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JUAN CARLOS\2021\DEMANDA\DEMANDA MES DE DICIEMBRE RED MOYOBAMBA\"/>
    </mc:Choice>
  </mc:AlternateContent>
  <bookViews>
    <workbookView xWindow="-120" yWindow="-120" windowWidth="20730" windowHeight="11160" tabRatio="711" activeTab="11"/>
  </bookViews>
  <sheets>
    <sheet name="ENERO" sheetId="19" r:id="rId1"/>
    <sheet name="FEBRERO" sheetId="20" r:id="rId2"/>
    <sheet name="MARZO" sheetId="21" r:id="rId3"/>
    <sheet name="ABRIL" sheetId="22" r:id="rId4"/>
    <sheet name="MAYO" sheetId="23" r:id="rId5"/>
    <sheet name="JUNIO" sheetId="24" r:id="rId6"/>
    <sheet name="JULIO" sheetId="25" r:id="rId7"/>
    <sheet name="AGOSTO" sheetId="26" r:id="rId8"/>
    <sheet name="SETIEMBRE" sheetId="27" r:id="rId9"/>
    <sheet name="OCTUBRE" sheetId="28" r:id="rId10"/>
    <sheet name="NOVIEMBRE" sheetId="29" r:id="rId11"/>
    <sheet name="DICIEMBRE" sheetId="30" r:id="rId12"/>
    <sheet name="FORMATO IND_1A" sheetId="4" r:id="rId13"/>
  </sheets>
  <definedNames>
    <definedName name="_xlnm._FilterDatabase" localSheetId="3" hidden="1">ABRIL!$A$12:$AM$143</definedName>
    <definedName name="_xlnm._FilterDatabase" localSheetId="7" hidden="1">AGOSTO!$A$12:$AL$146</definedName>
    <definedName name="_xlnm._FilterDatabase" localSheetId="11" hidden="1">DICIEMBRE!$A$12:$AL$152</definedName>
    <definedName name="_xlnm._FilterDatabase" localSheetId="0" hidden="1">ENERO!$A$12:$AL$122</definedName>
    <definedName name="_xlnm._FilterDatabase" localSheetId="1" hidden="1">FEBRERO!$A$12:$AL$131</definedName>
    <definedName name="_xlnm._FilterDatabase" localSheetId="6" hidden="1">JULIO!$A$12:$AL$144</definedName>
    <definedName name="_xlnm._FilterDatabase" localSheetId="5" hidden="1">JUNIO!$A$12:$AL$132</definedName>
    <definedName name="_xlnm._FilterDatabase" localSheetId="2" hidden="1">MARZO!$A$12:$AM$134</definedName>
    <definedName name="_xlnm._FilterDatabase" localSheetId="4" hidden="1">MAYO!$A$12:$AL$132</definedName>
    <definedName name="_xlnm._FilterDatabase" localSheetId="10" hidden="1">NOVIEMBRE!$A$12:$AL$154</definedName>
    <definedName name="_xlnm._FilterDatabase" localSheetId="9" hidden="1">OCTUBRE!$A$12:$AL$160</definedName>
    <definedName name="_xlnm._FilterDatabase" localSheetId="8" hidden="1">SETIEMBRE!$A$12:$AL$156</definedName>
    <definedName name="_xlnm.Print_Titles" localSheetId="12">'FORMATO IND_1A'!$1:$9</definedName>
  </definedNames>
  <calcPr calcId="162913"/>
</workbook>
</file>

<file path=xl/calcChain.xml><?xml version="1.0" encoding="utf-8"?>
<calcChain xmlns="http://schemas.openxmlformats.org/spreadsheetml/2006/main">
  <c r="AK137" i="30" l="1"/>
  <c r="AQ14" i="4" l="1"/>
  <c r="AQ15" i="4"/>
  <c r="AK110" i="30" l="1"/>
  <c r="AK111" i="30"/>
  <c r="AK112" i="30"/>
  <c r="AK113" i="30"/>
  <c r="AK114" i="30"/>
  <c r="AK115" i="30"/>
  <c r="AK116" i="30"/>
  <c r="AK117" i="30"/>
  <c r="AK118" i="30"/>
  <c r="AK119" i="30"/>
  <c r="AK120" i="30"/>
  <c r="AK121" i="30"/>
  <c r="AK122" i="30"/>
  <c r="AK123" i="30"/>
  <c r="AK124" i="30"/>
  <c r="AK125" i="30"/>
  <c r="AK126" i="30"/>
  <c r="AK127" i="30"/>
  <c r="AK128" i="30"/>
  <c r="AK129" i="30"/>
  <c r="AK130" i="30"/>
  <c r="AK131" i="30"/>
  <c r="AK132" i="30"/>
  <c r="AK133" i="30"/>
  <c r="AK134" i="30"/>
  <c r="AK135" i="30"/>
  <c r="AK136" i="30"/>
  <c r="AK138" i="30"/>
  <c r="AK139" i="30"/>
  <c r="AK140" i="30"/>
  <c r="AK141" i="30"/>
  <c r="AK142" i="30"/>
  <c r="AK143" i="30"/>
  <c r="AK144" i="30"/>
  <c r="AK145" i="30"/>
  <c r="AK146" i="30"/>
  <c r="AK147" i="30"/>
  <c r="AK148" i="30"/>
  <c r="AK149" i="30"/>
  <c r="AK150" i="30"/>
  <c r="AK151" i="30"/>
  <c r="AJ152" i="30"/>
  <c r="AI110" i="30"/>
  <c r="AI111" i="30"/>
  <c r="AI112" i="30"/>
  <c r="AI113" i="30"/>
  <c r="AI114" i="30"/>
  <c r="AI115" i="30"/>
  <c r="AI116" i="30"/>
  <c r="AI117" i="30"/>
  <c r="AI118" i="30"/>
  <c r="AI119" i="30"/>
  <c r="AI120" i="30"/>
  <c r="AI121" i="30"/>
  <c r="AI122" i="30"/>
  <c r="AI123" i="30"/>
  <c r="AI124" i="30"/>
  <c r="AI125" i="30"/>
  <c r="AI126" i="30"/>
  <c r="AI127" i="30"/>
  <c r="AI128" i="30"/>
  <c r="AI129" i="30"/>
  <c r="AI130" i="30"/>
  <c r="AI131" i="30"/>
  <c r="AI132" i="30"/>
  <c r="AI133" i="30"/>
  <c r="AI134" i="30"/>
  <c r="AI135" i="30"/>
  <c r="AI136" i="30"/>
  <c r="AI137" i="30"/>
  <c r="AI138" i="30"/>
  <c r="AI139" i="30"/>
  <c r="AI140" i="30"/>
  <c r="AI141" i="30"/>
  <c r="AI142" i="30"/>
  <c r="AI143" i="30"/>
  <c r="AI144" i="30"/>
  <c r="AI145" i="30"/>
  <c r="AI146" i="30"/>
  <c r="AI147" i="30"/>
  <c r="AI148" i="30"/>
  <c r="AI149" i="30"/>
  <c r="AI150" i="30"/>
  <c r="AI151" i="30"/>
  <c r="E152" i="30"/>
  <c r="G152" i="30"/>
  <c r="H152" i="30"/>
  <c r="I152" i="30"/>
  <c r="K152" i="30"/>
  <c r="M152" i="30"/>
  <c r="N152" i="30"/>
  <c r="O152" i="30"/>
  <c r="P152" i="30"/>
  <c r="Q152" i="30"/>
  <c r="V152" i="30"/>
  <c r="Y152" i="30"/>
  <c r="Z152" i="30"/>
  <c r="AA152" i="30"/>
  <c r="AB152" i="30"/>
  <c r="AD152" i="30"/>
  <c r="AG152" i="30"/>
  <c r="AK109" i="30"/>
  <c r="X109" i="30"/>
  <c r="U109" i="30"/>
  <c r="S109" i="30"/>
  <c r="R109" i="30"/>
  <c r="AI109" i="30" s="1"/>
  <c r="D109" i="30"/>
  <c r="AK108" i="30"/>
  <c r="AI108" i="30"/>
  <c r="AK107" i="30"/>
  <c r="AI107" i="30"/>
  <c r="AK106" i="30"/>
  <c r="AI106" i="30"/>
  <c r="AK105" i="30"/>
  <c r="AI105" i="30"/>
  <c r="AK104" i="30"/>
  <c r="AI104" i="30"/>
  <c r="AK103" i="30"/>
  <c r="AI103" i="30"/>
  <c r="AK102" i="30"/>
  <c r="X102" i="30"/>
  <c r="W102" i="30"/>
  <c r="U102" i="30"/>
  <c r="AK101" i="30"/>
  <c r="X101" i="30"/>
  <c r="U101" i="30"/>
  <c r="S101" i="30"/>
  <c r="R101" i="30"/>
  <c r="D101" i="30"/>
  <c r="AK100" i="30"/>
  <c r="AH100" i="30"/>
  <c r="W100" i="30"/>
  <c r="U100" i="30"/>
  <c r="S100" i="30"/>
  <c r="R100" i="30"/>
  <c r="AK99" i="30"/>
  <c r="X99" i="30"/>
  <c r="S99" i="30"/>
  <c r="R99" i="30"/>
  <c r="AI99" i="30" s="1"/>
  <c r="AK98" i="30"/>
  <c r="AH98" i="30"/>
  <c r="W98" i="30"/>
  <c r="S98" i="30"/>
  <c r="R98" i="30"/>
  <c r="AK97" i="30"/>
  <c r="AH97" i="30"/>
  <c r="S97" i="30"/>
  <c r="R97" i="30"/>
  <c r="AK96" i="30"/>
  <c r="X96" i="30"/>
  <c r="S96" i="30"/>
  <c r="R96" i="30"/>
  <c r="AI96" i="30" s="1"/>
  <c r="AK95" i="30"/>
  <c r="X95" i="30"/>
  <c r="W95" i="30"/>
  <c r="S95" i="30"/>
  <c r="R95" i="30"/>
  <c r="AK94" i="30"/>
  <c r="AE94" i="30"/>
  <c r="X94" i="30"/>
  <c r="W94" i="30"/>
  <c r="AK93" i="30"/>
  <c r="AE93" i="30"/>
  <c r="X93" i="30"/>
  <c r="W93" i="30"/>
  <c r="AI93" i="30" s="1"/>
  <c r="AK92" i="30"/>
  <c r="AE92" i="30"/>
  <c r="X92" i="30"/>
  <c r="W92" i="30"/>
  <c r="AK91" i="30"/>
  <c r="AE91" i="30"/>
  <c r="X91" i="30"/>
  <c r="W91" i="30"/>
  <c r="AK90" i="30"/>
  <c r="X90" i="30"/>
  <c r="W90" i="30"/>
  <c r="U90" i="30"/>
  <c r="S90" i="30"/>
  <c r="R90" i="30"/>
  <c r="AI90" i="30" s="1"/>
  <c r="AK89" i="30"/>
  <c r="X89" i="30"/>
  <c r="S89" i="30"/>
  <c r="R89" i="30"/>
  <c r="AI89" i="30" s="1"/>
  <c r="AK88" i="30"/>
  <c r="X88" i="30"/>
  <c r="W88" i="30"/>
  <c r="U88" i="30"/>
  <c r="AI88" i="30" s="1"/>
  <c r="AK87" i="30"/>
  <c r="X87" i="30"/>
  <c r="W87" i="30"/>
  <c r="AI87" i="30" s="1"/>
  <c r="U87" i="30"/>
  <c r="AK86" i="30"/>
  <c r="X86" i="30"/>
  <c r="W86" i="30"/>
  <c r="U86" i="30"/>
  <c r="AK85" i="30"/>
  <c r="AH85" i="30"/>
  <c r="L85" i="30"/>
  <c r="AI85" i="30" s="1"/>
  <c r="AH84" i="30"/>
  <c r="AC84" i="30"/>
  <c r="S84" i="30"/>
  <c r="R84" i="30"/>
  <c r="L84" i="30"/>
  <c r="D84" i="30"/>
  <c r="AK84" i="30" s="1"/>
  <c r="AK83" i="30"/>
  <c r="X83" i="30"/>
  <c r="W83" i="30"/>
  <c r="S83" i="30"/>
  <c r="R83" i="30"/>
  <c r="X82" i="30"/>
  <c r="W82" i="30"/>
  <c r="U82" i="30"/>
  <c r="D82" i="30"/>
  <c r="AK81" i="30"/>
  <c r="X81" i="30"/>
  <c r="U81" i="30"/>
  <c r="S81" i="30"/>
  <c r="R81" i="30"/>
  <c r="AI81" i="30" s="1"/>
  <c r="AK80" i="30"/>
  <c r="X80" i="30"/>
  <c r="W80" i="30"/>
  <c r="AI80" i="30" s="1"/>
  <c r="U80" i="30"/>
  <c r="AK79" i="30"/>
  <c r="X79" i="30"/>
  <c r="U79" i="30"/>
  <c r="T79" i="30"/>
  <c r="S79" i="30"/>
  <c r="R79" i="30"/>
  <c r="AK78" i="30"/>
  <c r="X78" i="30"/>
  <c r="S78" i="30"/>
  <c r="R78" i="30"/>
  <c r="AI78" i="30" s="1"/>
  <c r="AK77" i="30"/>
  <c r="X77" i="30"/>
  <c r="W77" i="30"/>
  <c r="U77" i="30"/>
  <c r="S77" i="30"/>
  <c r="R77" i="30"/>
  <c r="AK76" i="30"/>
  <c r="AI76" i="30"/>
  <c r="X76" i="30"/>
  <c r="S76" i="30"/>
  <c r="R76" i="30"/>
  <c r="AK75" i="30"/>
  <c r="X75" i="30"/>
  <c r="W75" i="30"/>
  <c r="S75" i="30"/>
  <c r="R75" i="30"/>
  <c r="AI75" i="30" s="1"/>
  <c r="AK74" i="30"/>
  <c r="X74" i="30"/>
  <c r="W74" i="30"/>
  <c r="S74" i="30"/>
  <c r="R74" i="30"/>
  <c r="AK73" i="30"/>
  <c r="AI73" i="30"/>
  <c r="AK72" i="30"/>
  <c r="AH72" i="30"/>
  <c r="S72" i="30"/>
  <c r="R72" i="30"/>
  <c r="L72" i="30"/>
  <c r="AI72" i="30" s="1"/>
  <c r="AK71" i="30"/>
  <c r="AH71" i="30"/>
  <c r="S71" i="30"/>
  <c r="R71" i="30"/>
  <c r="AI71" i="30" s="1"/>
  <c r="AK70" i="30"/>
  <c r="X70" i="30"/>
  <c r="W70" i="30"/>
  <c r="U70" i="30"/>
  <c r="S70" i="30"/>
  <c r="R70" i="30"/>
  <c r="AK69" i="30"/>
  <c r="AE69" i="30"/>
  <c r="X69" i="30"/>
  <c r="W69" i="30"/>
  <c r="AK68" i="30"/>
  <c r="AE68" i="30"/>
  <c r="X68" i="30"/>
  <c r="W68" i="30"/>
  <c r="AK67" i="30"/>
  <c r="X67" i="30"/>
  <c r="U67" i="30"/>
  <c r="S67" i="30"/>
  <c r="R67" i="30"/>
  <c r="AK66" i="30"/>
  <c r="W66" i="30"/>
  <c r="AI66" i="30" s="1"/>
  <c r="U66" i="30"/>
  <c r="AK65" i="30"/>
  <c r="W65" i="30"/>
  <c r="AI65" i="30" s="1"/>
  <c r="U65" i="30"/>
  <c r="AK64" i="30"/>
  <c r="X64" i="30"/>
  <c r="AI64" i="30" s="1"/>
  <c r="W64" i="30"/>
  <c r="AK63" i="30"/>
  <c r="X63" i="30"/>
  <c r="W63" i="30"/>
  <c r="U63" i="30"/>
  <c r="AK62" i="30"/>
  <c r="X62" i="30"/>
  <c r="S62" i="30"/>
  <c r="R62" i="30"/>
  <c r="AK61" i="30"/>
  <c r="X61" i="30"/>
  <c r="S61" i="30"/>
  <c r="R61" i="30"/>
  <c r="AK60" i="30"/>
  <c r="X60" i="30"/>
  <c r="S60" i="30"/>
  <c r="R60" i="30"/>
  <c r="AI60" i="30" s="1"/>
  <c r="AK59" i="30"/>
  <c r="AH59" i="30"/>
  <c r="AE59" i="30"/>
  <c r="AI59" i="30" s="1"/>
  <c r="AK58" i="30"/>
  <c r="AH58" i="30"/>
  <c r="T58" i="30"/>
  <c r="S58" i="30"/>
  <c r="R58" i="30"/>
  <c r="L58" i="30"/>
  <c r="AK57" i="30"/>
  <c r="AH57" i="30"/>
  <c r="T57" i="30"/>
  <c r="S57" i="30"/>
  <c r="R57" i="30"/>
  <c r="L57" i="30"/>
  <c r="AK56" i="30"/>
  <c r="AH56" i="30"/>
  <c r="AC56" i="30"/>
  <c r="AC152" i="30" s="1"/>
  <c r="T56" i="30"/>
  <c r="T152" i="30" s="1"/>
  <c r="S56" i="30"/>
  <c r="R56" i="30"/>
  <c r="AK55" i="30"/>
  <c r="X55" i="30"/>
  <c r="S55" i="30"/>
  <c r="R55" i="30"/>
  <c r="AK54" i="30"/>
  <c r="X54" i="30"/>
  <c r="S54" i="30"/>
  <c r="R54" i="30"/>
  <c r="AK53" i="30"/>
  <c r="AI53" i="30"/>
  <c r="AE53" i="30"/>
  <c r="X53" i="30"/>
  <c r="W53" i="30"/>
  <c r="AK52" i="30"/>
  <c r="AI52" i="30"/>
  <c r="AK51" i="30"/>
  <c r="AH51" i="30"/>
  <c r="S51" i="30"/>
  <c r="R51" i="30"/>
  <c r="AH50" i="30"/>
  <c r="AF50" i="30"/>
  <c r="S50" i="30"/>
  <c r="R50" i="30"/>
  <c r="L50" i="30"/>
  <c r="D50" i="30"/>
  <c r="AK50" i="30" s="1"/>
  <c r="AK49" i="30"/>
  <c r="X49" i="30"/>
  <c r="W49" i="30"/>
  <c r="S49" i="30"/>
  <c r="R49" i="30"/>
  <c r="AI49" i="30" s="1"/>
  <c r="AH48" i="30"/>
  <c r="L48" i="30"/>
  <c r="D48" i="30"/>
  <c r="AK48" i="30" s="1"/>
  <c r="X47" i="30"/>
  <c r="W47" i="30"/>
  <c r="L47" i="30"/>
  <c r="D47" i="30"/>
  <c r="D152" i="30" s="1"/>
  <c r="AK46" i="30"/>
  <c r="AI46" i="30"/>
  <c r="AK45" i="30"/>
  <c r="AH45" i="30"/>
  <c r="X45" i="30"/>
  <c r="L45" i="30"/>
  <c r="AK44" i="30"/>
  <c r="X44" i="30"/>
  <c r="W44" i="30"/>
  <c r="S44" i="30"/>
  <c r="R44" i="30"/>
  <c r="AI44" i="30" s="1"/>
  <c r="J44" i="30"/>
  <c r="J152" i="30" s="1"/>
  <c r="AK43" i="30"/>
  <c r="X43" i="30"/>
  <c r="W43" i="30"/>
  <c r="S43" i="30"/>
  <c r="R43" i="30"/>
  <c r="AK42" i="30"/>
  <c r="AH42" i="30"/>
  <c r="AH152" i="30" s="1"/>
  <c r="S42" i="30"/>
  <c r="R42" i="30"/>
  <c r="L42" i="30"/>
  <c r="AK41" i="30"/>
  <c r="X41" i="30"/>
  <c r="W41" i="30"/>
  <c r="S41" i="30"/>
  <c r="R41" i="30"/>
  <c r="AI41" i="30" s="1"/>
  <c r="AK40" i="30"/>
  <c r="X40" i="30"/>
  <c r="S40" i="30"/>
  <c r="R40" i="30"/>
  <c r="AI40" i="30" s="1"/>
  <c r="AK39" i="30"/>
  <c r="X39" i="30"/>
  <c r="S39" i="30"/>
  <c r="R39" i="30"/>
  <c r="AI39" i="30" s="1"/>
  <c r="AK38" i="30"/>
  <c r="X38" i="30"/>
  <c r="S38" i="30"/>
  <c r="R38" i="30"/>
  <c r="AI38" i="30" s="1"/>
  <c r="AK37" i="30"/>
  <c r="X37" i="30"/>
  <c r="S37" i="30"/>
  <c r="AI37" i="30" s="1"/>
  <c r="R37" i="30"/>
  <c r="AK36" i="30"/>
  <c r="AF36" i="30"/>
  <c r="AE36" i="30"/>
  <c r="AE152" i="30" s="1"/>
  <c r="X36" i="30"/>
  <c r="W36" i="30"/>
  <c r="S36" i="30"/>
  <c r="R36" i="30"/>
  <c r="AK35" i="30"/>
  <c r="X35" i="30"/>
  <c r="W35" i="30"/>
  <c r="U35" i="30"/>
  <c r="AI35" i="30" s="1"/>
  <c r="AK34" i="30"/>
  <c r="X34" i="30"/>
  <c r="W34" i="30"/>
  <c r="U34" i="30"/>
  <c r="S34" i="30"/>
  <c r="R34" i="30"/>
  <c r="AK33" i="30"/>
  <c r="X33" i="30"/>
  <c r="W33" i="30"/>
  <c r="U33" i="30"/>
  <c r="S33" i="30"/>
  <c r="R33" i="30"/>
  <c r="AK32" i="30"/>
  <c r="X32" i="30"/>
  <c r="S32" i="30"/>
  <c r="AI32" i="30" s="1"/>
  <c r="R32" i="30"/>
  <c r="AK31" i="30"/>
  <c r="X31" i="30"/>
  <c r="W31" i="30"/>
  <c r="U31" i="30"/>
  <c r="AK30" i="30"/>
  <c r="X30" i="30"/>
  <c r="W30" i="30"/>
  <c r="U30" i="30"/>
  <c r="S30" i="30"/>
  <c r="R30" i="30"/>
  <c r="AK29" i="30"/>
  <c r="X29" i="30"/>
  <c r="W29" i="30"/>
  <c r="S29" i="30"/>
  <c r="R29" i="30"/>
  <c r="AI29" i="30" s="1"/>
  <c r="AK28" i="30"/>
  <c r="X28" i="30"/>
  <c r="W28" i="30"/>
  <c r="S28" i="30"/>
  <c r="S152" i="30" s="1"/>
  <c r="R28" i="30"/>
  <c r="AK27" i="30"/>
  <c r="X27" i="30"/>
  <c r="W27" i="30"/>
  <c r="U27" i="30"/>
  <c r="AK26" i="30"/>
  <c r="X26" i="30"/>
  <c r="W26" i="30"/>
  <c r="U26" i="30"/>
  <c r="AK25" i="30"/>
  <c r="X25" i="30"/>
  <c r="W25" i="30"/>
  <c r="U25" i="30"/>
  <c r="AK24" i="30"/>
  <c r="X24" i="30"/>
  <c r="W24" i="30"/>
  <c r="U24" i="30"/>
  <c r="AI24" i="30" s="1"/>
  <c r="AK23" i="30"/>
  <c r="X23" i="30"/>
  <c r="W23" i="30"/>
  <c r="U23" i="30"/>
  <c r="S23" i="30"/>
  <c r="R23" i="30"/>
  <c r="AK22" i="30"/>
  <c r="AF22" i="30"/>
  <c r="AF152" i="30" s="1"/>
  <c r="X22" i="30"/>
  <c r="U22" i="30"/>
  <c r="S22" i="30"/>
  <c r="R22" i="30"/>
  <c r="F22" i="30"/>
  <c r="F152" i="30" s="1"/>
  <c r="AK21" i="30"/>
  <c r="X21" i="30"/>
  <c r="W21" i="30"/>
  <c r="U21" i="30"/>
  <c r="AI21" i="30" s="1"/>
  <c r="AK20" i="30"/>
  <c r="X20" i="30"/>
  <c r="W20" i="30"/>
  <c r="U20" i="30"/>
  <c r="AI20" i="30" s="1"/>
  <c r="AK19" i="30"/>
  <c r="X19" i="30"/>
  <c r="W19" i="30"/>
  <c r="U19" i="30"/>
  <c r="AI19" i="30" s="1"/>
  <c r="AK18" i="30"/>
  <c r="W18" i="30"/>
  <c r="U18" i="30"/>
  <c r="AK17" i="30"/>
  <c r="X17" i="30"/>
  <c r="W17" i="30"/>
  <c r="S17" i="30"/>
  <c r="R17" i="30"/>
  <c r="AI17" i="30" s="1"/>
  <c r="AK16" i="30"/>
  <c r="AI16" i="30"/>
  <c r="X16" i="30"/>
  <c r="AK15" i="30"/>
  <c r="X15" i="30"/>
  <c r="W15" i="30"/>
  <c r="U15" i="30"/>
  <c r="AI15" i="30" s="1"/>
  <c r="AK14" i="30"/>
  <c r="X14" i="30"/>
  <c r="S14" i="30"/>
  <c r="R14" i="30"/>
  <c r="AI14" i="30" s="1"/>
  <c r="AK13" i="30"/>
  <c r="AE13" i="30"/>
  <c r="X13" i="30"/>
  <c r="X152" i="30" s="1"/>
  <c r="W13" i="30"/>
  <c r="AI13" i="30" s="1"/>
  <c r="AI18" i="30" l="1"/>
  <c r="AI23" i="30"/>
  <c r="AI33" i="30"/>
  <c r="AI36" i="30"/>
  <c r="AI42" i="30"/>
  <c r="AI45" i="30"/>
  <c r="AI57" i="30"/>
  <c r="AI61" i="30"/>
  <c r="AI62" i="30"/>
  <c r="AI63" i="30"/>
  <c r="AI67" i="30"/>
  <c r="AI82" i="30"/>
  <c r="AI83" i="30"/>
  <c r="AI97" i="30"/>
  <c r="AI98" i="30"/>
  <c r="R152" i="30"/>
  <c r="AI30" i="30"/>
  <c r="AI43" i="30"/>
  <c r="AI54" i="30"/>
  <c r="AI55" i="30"/>
  <c r="AI56" i="30"/>
  <c r="AI68" i="30"/>
  <c r="AI69" i="30"/>
  <c r="AI79" i="30"/>
  <c r="AI91" i="30"/>
  <c r="AI92" i="30"/>
  <c r="AI101" i="30"/>
  <c r="U152" i="30"/>
  <c r="W152" i="30"/>
  <c r="AI22" i="30"/>
  <c r="AI25" i="30"/>
  <c r="AI26" i="30"/>
  <c r="AI27" i="30"/>
  <c r="AI28" i="30"/>
  <c r="AI31" i="30"/>
  <c r="AI34" i="30"/>
  <c r="AI47" i="30"/>
  <c r="AK47" i="30"/>
  <c r="AI50" i="30"/>
  <c r="AI51" i="30"/>
  <c r="AI58" i="30"/>
  <c r="AI70" i="30"/>
  <c r="AI74" i="30"/>
  <c r="AI77" i="30"/>
  <c r="AI86" i="30"/>
  <c r="AI94" i="30"/>
  <c r="AI95" i="30"/>
  <c r="AI100" i="30"/>
  <c r="AI102" i="30"/>
  <c r="L152" i="30"/>
  <c r="AK82" i="30"/>
  <c r="AI48" i="30"/>
  <c r="AI84" i="30"/>
  <c r="AI152" i="30" l="1"/>
  <c r="AK152" i="30"/>
  <c r="AN15" i="4" l="1"/>
  <c r="AK118" i="29" l="1"/>
  <c r="AK119" i="29"/>
  <c r="AK120" i="29"/>
  <c r="AK121" i="29"/>
  <c r="AK122" i="29"/>
  <c r="AK123" i="29"/>
  <c r="AK124" i="29"/>
  <c r="AK125" i="29"/>
  <c r="AK126" i="29"/>
  <c r="AK127" i="29"/>
  <c r="AK128" i="29"/>
  <c r="AK129" i="29"/>
  <c r="AK130" i="29"/>
  <c r="AK131" i="29"/>
  <c r="AK132" i="29"/>
  <c r="AK133" i="29"/>
  <c r="AK134" i="29"/>
  <c r="AK135" i="29"/>
  <c r="AK136" i="29"/>
  <c r="AK137" i="29"/>
  <c r="AK138" i="29"/>
  <c r="AK139" i="29"/>
  <c r="AK140" i="29"/>
  <c r="AK141" i="29"/>
  <c r="AK142" i="29"/>
  <c r="AK143" i="29"/>
  <c r="AK144" i="29"/>
  <c r="AK145" i="29"/>
  <c r="AK146" i="29"/>
  <c r="AK147" i="29"/>
  <c r="AK148" i="29"/>
  <c r="AK149" i="29"/>
  <c r="AK150" i="29"/>
  <c r="AK151" i="29"/>
  <c r="AK152" i="29"/>
  <c r="AK153" i="29"/>
  <c r="AI118" i="29"/>
  <c r="AI119" i="29"/>
  <c r="AI120" i="29"/>
  <c r="AI121" i="29"/>
  <c r="AI122" i="29"/>
  <c r="AI123" i="29"/>
  <c r="AI124" i="29"/>
  <c r="AI125" i="29"/>
  <c r="AI126" i="29"/>
  <c r="AI127" i="29"/>
  <c r="AI128" i="29"/>
  <c r="AI129" i="29"/>
  <c r="AI130" i="29"/>
  <c r="AI131" i="29"/>
  <c r="AI132" i="29"/>
  <c r="AI133" i="29"/>
  <c r="AI134" i="29"/>
  <c r="AI135" i="29"/>
  <c r="AI136" i="29"/>
  <c r="AI137" i="29"/>
  <c r="AI138" i="29"/>
  <c r="AI139" i="29"/>
  <c r="AI140" i="29"/>
  <c r="AI141" i="29"/>
  <c r="AI142" i="29"/>
  <c r="AI143" i="29"/>
  <c r="AI144" i="29"/>
  <c r="AI145" i="29"/>
  <c r="AI146" i="29"/>
  <c r="AI147" i="29"/>
  <c r="AI148" i="29"/>
  <c r="AI149" i="29"/>
  <c r="AI150" i="29"/>
  <c r="AI151" i="29"/>
  <c r="AI152" i="29"/>
  <c r="AI153" i="29"/>
  <c r="AK117" i="29" l="1"/>
  <c r="AK116" i="29"/>
  <c r="AK115" i="29"/>
  <c r="AK114" i="29"/>
  <c r="AK113" i="29"/>
  <c r="AK112" i="29"/>
  <c r="AI117" i="29"/>
  <c r="AI116" i="29"/>
  <c r="AI115" i="29"/>
  <c r="AI114" i="29"/>
  <c r="AI113" i="29"/>
  <c r="AI112" i="29"/>
  <c r="H154" i="29"/>
  <c r="I154" i="29"/>
  <c r="K154" i="29"/>
  <c r="M154" i="29"/>
  <c r="N154" i="29"/>
  <c r="O154" i="29"/>
  <c r="P154" i="29"/>
  <c r="Q154" i="29"/>
  <c r="V154" i="29"/>
  <c r="Y154" i="29"/>
  <c r="Z154" i="29"/>
  <c r="AA154" i="29"/>
  <c r="AB154" i="29"/>
  <c r="AD154" i="29"/>
  <c r="AG154" i="29"/>
  <c r="E154" i="29"/>
  <c r="AK111" i="29"/>
  <c r="AI111" i="29"/>
  <c r="AJ154" i="29" l="1"/>
  <c r="AK110" i="29"/>
  <c r="AI110" i="29"/>
  <c r="AK109" i="29"/>
  <c r="AI109" i="29"/>
  <c r="AK108" i="29"/>
  <c r="AI108" i="29"/>
  <c r="AK107" i="29"/>
  <c r="AI107" i="29"/>
  <c r="AK106" i="29"/>
  <c r="AI106" i="29"/>
  <c r="AK105" i="29"/>
  <c r="X105" i="29"/>
  <c r="S105" i="29"/>
  <c r="R105" i="29"/>
  <c r="G105" i="29"/>
  <c r="AI105" i="29" s="1"/>
  <c r="AK104" i="29"/>
  <c r="AC104" i="29"/>
  <c r="X104" i="29"/>
  <c r="W104" i="29"/>
  <c r="S104" i="29"/>
  <c r="J104" i="29"/>
  <c r="AK103" i="29"/>
  <c r="AH103" i="29"/>
  <c r="W103" i="29"/>
  <c r="S103" i="29"/>
  <c r="AK102" i="29"/>
  <c r="X102" i="29"/>
  <c r="AI102" i="29" s="1"/>
  <c r="S102" i="29"/>
  <c r="AK101" i="29"/>
  <c r="X101" i="29"/>
  <c r="U101" i="29"/>
  <c r="S101" i="29"/>
  <c r="R101" i="29"/>
  <c r="AK100" i="29"/>
  <c r="AH100" i="29"/>
  <c r="W100" i="29"/>
  <c r="S100" i="29"/>
  <c r="AK99" i="29"/>
  <c r="AH99" i="29"/>
  <c r="AF99" i="29"/>
  <c r="S99" i="29"/>
  <c r="R99" i="29"/>
  <c r="AK98" i="29"/>
  <c r="AC98" i="29"/>
  <c r="X98" i="29"/>
  <c r="S98" i="29"/>
  <c r="G98" i="29"/>
  <c r="AI98" i="29" s="1"/>
  <c r="AK97" i="29"/>
  <c r="AC97" i="29"/>
  <c r="X97" i="29"/>
  <c r="W97" i="29"/>
  <c r="S97" i="29"/>
  <c r="J97" i="29"/>
  <c r="AK96" i="29"/>
  <c r="AE96" i="29"/>
  <c r="X96" i="29"/>
  <c r="W96" i="29"/>
  <c r="AK95" i="29"/>
  <c r="AE95" i="29"/>
  <c r="X95" i="29"/>
  <c r="W95" i="29"/>
  <c r="AK94" i="29"/>
  <c r="AE94" i="29"/>
  <c r="AI94" i="29" s="1"/>
  <c r="X94" i="29"/>
  <c r="W94" i="29"/>
  <c r="AK93" i="29"/>
  <c r="AI93" i="29"/>
  <c r="AE93" i="29"/>
  <c r="X93" i="29"/>
  <c r="W93" i="29"/>
  <c r="AK92" i="29"/>
  <c r="X92" i="29"/>
  <c r="U92" i="29"/>
  <c r="S92" i="29"/>
  <c r="AI92" i="29" s="1"/>
  <c r="AK91" i="29"/>
  <c r="X91" i="29"/>
  <c r="S91" i="29"/>
  <c r="R91" i="29"/>
  <c r="AK90" i="29"/>
  <c r="X90" i="29"/>
  <c r="W90" i="29"/>
  <c r="U90" i="29"/>
  <c r="AK89" i="29"/>
  <c r="X89" i="29"/>
  <c r="W89" i="29"/>
  <c r="U89" i="29"/>
  <c r="AI89" i="29" s="1"/>
  <c r="AK88" i="29"/>
  <c r="AF88" i="29"/>
  <c r="X88" i="29"/>
  <c r="W88" i="29"/>
  <c r="U88" i="29"/>
  <c r="AH87" i="29"/>
  <c r="AC87" i="29"/>
  <c r="L87" i="29"/>
  <c r="D87" i="29"/>
  <c r="AK87" i="29" s="1"/>
  <c r="AH86" i="29"/>
  <c r="AC86" i="29"/>
  <c r="S86" i="29"/>
  <c r="R86" i="29"/>
  <c r="L86" i="29"/>
  <c r="D86" i="29"/>
  <c r="AK86" i="29" s="1"/>
  <c r="AK85" i="29"/>
  <c r="X85" i="29"/>
  <c r="W85" i="29"/>
  <c r="S85" i="29"/>
  <c r="J85" i="29"/>
  <c r="AK84" i="29"/>
  <c r="AI84" i="29"/>
  <c r="AK83" i="29"/>
  <c r="X83" i="29"/>
  <c r="U83" i="29"/>
  <c r="S83" i="29"/>
  <c r="AK82" i="29"/>
  <c r="AH82" i="29"/>
  <c r="T82" i="29"/>
  <c r="S82" i="29"/>
  <c r="R82" i="29"/>
  <c r="G82" i="29"/>
  <c r="AK81" i="29"/>
  <c r="X81" i="29"/>
  <c r="W81" i="29"/>
  <c r="U81" i="29"/>
  <c r="AK80" i="29"/>
  <c r="X80" i="29"/>
  <c r="U80" i="29"/>
  <c r="T80" i="29"/>
  <c r="S80" i="29"/>
  <c r="AK79" i="29"/>
  <c r="X79" i="29"/>
  <c r="S79" i="29"/>
  <c r="R79" i="29"/>
  <c r="AI79" i="29" s="1"/>
  <c r="AK78" i="29"/>
  <c r="X78" i="29"/>
  <c r="U78" i="29"/>
  <c r="S78" i="29"/>
  <c r="AK77" i="29"/>
  <c r="X77" i="29"/>
  <c r="S77" i="29"/>
  <c r="G77" i="29"/>
  <c r="AK76" i="29"/>
  <c r="X76" i="29"/>
  <c r="S76" i="29"/>
  <c r="AK75" i="29"/>
  <c r="X75" i="29"/>
  <c r="W75" i="29"/>
  <c r="S75" i="29"/>
  <c r="R75" i="29"/>
  <c r="AK74" i="29"/>
  <c r="AI74" i="29"/>
  <c r="AH73" i="29"/>
  <c r="AC73" i="29"/>
  <c r="S73" i="29"/>
  <c r="R73" i="29"/>
  <c r="L73" i="29"/>
  <c r="G73" i="29"/>
  <c r="D73" i="29"/>
  <c r="AK73" i="29" s="1"/>
  <c r="AK72" i="29"/>
  <c r="AH72" i="29"/>
  <c r="AF72" i="29"/>
  <c r="S72" i="29"/>
  <c r="AK71" i="29"/>
  <c r="X71" i="29"/>
  <c r="U71" i="29"/>
  <c r="S71" i="29"/>
  <c r="R71" i="29"/>
  <c r="AK70" i="29"/>
  <c r="AE70" i="29"/>
  <c r="X70" i="29"/>
  <c r="W70" i="29"/>
  <c r="AK69" i="29"/>
  <c r="AE69" i="29"/>
  <c r="X69" i="29"/>
  <c r="W69" i="29"/>
  <c r="AI69" i="29" s="1"/>
  <c r="AK68" i="29"/>
  <c r="X68" i="29"/>
  <c r="U68" i="29"/>
  <c r="S68" i="29"/>
  <c r="AI68" i="29" s="1"/>
  <c r="AK67" i="29"/>
  <c r="X67" i="29"/>
  <c r="W67" i="29"/>
  <c r="U67" i="29"/>
  <c r="AK66" i="29"/>
  <c r="X66" i="29"/>
  <c r="W66" i="29"/>
  <c r="U66" i="29"/>
  <c r="AK65" i="29"/>
  <c r="X65" i="29"/>
  <c r="W65" i="29"/>
  <c r="AI65" i="29" s="1"/>
  <c r="AK64" i="29"/>
  <c r="AF64" i="29"/>
  <c r="X64" i="29"/>
  <c r="W64" i="29"/>
  <c r="U64" i="29"/>
  <c r="AI64" i="29" s="1"/>
  <c r="AK63" i="29"/>
  <c r="X63" i="29"/>
  <c r="S63" i="29"/>
  <c r="AI63" i="29" s="1"/>
  <c r="AK62" i="29"/>
  <c r="X62" i="29"/>
  <c r="S62" i="29"/>
  <c r="R62" i="29"/>
  <c r="AK61" i="29"/>
  <c r="X61" i="29"/>
  <c r="S61" i="29"/>
  <c r="G61" i="29"/>
  <c r="AK60" i="29"/>
  <c r="AH60" i="29"/>
  <c r="AE60" i="29"/>
  <c r="AK59" i="29"/>
  <c r="AH59" i="29"/>
  <c r="T59" i="29"/>
  <c r="S59" i="29"/>
  <c r="L59" i="29"/>
  <c r="AK58" i="29"/>
  <c r="AH58" i="29"/>
  <c r="T58" i="29"/>
  <c r="S58" i="29"/>
  <c r="L58" i="29"/>
  <c r="AK57" i="29"/>
  <c r="AH57" i="29"/>
  <c r="AC57" i="29"/>
  <c r="T57" i="29"/>
  <c r="S57" i="29"/>
  <c r="X56" i="29"/>
  <c r="S56" i="29"/>
  <c r="R56" i="29"/>
  <c r="D56" i="29"/>
  <c r="AK56" i="29" s="1"/>
  <c r="AK55" i="29"/>
  <c r="X55" i="29"/>
  <c r="T55" i="29"/>
  <c r="S55" i="29"/>
  <c r="AK54" i="29"/>
  <c r="AE54" i="29"/>
  <c r="X54" i="29"/>
  <c r="W54" i="29"/>
  <c r="AK53" i="29"/>
  <c r="AI53" i="29"/>
  <c r="AK52" i="29"/>
  <c r="AH52" i="29"/>
  <c r="S52" i="29"/>
  <c r="AI52" i="29" s="1"/>
  <c r="AK51" i="29"/>
  <c r="AH51" i="29"/>
  <c r="AC51" i="29"/>
  <c r="S51" i="29"/>
  <c r="R51" i="29"/>
  <c r="L51" i="29"/>
  <c r="D51" i="29"/>
  <c r="AC50" i="29"/>
  <c r="X50" i="29"/>
  <c r="W50" i="29"/>
  <c r="S50" i="29"/>
  <c r="R50" i="29"/>
  <c r="D50" i="29"/>
  <c r="AK50" i="29" s="1"/>
  <c r="AH49" i="29"/>
  <c r="AC49" i="29"/>
  <c r="L49" i="29"/>
  <c r="D49" i="29"/>
  <c r="AK49" i="29" s="1"/>
  <c r="AC48" i="29"/>
  <c r="X48" i="29"/>
  <c r="W48" i="29"/>
  <c r="L48" i="29"/>
  <c r="D48" i="29"/>
  <c r="AK48" i="29" s="1"/>
  <c r="X47" i="29"/>
  <c r="W47" i="29"/>
  <c r="S47" i="29"/>
  <c r="R47" i="29"/>
  <c r="D47" i="29"/>
  <c r="AK47" i="29" s="1"/>
  <c r="AH46" i="29"/>
  <c r="AC46" i="29"/>
  <c r="X46" i="29"/>
  <c r="W46" i="29"/>
  <c r="L46" i="29"/>
  <c r="G46" i="29"/>
  <c r="D46" i="29"/>
  <c r="AK45" i="29"/>
  <c r="AC45" i="29"/>
  <c r="X45" i="29"/>
  <c r="W45" i="29"/>
  <c r="S45" i="29"/>
  <c r="J45" i="29"/>
  <c r="AK44" i="29"/>
  <c r="X44" i="29"/>
  <c r="W44" i="29"/>
  <c r="S44" i="29"/>
  <c r="R44" i="29"/>
  <c r="J44" i="29"/>
  <c r="AK43" i="29"/>
  <c r="X43" i="29"/>
  <c r="W43" i="29"/>
  <c r="S43" i="29"/>
  <c r="J43" i="29"/>
  <c r="AK42" i="29"/>
  <c r="AH42" i="29"/>
  <c r="S42" i="29"/>
  <c r="L42" i="29"/>
  <c r="G42" i="29"/>
  <c r="AK41" i="29"/>
  <c r="X41" i="29"/>
  <c r="W41" i="29"/>
  <c r="S41" i="29"/>
  <c r="AK40" i="29"/>
  <c r="AC40" i="29"/>
  <c r="X40" i="29"/>
  <c r="T40" i="29"/>
  <c r="S40" i="29"/>
  <c r="J40" i="29"/>
  <c r="AK39" i="29"/>
  <c r="AE39" i="29"/>
  <c r="X39" i="29"/>
  <c r="T39" i="29"/>
  <c r="S39" i="29"/>
  <c r="R39" i="29"/>
  <c r="AK38" i="29"/>
  <c r="X38" i="29"/>
  <c r="S38" i="29"/>
  <c r="G38" i="29"/>
  <c r="AK37" i="29"/>
  <c r="X37" i="29"/>
  <c r="U37" i="29"/>
  <c r="AK36" i="29"/>
  <c r="AE36" i="29"/>
  <c r="X36" i="29"/>
  <c r="W36" i="29"/>
  <c r="S36" i="29"/>
  <c r="R36" i="29"/>
  <c r="AK35" i="29"/>
  <c r="X35" i="29"/>
  <c r="W35" i="29"/>
  <c r="U35" i="29"/>
  <c r="AK34" i="29"/>
  <c r="X34" i="29"/>
  <c r="U34" i="29"/>
  <c r="S34" i="29"/>
  <c r="G34" i="29"/>
  <c r="AK33" i="29"/>
  <c r="X33" i="29"/>
  <c r="U33" i="29"/>
  <c r="S33" i="29"/>
  <c r="G33" i="29"/>
  <c r="AK32" i="29"/>
  <c r="X32" i="29"/>
  <c r="S32" i="29"/>
  <c r="R32" i="29"/>
  <c r="G32" i="29"/>
  <c r="AK31" i="29"/>
  <c r="X31" i="29"/>
  <c r="W31" i="29"/>
  <c r="U31" i="29"/>
  <c r="AK30" i="29"/>
  <c r="X30" i="29"/>
  <c r="W30" i="29"/>
  <c r="U30" i="29"/>
  <c r="AK29" i="29"/>
  <c r="X29" i="29"/>
  <c r="W29" i="29"/>
  <c r="S29" i="29"/>
  <c r="AK28" i="29"/>
  <c r="X28" i="29"/>
  <c r="W28" i="29"/>
  <c r="S28" i="29"/>
  <c r="AK27" i="29"/>
  <c r="X27" i="29"/>
  <c r="W27" i="29"/>
  <c r="AK26" i="29"/>
  <c r="X26" i="29"/>
  <c r="W26" i="29"/>
  <c r="U26" i="29"/>
  <c r="AK25" i="29"/>
  <c r="X25" i="29"/>
  <c r="W25" i="29"/>
  <c r="U25" i="29"/>
  <c r="AK24" i="29"/>
  <c r="X24" i="29"/>
  <c r="W24" i="29"/>
  <c r="U24" i="29"/>
  <c r="AK23" i="29"/>
  <c r="X23" i="29"/>
  <c r="W23" i="29"/>
  <c r="U23" i="29"/>
  <c r="S23" i="29"/>
  <c r="G23" i="29"/>
  <c r="AK22" i="29"/>
  <c r="X22" i="29"/>
  <c r="W22" i="29"/>
  <c r="U22" i="29"/>
  <c r="S22" i="29"/>
  <c r="F22" i="29"/>
  <c r="F154" i="29" s="1"/>
  <c r="AK21" i="29"/>
  <c r="X21" i="29"/>
  <c r="W21" i="29"/>
  <c r="U21" i="29"/>
  <c r="AK20" i="29"/>
  <c r="X20" i="29"/>
  <c r="W20" i="29"/>
  <c r="U20" i="29"/>
  <c r="AK19" i="29"/>
  <c r="X19" i="29"/>
  <c r="AI19" i="29" s="1"/>
  <c r="W19" i="29"/>
  <c r="U19" i="29"/>
  <c r="AK18" i="29"/>
  <c r="X18" i="29"/>
  <c r="W18" i="29"/>
  <c r="U18" i="29"/>
  <c r="AK17" i="29"/>
  <c r="X17" i="29"/>
  <c r="W17" i="29"/>
  <c r="S17" i="29"/>
  <c r="R17" i="29"/>
  <c r="AK16" i="29"/>
  <c r="X16" i="29"/>
  <c r="AI16" i="29" s="1"/>
  <c r="AK15" i="29"/>
  <c r="X15" i="29"/>
  <c r="AI15" i="29" s="1"/>
  <c r="W15" i="29"/>
  <c r="U15" i="29"/>
  <c r="AK14" i="29"/>
  <c r="AI14" i="29"/>
  <c r="X14" i="29"/>
  <c r="S14" i="29"/>
  <c r="R14" i="29"/>
  <c r="AK13" i="29"/>
  <c r="AE13" i="29"/>
  <c r="X13" i="29"/>
  <c r="W13" i="29"/>
  <c r="AI30" i="29" l="1"/>
  <c r="AI33" i="29"/>
  <c r="AI38" i="29"/>
  <c r="L154" i="29"/>
  <c r="AI46" i="29"/>
  <c r="AI60" i="29"/>
  <c r="AI72" i="29"/>
  <c r="AI21" i="29"/>
  <c r="AI25" i="29"/>
  <c r="AI28" i="29"/>
  <c r="AI54" i="29"/>
  <c r="AI55" i="29"/>
  <c r="AI70" i="29"/>
  <c r="AI78" i="29"/>
  <c r="AI83" i="29"/>
  <c r="G154" i="29"/>
  <c r="T154" i="29"/>
  <c r="J154" i="29"/>
  <c r="AI41" i="29"/>
  <c r="AI51" i="29"/>
  <c r="AI57" i="29"/>
  <c r="AI62" i="29"/>
  <c r="AI75" i="29"/>
  <c r="X154" i="29"/>
  <c r="S154" i="29"/>
  <c r="U154" i="29"/>
  <c r="AI18" i="29"/>
  <c r="AI23" i="29"/>
  <c r="AI36" i="29"/>
  <c r="AI40" i="29"/>
  <c r="AH154" i="29"/>
  <c r="AI44" i="29"/>
  <c r="AI50" i="29"/>
  <c r="AI58" i="29"/>
  <c r="AI61" i="29"/>
  <c r="AF154" i="29"/>
  <c r="AI67" i="29"/>
  <c r="AI73" i="29"/>
  <c r="AI77" i="29"/>
  <c r="AI80" i="29"/>
  <c r="AI91" i="29"/>
  <c r="AI96" i="29"/>
  <c r="AI100" i="29"/>
  <c r="AI101" i="29"/>
  <c r="AI104" i="29"/>
  <c r="W154" i="29"/>
  <c r="R154" i="29"/>
  <c r="AI17" i="29"/>
  <c r="AI20" i="29"/>
  <c r="AI24" i="29"/>
  <c r="AI29" i="29"/>
  <c r="AI37" i="29"/>
  <c r="AC154" i="29"/>
  <c r="AE154" i="29"/>
  <c r="AI26" i="29"/>
  <c r="AI27" i="29"/>
  <c r="AI31" i="29"/>
  <c r="AI35" i="29"/>
  <c r="AI39" i="29"/>
  <c r="AI42" i="29"/>
  <c r="AI45" i="29"/>
  <c r="AI59" i="29"/>
  <c r="AI66" i="29"/>
  <c r="AI76" i="29"/>
  <c r="AI81" i="29"/>
  <c r="AI82" i="29"/>
  <c r="AI85" i="29"/>
  <c r="AI88" i="29"/>
  <c r="AI90" i="29"/>
  <c r="AI95" i="29"/>
  <c r="AI103" i="29"/>
  <c r="AI34" i="29"/>
  <c r="AI71" i="29"/>
  <c r="AI97" i="29"/>
  <c r="AI99" i="29"/>
  <c r="AI22" i="29"/>
  <c r="AI49" i="29"/>
  <c r="AI13" i="29"/>
  <c r="AI32" i="29"/>
  <c r="D154" i="29"/>
  <c r="AK154" i="29" s="1"/>
  <c r="AI47" i="29"/>
  <c r="AI86" i="29"/>
  <c r="AI43" i="29"/>
  <c r="AK46" i="29"/>
  <c r="AI87" i="29"/>
  <c r="AI48" i="29"/>
  <c r="AI56" i="29"/>
  <c r="AI154" i="29" l="1"/>
  <c r="AK15" i="4" l="1"/>
  <c r="AK118" i="28" l="1"/>
  <c r="AK119" i="28"/>
  <c r="AK120" i="28"/>
  <c r="AK121" i="28"/>
  <c r="AK122" i="28"/>
  <c r="AK123" i="28"/>
  <c r="AK124" i="28"/>
  <c r="AK125" i="28"/>
  <c r="AK126" i="28"/>
  <c r="AK127" i="28"/>
  <c r="AK128" i="28"/>
  <c r="AK129" i="28"/>
  <c r="AK130" i="28"/>
  <c r="AK131" i="28"/>
  <c r="AK132" i="28"/>
  <c r="AK133" i="28"/>
  <c r="AK134" i="28"/>
  <c r="AK135" i="28"/>
  <c r="AK136" i="28"/>
  <c r="AK137" i="28"/>
  <c r="AK138" i="28"/>
  <c r="AK139" i="28"/>
  <c r="AK140" i="28"/>
  <c r="AK141" i="28"/>
  <c r="AK142" i="28"/>
  <c r="AK143" i="28"/>
  <c r="AK144" i="28"/>
  <c r="AK145" i="28"/>
  <c r="AK146" i="28"/>
  <c r="AK147" i="28"/>
  <c r="AK148" i="28"/>
  <c r="AK149" i="28"/>
  <c r="AK150" i="28"/>
  <c r="AK151" i="28"/>
  <c r="AK152" i="28"/>
  <c r="AK153" i="28"/>
  <c r="AK154" i="28"/>
  <c r="AK155" i="28"/>
  <c r="AK156" i="28"/>
  <c r="AK157" i="28"/>
  <c r="AK158" i="28"/>
  <c r="AK159" i="28"/>
  <c r="AI118" i="28"/>
  <c r="AI119" i="28"/>
  <c r="AI120" i="28"/>
  <c r="AI121" i="28"/>
  <c r="AI122" i="28"/>
  <c r="AI123" i="28"/>
  <c r="AI124" i="28"/>
  <c r="AI125" i="28"/>
  <c r="AI126" i="28"/>
  <c r="AI127" i="28"/>
  <c r="AI128" i="28"/>
  <c r="AI129" i="28"/>
  <c r="AI130" i="28"/>
  <c r="AI131" i="28"/>
  <c r="AI132" i="28"/>
  <c r="AI133" i="28"/>
  <c r="AI134" i="28"/>
  <c r="AI135" i="28"/>
  <c r="AI136" i="28"/>
  <c r="AI137" i="28"/>
  <c r="AI138" i="28"/>
  <c r="AI139" i="28"/>
  <c r="AI140" i="28"/>
  <c r="AI141" i="28"/>
  <c r="AI142" i="28"/>
  <c r="AI143" i="28"/>
  <c r="AI144" i="28"/>
  <c r="AI145" i="28"/>
  <c r="AI146" i="28"/>
  <c r="AI147" i="28"/>
  <c r="AI148" i="28"/>
  <c r="AI149" i="28"/>
  <c r="AI150" i="28"/>
  <c r="AI151" i="28"/>
  <c r="AI152" i="28"/>
  <c r="AI153" i="28"/>
  <c r="AI154" i="28"/>
  <c r="AI155" i="28"/>
  <c r="AI156" i="28"/>
  <c r="AI157" i="28"/>
  <c r="AI158" i="28"/>
  <c r="AI159" i="28"/>
  <c r="AK117" i="28"/>
  <c r="X117" i="28"/>
  <c r="W117" i="28"/>
  <c r="U117" i="28"/>
  <c r="AI117" i="28" s="1"/>
  <c r="AJ160" i="28" l="1"/>
  <c r="AG160" i="28"/>
  <c r="AD160" i="28"/>
  <c r="AB160" i="28"/>
  <c r="AA160" i="28"/>
  <c r="Z160" i="28"/>
  <c r="Y160" i="28"/>
  <c r="V160" i="28"/>
  <c r="Q160" i="28"/>
  <c r="P160" i="28"/>
  <c r="O160" i="28"/>
  <c r="N160" i="28"/>
  <c r="M160" i="28"/>
  <c r="K160" i="28"/>
  <c r="J160" i="28"/>
  <c r="I160" i="28"/>
  <c r="H160" i="28"/>
  <c r="G160" i="28"/>
  <c r="E160" i="28"/>
  <c r="AK116" i="28"/>
  <c r="AI116" i="28"/>
  <c r="AK115" i="28"/>
  <c r="AI115" i="28"/>
  <c r="AK114" i="28"/>
  <c r="AI114" i="28"/>
  <c r="AK113" i="28"/>
  <c r="AI113" i="28"/>
  <c r="AK112" i="28"/>
  <c r="AI112" i="28"/>
  <c r="AK111" i="28"/>
  <c r="AI111" i="28"/>
  <c r="AK110" i="28"/>
  <c r="AI110" i="28"/>
  <c r="AK109" i="28"/>
  <c r="AI109" i="28"/>
  <c r="AK108" i="28"/>
  <c r="AI108" i="28"/>
  <c r="AK107" i="28"/>
  <c r="AI107" i="28"/>
  <c r="AK106" i="28"/>
  <c r="X106" i="28"/>
  <c r="S106" i="28"/>
  <c r="R106" i="28"/>
  <c r="AK105" i="28"/>
  <c r="X105" i="28"/>
  <c r="W105" i="28"/>
  <c r="U105" i="28"/>
  <c r="AK104" i="28"/>
  <c r="AC104" i="28"/>
  <c r="X104" i="28"/>
  <c r="W104" i="28"/>
  <c r="S104" i="28"/>
  <c r="R104" i="28"/>
  <c r="AK103" i="28"/>
  <c r="AC103" i="28"/>
  <c r="X103" i="28"/>
  <c r="S103" i="28"/>
  <c r="R103" i="28"/>
  <c r="AK102" i="28"/>
  <c r="AC102" i="28"/>
  <c r="X102" i="28"/>
  <c r="W102" i="28"/>
  <c r="T102" i="28"/>
  <c r="S102" i="28"/>
  <c r="R102" i="28"/>
  <c r="AK101" i="28"/>
  <c r="X101" i="28"/>
  <c r="W101" i="28"/>
  <c r="S101" i="28"/>
  <c r="R101" i="28"/>
  <c r="AK100" i="28"/>
  <c r="X100" i="28"/>
  <c r="W100" i="28"/>
  <c r="S100" i="28"/>
  <c r="R100" i="28"/>
  <c r="AK99" i="28"/>
  <c r="X99" i="28"/>
  <c r="W99" i="28"/>
  <c r="S99" i="28"/>
  <c r="R99" i="28"/>
  <c r="AI99" i="28" s="1"/>
  <c r="AK98" i="28"/>
  <c r="AE98" i="28"/>
  <c r="X98" i="28"/>
  <c r="W98" i="28"/>
  <c r="AK97" i="28"/>
  <c r="X97" i="28"/>
  <c r="W97" i="28"/>
  <c r="S97" i="28"/>
  <c r="R97" i="28"/>
  <c r="AK96" i="28"/>
  <c r="X96" i="28"/>
  <c r="W96" i="28"/>
  <c r="U96" i="28"/>
  <c r="AK95" i="28"/>
  <c r="X95" i="28"/>
  <c r="W95" i="28"/>
  <c r="S95" i="28"/>
  <c r="R95" i="28"/>
  <c r="AK94" i="28"/>
  <c r="X94" i="28"/>
  <c r="S94" i="28"/>
  <c r="R94" i="28"/>
  <c r="AK93" i="28"/>
  <c r="X93" i="28"/>
  <c r="W93" i="28"/>
  <c r="U93" i="28"/>
  <c r="AK92" i="28"/>
  <c r="X92" i="28"/>
  <c r="W92" i="28"/>
  <c r="U92" i="28"/>
  <c r="AK91" i="28"/>
  <c r="X91" i="28"/>
  <c r="W91" i="28"/>
  <c r="U91" i="28"/>
  <c r="AH90" i="28"/>
  <c r="L90" i="28"/>
  <c r="D90" i="28"/>
  <c r="AK90" i="28" s="1"/>
  <c r="AH89" i="28"/>
  <c r="AC89" i="28"/>
  <c r="S89" i="28"/>
  <c r="R89" i="28"/>
  <c r="L89" i="28"/>
  <c r="D89" i="28"/>
  <c r="AK89" i="28" s="1"/>
  <c r="AK88" i="28"/>
  <c r="AC88" i="28"/>
  <c r="X88" i="28"/>
  <c r="W88" i="28"/>
  <c r="T88" i="28"/>
  <c r="S88" i="28"/>
  <c r="R88" i="28"/>
  <c r="AK87" i="28"/>
  <c r="X87" i="28"/>
  <c r="W87" i="28"/>
  <c r="U87" i="28"/>
  <c r="X86" i="28"/>
  <c r="U86" i="28"/>
  <c r="S86" i="28"/>
  <c r="R86" i="28"/>
  <c r="D86" i="28"/>
  <c r="AK86" i="28" s="1"/>
  <c r="AK85" i="28"/>
  <c r="AH85" i="28"/>
  <c r="T85" i="28"/>
  <c r="S85" i="28"/>
  <c r="R85" i="28"/>
  <c r="AK84" i="28"/>
  <c r="X84" i="28"/>
  <c r="W84" i="28"/>
  <c r="U84" i="28"/>
  <c r="X83" i="28"/>
  <c r="U83" i="28"/>
  <c r="T83" i="28"/>
  <c r="D83" i="28"/>
  <c r="AK83" i="28" s="1"/>
  <c r="AK82" i="28"/>
  <c r="X82" i="28"/>
  <c r="S82" i="28"/>
  <c r="R82" i="28"/>
  <c r="AK81" i="28"/>
  <c r="X81" i="28"/>
  <c r="W81" i="28"/>
  <c r="S81" i="28"/>
  <c r="R81" i="28"/>
  <c r="AK80" i="28"/>
  <c r="AC80" i="28"/>
  <c r="X80" i="28"/>
  <c r="S80" i="28"/>
  <c r="R80" i="28"/>
  <c r="AK79" i="28"/>
  <c r="X79" i="28"/>
  <c r="W79" i="28"/>
  <c r="S79" i="28"/>
  <c r="R79" i="28"/>
  <c r="AK78" i="28"/>
  <c r="X78" i="28"/>
  <c r="W78" i="28"/>
  <c r="S78" i="28"/>
  <c r="R78" i="28"/>
  <c r="AK77" i="28"/>
  <c r="AI77" i="28"/>
  <c r="AH76" i="28"/>
  <c r="AC76" i="28"/>
  <c r="S76" i="28"/>
  <c r="R76" i="28"/>
  <c r="F76" i="28"/>
  <c r="D76" i="28"/>
  <c r="AK76" i="28" s="1"/>
  <c r="AK75" i="28"/>
  <c r="AH75" i="28"/>
  <c r="S75" i="28"/>
  <c r="R75" i="28"/>
  <c r="AK74" i="28"/>
  <c r="X74" i="28"/>
  <c r="U74" i="28"/>
  <c r="S74" i="28"/>
  <c r="R74" i="28"/>
  <c r="AK73" i="28"/>
  <c r="AE73" i="28"/>
  <c r="X73" i="28"/>
  <c r="AI73" i="28" s="1"/>
  <c r="W73" i="28"/>
  <c r="AK72" i="28"/>
  <c r="AE72" i="28"/>
  <c r="X72" i="28"/>
  <c r="W72" i="28"/>
  <c r="AK71" i="28"/>
  <c r="X71" i="28"/>
  <c r="U71" i="28"/>
  <c r="S71" i="28"/>
  <c r="R71" i="28"/>
  <c r="AK70" i="28"/>
  <c r="W70" i="28"/>
  <c r="U70" i="28"/>
  <c r="AK69" i="28"/>
  <c r="W69" i="28"/>
  <c r="U69" i="28"/>
  <c r="AK68" i="28"/>
  <c r="X68" i="28"/>
  <c r="W68" i="28"/>
  <c r="U68" i="28"/>
  <c r="AK67" i="28"/>
  <c r="X67" i="28"/>
  <c r="W67" i="28"/>
  <c r="U67" i="28"/>
  <c r="AK66" i="28"/>
  <c r="X66" i="28"/>
  <c r="S66" i="28"/>
  <c r="R66" i="28"/>
  <c r="AK65" i="28"/>
  <c r="X65" i="28"/>
  <c r="S65" i="28"/>
  <c r="R65" i="28"/>
  <c r="AK64" i="28"/>
  <c r="AC64" i="28"/>
  <c r="X64" i="28"/>
  <c r="AK63" i="28"/>
  <c r="AH63" i="28"/>
  <c r="AE63" i="28"/>
  <c r="AI63" i="28" s="1"/>
  <c r="AK62" i="28"/>
  <c r="AH62" i="28"/>
  <c r="T62" i="28"/>
  <c r="S62" i="28"/>
  <c r="R62" i="28"/>
  <c r="L62" i="28"/>
  <c r="AK61" i="28"/>
  <c r="AH61" i="28"/>
  <c r="AC61" i="28"/>
  <c r="T61" i="28"/>
  <c r="S61" i="28"/>
  <c r="R61" i="28"/>
  <c r="L61" i="28"/>
  <c r="AK60" i="28"/>
  <c r="AH60" i="28"/>
  <c r="T60" i="28"/>
  <c r="S60" i="28"/>
  <c r="R60" i="28"/>
  <c r="AK59" i="28"/>
  <c r="S59" i="28"/>
  <c r="R59" i="28"/>
  <c r="AK58" i="28"/>
  <c r="X58" i="28"/>
  <c r="T58" i="28"/>
  <c r="S58" i="28"/>
  <c r="R58" i="28"/>
  <c r="AK57" i="28"/>
  <c r="AF57" i="28"/>
  <c r="X57" i="28"/>
  <c r="U57" i="28"/>
  <c r="S57" i="28"/>
  <c r="R57" i="28"/>
  <c r="AK56" i="28"/>
  <c r="AE56" i="28"/>
  <c r="X56" i="28"/>
  <c r="W56" i="28"/>
  <c r="AK55" i="28"/>
  <c r="AC55" i="28"/>
  <c r="X55" i="28"/>
  <c r="W55" i="28"/>
  <c r="S55" i="28"/>
  <c r="R55" i="28"/>
  <c r="AK54" i="28"/>
  <c r="AH54" i="28"/>
  <c r="S54" i="28"/>
  <c r="R54" i="28"/>
  <c r="AH53" i="28"/>
  <c r="AC53" i="28"/>
  <c r="S53" i="28"/>
  <c r="R53" i="28"/>
  <c r="L53" i="28"/>
  <c r="D53" i="28"/>
  <c r="AK53" i="28" s="1"/>
  <c r="AH52" i="28"/>
  <c r="AF52" i="28"/>
  <c r="S52" i="28"/>
  <c r="R52" i="28"/>
  <c r="F52" i="28"/>
  <c r="D52" i="28"/>
  <c r="AK52" i="28" s="1"/>
  <c r="AK51" i="28"/>
  <c r="AC51" i="28"/>
  <c r="X51" i="28"/>
  <c r="W51" i="28"/>
  <c r="S51" i="28"/>
  <c r="R51" i="28"/>
  <c r="D51" i="28"/>
  <c r="AK50" i="28"/>
  <c r="AI50" i="28"/>
  <c r="AC49" i="28"/>
  <c r="X49" i="28"/>
  <c r="W49" i="28"/>
  <c r="L49" i="28"/>
  <c r="D49" i="28"/>
  <c r="X48" i="28"/>
  <c r="W48" i="28"/>
  <c r="S48" i="28"/>
  <c r="R48" i="28"/>
  <c r="D48" i="28"/>
  <c r="AK48" i="28" s="1"/>
  <c r="AC47" i="28"/>
  <c r="X47" i="28"/>
  <c r="W47" i="28"/>
  <c r="L47" i="28"/>
  <c r="D47" i="28"/>
  <c r="AK46" i="28"/>
  <c r="X46" i="28"/>
  <c r="W46" i="28"/>
  <c r="T46" i="28"/>
  <c r="S46" i="28"/>
  <c r="R46" i="28"/>
  <c r="AK45" i="28"/>
  <c r="X45" i="28"/>
  <c r="W45" i="28"/>
  <c r="S45" i="28"/>
  <c r="R45" i="28"/>
  <c r="AK44" i="28"/>
  <c r="X44" i="28"/>
  <c r="W44" i="28"/>
  <c r="S44" i="28"/>
  <c r="R44" i="28"/>
  <c r="AK43" i="28"/>
  <c r="X43" i="28"/>
  <c r="W43" i="28"/>
  <c r="U43" i="28"/>
  <c r="AK42" i="28"/>
  <c r="AH42" i="28"/>
  <c r="AC42" i="28"/>
  <c r="S42" i="28"/>
  <c r="R42" i="28"/>
  <c r="L42" i="28"/>
  <c r="AK41" i="28"/>
  <c r="X41" i="28"/>
  <c r="W41" i="28"/>
  <c r="S41" i="28"/>
  <c r="R41" i="28"/>
  <c r="AK40" i="28"/>
  <c r="X40" i="28"/>
  <c r="T40" i="28"/>
  <c r="S40" i="28"/>
  <c r="R40" i="28"/>
  <c r="AK39" i="28"/>
  <c r="AE39" i="28"/>
  <c r="X39" i="28"/>
  <c r="T39" i="28"/>
  <c r="S39" i="28"/>
  <c r="R39" i="28"/>
  <c r="AK38" i="28"/>
  <c r="AC38" i="28"/>
  <c r="X38" i="28"/>
  <c r="AI38" i="28" s="1"/>
  <c r="AK37" i="28"/>
  <c r="X37" i="28"/>
  <c r="S37" i="28"/>
  <c r="AI37" i="28" s="1"/>
  <c r="R37" i="28"/>
  <c r="AK36" i="28"/>
  <c r="AE36" i="28"/>
  <c r="X36" i="28"/>
  <c r="W36" i="28"/>
  <c r="S36" i="28"/>
  <c r="R36" i="28"/>
  <c r="AK35" i="28"/>
  <c r="X35" i="28"/>
  <c r="W35" i="28"/>
  <c r="U35" i="28"/>
  <c r="AK34" i="28"/>
  <c r="AC34" i="28"/>
  <c r="W34" i="28"/>
  <c r="U34" i="28"/>
  <c r="S34" i="28"/>
  <c r="R34" i="28"/>
  <c r="AK33" i="28"/>
  <c r="X33" i="28"/>
  <c r="W33" i="28"/>
  <c r="U33" i="28"/>
  <c r="S33" i="28"/>
  <c r="R33" i="28"/>
  <c r="AK32" i="28"/>
  <c r="AC32" i="28"/>
  <c r="X32" i="28"/>
  <c r="S32" i="28"/>
  <c r="R32" i="28"/>
  <c r="AK31" i="28"/>
  <c r="W31" i="28"/>
  <c r="S31" i="28"/>
  <c r="R31" i="28"/>
  <c r="AK30" i="28"/>
  <c r="X30" i="28"/>
  <c r="W30" i="28"/>
  <c r="U30" i="28"/>
  <c r="S30" i="28"/>
  <c r="R30" i="28"/>
  <c r="AK29" i="28"/>
  <c r="X29" i="28"/>
  <c r="W29" i="28"/>
  <c r="S29" i="28"/>
  <c r="R29" i="28"/>
  <c r="AK28" i="28"/>
  <c r="X28" i="28"/>
  <c r="W28" i="28"/>
  <c r="S28" i="28"/>
  <c r="R28" i="28"/>
  <c r="AK27" i="28"/>
  <c r="X27" i="28"/>
  <c r="W27" i="28"/>
  <c r="U27" i="28"/>
  <c r="AK26" i="28"/>
  <c r="X26" i="28"/>
  <c r="W26" i="28"/>
  <c r="U26" i="28"/>
  <c r="AK25" i="28"/>
  <c r="X25" i="28"/>
  <c r="W25" i="28"/>
  <c r="U25" i="28"/>
  <c r="AK24" i="28"/>
  <c r="X24" i="28"/>
  <c r="W24" i="28"/>
  <c r="U24" i="28"/>
  <c r="AK23" i="28"/>
  <c r="AC23" i="28"/>
  <c r="U23" i="28"/>
  <c r="S23" i="28"/>
  <c r="R23" i="28"/>
  <c r="AK22" i="28"/>
  <c r="X22" i="28"/>
  <c r="U22" i="28"/>
  <c r="S22" i="28"/>
  <c r="R22" i="28"/>
  <c r="AK21" i="28"/>
  <c r="AF21" i="28"/>
  <c r="W21" i="28"/>
  <c r="U21" i="28"/>
  <c r="AK20" i="28"/>
  <c r="X20" i="28"/>
  <c r="W20" i="28"/>
  <c r="U20" i="28"/>
  <c r="AK19" i="28"/>
  <c r="X19" i="28"/>
  <c r="W19" i="28"/>
  <c r="U19" i="28"/>
  <c r="AK18" i="28"/>
  <c r="X18" i="28"/>
  <c r="W18" i="28"/>
  <c r="U18" i="28"/>
  <c r="AK17" i="28"/>
  <c r="X17" i="28"/>
  <c r="W17" i="28"/>
  <c r="S17" i="28"/>
  <c r="R17" i="28"/>
  <c r="AK16" i="28"/>
  <c r="X16" i="28"/>
  <c r="AI16" i="28" s="1"/>
  <c r="AK15" i="28"/>
  <c r="AI15" i="28"/>
  <c r="AK14" i="28"/>
  <c r="S14" i="28"/>
  <c r="R14" i="28"/>
  <c r="AK13" i="28"/>
  <c r="AE13" i="28"/>
  <c r="X13" i="28"/>
  <c r="W13" i="28"/>
  <c r="AI71" i="28" l="1"/>
  <c r="AI106" i="28"/>
  <c r="AI25" i="28"/>
  <c r="T160" i="28"/>
  <c r="AI40" i="28"/>
  <c r="AI43" i="28"/>
  <c r="AI47" i="28"/>
  <c r="AI70" i="28"/>
  <c r="X160" i="28"/>
  <c r="AI18" i="28"/>
  <c r="AI69" i="28"/>
  <c r="AI34" i="28"/>
  <c r="AF160" i="28"/>
  <c r="AH160" i="28"/>
  <c r="AI68" i="28"/>
  <c r="AI95" i="28"/>
  <c r="AI92" i="28"/>
  <c r="AI93" i="28"/>
  <c r="AI32" i="28"/>
  <c r="AI56" i="28"/>
  <c r="AI100" i="28"/>
  <c r="AI102" i="28"/>
  <c r="AI17" i="28"/>
  <c r="AI19" i="28"/>
  <c r="AI24" i="28"/>
  <c r="L160" i="28"/>
  <c r="AI48" i="28"/>
  <c r="AI52" i="28"/>
  <c r="AI13" i="28"/>
  <c r="AI14" i="28"/>
  <c r="AI35" i="28"/>
  <c r="AI49" i="28"/>
  <c r="AI64" i="28"/>
  <c r="AI66" i="28"/>
  <c r="AI78" i="28"/>
  <c r="AI82" i="28"/>
  <c r="AI85" i="28"/>
  <c r="S160" i="28"/>
  <c r="U160" i="28"/>
  <c r="AI22" i="28"/>
  <c r="AI27" i="28"/>
  <c r="AI28" i="28"/>
  <c r="AI31" i="28"/>
  <c r="AI41" i="28"/>
  <c r="AI45" i="28"/>
  <c r="AK49" i="28"/>
  <c r="AI51" i="28"/>
  <c r="AI55" i="28"/>
  <c r="AE160" i="28"/>
  <c r="AI58" i="28"/>
  <c r="AI60" i="28"/>
  <c r="AI65" i="28"/>
  <c r="AI72" i="28"/>
  <c r="AI79" i="28"/>
  <c r="AI89" i="28"/>
  <c r="AI96" i="28"/>
  <c r="AI97" i="28"/>
  <c r="AI101" i="28"/>
  <c r="AI103" i="28"/>
  <c r="AI105" i="28"/>
  <c r="AI21" i="28"/>
  <c r="AC160" i="28"/>
  <c r="AI26" i="28"/>
  <c r="AI29" i="28"/>
  <c r="AI39" i="28"/>
  <c r="AI46" i="28"/>
  <c r="AI54" i="28"/>
  <c r="AI59" i="28"/>
  <c r="AI62" i="28"/>
  <c r="AI74" i="28"/>
  <c r="AI80" i="28"/>
  <c r="AI84" i="28"/>
  <c r="AI87" i="28"/>
  <c r="AI88" i="28"/>
  <c r="AI91" i="28"/>
  <c r="AI104" i="28"/>
  <c r="W160" i="28"/>
  <c r="AI20" i="28"/>
  <c r="AI23" i="28"/>
  <c r="AI30" i="28"/>
  <c r="AI33" i="28"/>
  <c r="AI36" i="28"/>
  <c r="AI44" i="28"/>
  <c r="AI53" i="28"/>
  <c r="AI57" i="28"/>
  <c r="AI61" i="28"/>
  <c r="AI67" i="28"/>
  <c r="AI75" i="28"/>
  <c r="AI76" i="28"/>
  <c r="AI81" i="28"/>
  <c r="AI90" i="28"/>
  <c r="AI98" i="28"/>
  <c r="AI94" i="28"/>
  <c r="AI83" i="28"/>
  <c r="F160" i="28"/>
  <c r="AI42" i="28"/>
  <c r="AK47" i="28"/>
  <c r="AI86" i="28"/>
  <c r="D160" i="28"/>
  <c r="R160" i="28"/>
  <c r="AI160" i="28" l="1"/>
  <c r="AK160" i="28"/>
  <c r="AH15" i="4" l="1"/>
  <c r="I156" i="27" l="1"/>
  <c r="AK115" i="27" l="1"/>
  <c r="AK116" i="27"/>
  <c r="AK117" i="27"/>
  <c r="AK118" i="27"/>
  <c r="AK119" i="27"/>
  <c r="AK120" i="27"/>
  <c r="AK121" i="27"/>
  <c r="AK122" i="27"/>
  <c r="AK123" i="27"/>
  <c r="AK124" i="27"/>
  <c r="AK125" i="27"/>
  <c r="AK126" i="27"/>
  <c r="AK127" i="27"/>
  <c r="AK128" i="27"/>
  <c r="AK129" i="27"/>
  <c r="AK130" i="27"/>
  <c r="AK131" i="27"/>
  <c r="AK132" i="27"/>
  <c r="AK133" i="27"/>
  <c r="AK134" i="27"/>
  <c r="AK135" i="27"/>
  <c r="AK136" i="27"/>
  <c r="AK137" i="27"/>
  <c r="AK138" i="27"/>
  <c r="AK139" i="27"/>
  <c r="AK140" i="27"/>
  <c r="AK141" i="27"/>
  <c r="AK142" i="27"/>
  <c r="AK143" i="27"/>
  <c r="AK144" i="27"/>
  <c r="AK145" i="27"/>
  <c r="AK146" i="27"/>
  <c r="AK147" i="27"/>
  <c r="AK148" i="27"/>
  <c r="AK149" i="27"/>
  <c r="AK150" i="27"/>
  <c r="AK151" i="27"/>
  <c r="AK152" i="27"/>
  <c r="AK153" i="27"/>
  <c r="AK154" i="27"/>
  <c r="AK155" i="27"/>
  <c r="AI115" i="27"/>
  <c r="AI116" i="27"/>
  <c r="AI117" i="27"/>
  <c r="AI118" i="27"/>
  <c r="AI119" i="27"/>
  <c r="AI120" i="27"/>
  <c r="AI121" i="27"/>
  <c r="AI122" i="27"/>
  <c r="AI123" i="27"/>
  <c r="AI124" i="27"/>
  <c r="AI125" i="27"/>
  <c r="AI126" i="27"/>
  <c r="AI127" i="27"/>
  <c r="AI128" i="27"/>
  <c r="AI129" i="27"/>
  <c r="AI130" i="27"/>
  <c r="AI131" i="27"/>
  <c r="AI132" i="27"/>
  <c r="AI133" i="27"/>
  <c r="AI134" i="27"/>
  <c r="AI135" i="27"/>
  <c r="AI136" i="27"/>
  <c r="AI137" i="27"/>
  <c r="AI138" i="27"/>
  <c r="AI139" i="27"/>
  <c r="AI140" i="27"/>
  <c r="AI141" i="27"/>
  <c r="AI142" i="27"/>
  <c r="AI143" i="27"/>
  <c r="AI144" i="27"/>
  <c r="AI145" i="27"/>
  <c r="AI146" i="27"/>
  <c r="AI147" i="27"/>
  <c r="AI148" i="27"/>
  <c r="AI149" i="27"/>
  <c r="AI150" i="27"/>
  <c r="AI151" i="27"/>
  <c r="AI152" i="27"/>
  <c r="AI153" i="27"/>
  <c r="AI154" i="27"/>
  <c r="AI155" i="27"/>
  <c r="AK114" i="27"/>
  <c r="X114" i="27"/>
  <c r="W114" i="27"/>
  <c r="S114" i="27"/>
  <c r="R114" i="27"/>
  <c r="AI114" i="27" l="1"/>
  <c r="AJ156" i="27"/>
  <c r="AH156" i="27"/>
  <c r="AG156" i="27"/>
  <c r="AF156" i="27"/>
  <c r="AD156" i="27"/>
  <c r="AB156" i="27"/>
  <c r="AA156" i="27"/>
  <c r="Z156" i="27"/>
  <c r="Y156" i="27"/>
  <c r="V156" i="27"/>
  <c r="Q156" i="27"/>
  <c r="P156" i="27"/>
  <c r="O156" i="27"/>
  <c r="N156" i="27"/>
  <c r="M156" i="27"/>
  <c r="K156" i="27"/>
  <c r="H156" i="27"/>
  <c r="G156" i="27"/>
  <c r="F156" i="27"/>
  <c r="AK113" i="27"/>
  <c r="AI113" i="27"/>
  <c r="AK112" i="27"/>
  <c r="AI112" i="27"/>
  <c r="AK111" i="27"/>
  <c r="AI111" i="27"/>
  <c r="AK110" i="27"/>
  <c r="AK109" i="27"/>
  <c r="AI109" i="27"/>
  <c r="AK108" i="27"/>
  <c r="X108" i="27"/>
  <c r="S108" i="27"/>
  <c r="AI108" i="27" s="1"/>
  <c r="R108" i="27"/>
  <c r="AK107" i="27"/>
  <c r="X107" i="27"/>
  <c r="W107" i="27"/>
  <c r="S107" i="27"/>
  <c r="R107" i="27"/>
  <c r="AI107" i="27" s="1"/>
  <c r="AK106" i="27"/>
  <c r="X106" i="27"/>
  <c r="W106" i="27"/>
  <c r="S106" i="27"/>
  <c r="R106" i="27"/>
  <c r="AK105" i="27"/>
  <c r="X105" i="27"/>
  <c r="W105" i="27"/>
  <c r="S105" i="27"/>
  <c r="R105" i="27"/>
  <c r="AK104" i="27"/>
  <c r="X104" i="27"/>
  <c r="W104" i="27"/>
  <c r="S104" i="27"/>
  <c r="R104" i="27"/>
  <c r="AK103" i="27"/>
  <c r="X103" i="27"/>
  <c r="W103" i="27"/>
  <c r="S103" i="27"/>
  <c r="R103" i="27"/>
  <c r="AI103" i="27" s="1"/>
  <c r="AK102" i="27"/>
  <c r="X102" i="27"/>
  <c r="W102" i="27"/>
  <c r="S102" i="27"/>
  <c r="R102" i="27"/>
  <c r="AK101" i="27"/>
  <c r="X101" i="27"/>
  <c r="W101" i="27"/>
  <c r="S101" i="27"/>
  <c r="R101" i="27"/>
  <c r="AK100" i="27"/>
  <c r="X100" i="27"/>
  <c r="W100" i="27"/>
  <c r="U100" i="27"/>
  <c r="AK99" i="27"/>
  <c r="X99" i="27"/>
  <c r="W99" i="27"/>
  <c r="U99" i="27"/>
  <c r="S99" i="27"/>
  <c r="R99" i="27"/>
  <c r="AK98" i="27"/>
  <c r="X98" i="27"/>
  <c r="W98" i="27"/>
  <c r="S98" i="27"/>
  <c r="R98" i="27"/>
  <c r="AK97" i="27"/>
  <c r="X97" i="27"/>
  <c r="W97" i="27"/>
  <c r="U97" i="27"/>
  <c r="AK96" i="27"/>
  <c r="X96" i="27"/>
  <c r="W96" i="27"/>
  <c r="U96" i="27"/>
  <c r="AI96" i="27" s="1"/>
  <c r="AK95" i="27"/>
  <c r="X95" i="27"/>
  <c r="W95" i="27"/>
  <c r="U95" i="27"/>
  <c r="AK94" i="27"/>
  <c r="X94" i="27"/>
  <c r="W94" i="27"/>
  <c r="S94" i="27"/>
  <c r="R94" i="27"/>
  <c r="J94" i="27"/>
  <c r="AI97" i="27" s="1"/>
  <c r="X93" i="27"/>
  <c r="U93" i="27"/>
  <c r="S93" i="27"/>
  <c r="R93" i="27"/>
  <c r="D93" i="27"/>
  <c r="AC92" i="27"/>
  <c r="L92" i="27"/>
  <c r="D92" i="27"/>
  <c r="AK92" i="27" s="1"/>
  <c r="AI91" i="27"/>
  <c r="L91" i="27"/>
  <c r="D91" i="27"/>
  <c r="AK91" i="27" s="1"/>
  <c r="AK90" i="27"/>
  <c r="X90" i="27"/>
  <c r="W90" i="27"/>
  <c r="S90" i="27"/>
  <c r="R90" i="27"/>
  <c r="AK89" i="27"/>
  <c r="X89" i="27"/>
  <c r="W89" i="27"/>
  <c r="T89" i="27"/>
  <c r="S89" i="27"/>
  <c r="R89" i="27"/>
  <c r="AK88" i="27"/>
  <c r="X88" i="27"/>
  <c r="W88" i="27"/>
  <c r="S88" i="27"/>
  <c r="R88" i="27"/>
  <c r="AK87" i="27"/>
  <c r="X87" i="27"/>
  <c r="U87" i="27"/>
  <c r="S87" i="27"/>
  <c r="R87" i="27"/>
  <c r="AI87" i="27" s="1"/>
  <c r="AK86" i="27"/>
  <c r="AI86" i="27"/>
  <c r="AK85" i="27"/>
  <c r="AI85" i="27"/>
  <c r="X85" i="27"/>
  <c r="W85" i="27"/>
  <c r="U85" i="27"/>
  <c r="AK84" i="27"/>
  <c r="X84" i="27"/>
  <c r="U84" i="27"/>
  <c r="S84" i="27"/>
  <c r="R84" i="27"/>
  <c r="AI84" i="27" s="1"/>
  <c r="AK83" i="27"/>
  <c r="X83" i="27"/>
  <c r="W83" i="27"/>
  <c r="S83" i="27"/>
  <c r="R83" i="27"/>
  <c r="AK82" i="27"/>
  <c r="X82" i="27"/>
  <c r="W82" i="27"/>
  <c r="S82" i="27"/>
  <c r="R82" i="27"/>
  <c r="AK81" i="27"/>
  <c r="X81" i="27"/>
  <c r="S81" i="27"/>
  <c r="R81" i="27"/>
  <c r="AK80" i="27"/>
  <c r="X80" i="27"/>
  <c r="W80" i="27"/>
  <c r="S80" i="27"/>
  <c r="R80" i="27"/>
  <c r="AI80" i="27" s="1"/>
  <c r="AK79" i="27"/>
  <c r="X79" i="27"/>
  <c r="W79" i="27"/>
  <c r="S79" i="27"/>
  <c r="R79" i="27"/>
  <c r="AK78" i="27"/>
  <c r="AI78" i="27"/>
  <c r="S77" i="27"/>
  <c r="R77" i="27"/>
  <c r="L77" i="27"/>
  <c r="D77" i="27"/>
  <c r="AI77" i="27" s="1"/>
  <c r="AK76" i="27"/>
  <c r="AI76" i="27"/>
  <c r="E76" i="27"/>
  <c r="E156" i="27" s="1"/>
  <c r="AK75" i="27"/>
  <c r="X75" i="27"/>
  <c r="W75" i="27"/>
  <c r="U75" i="27"/>
  <c r="S75" i="27"/>
  <c r="R75" i="27"/>
  <c r="AK74" i="27"/>
  <c r="AE74" i="27"/>
  <c r="X74" i="27"/>
  <c r="W74" i="27"/>
  <c r="AK73" i="27"/>
  <c r="X73" i="27"/>
  <c r="S73" i="27"/>
  <c r="AI73" i="27" s="1"/>
  <c r="R73" i="27"/>
  <c r="AK72" i="27"/>
  <c r="X72" i="27"/>
  <c r="W72" i="27"/>
  <c r="U72" i="27"/>
  <c r="AI72" i="27" s="1"/>
  <c r="AK71" i="27"/>
  <c r="AI71" i="27"/>
  <c r="W71" i="27"/>
  <c r="U71" i="27"/>
  <c r="AK70" i="27"/>
  <c r="AI70" i="27"/>
  <c r="W70" i="27"/>
  <c r="U70" i="27"/>
  <c r="AK69" i="27"/>
  <c r="AC69" i="27"/>
  <c r="X69" i="27"/>
  <c r="W69" i="27"/>
  <c r="AK68" i="27"/>
  <c r="AC68" i="27"/>
  <c r="X68" i="27"/>
  <c r="W68" i="27"/>
  <c r="U68" i="27"/>
  <c r="AK67" i="27"/>
  <c r="X67" i="27"/>
  <c r="S67" i="27"/>
  <c r="R67" i="27"/>
  <c r="AI67" i="27" s="1"/>
  <c r="AK66" i="27"/>
  <c r="X66" i="27"/>
  <c r="S66" i="27"/>
  <c r="R66" i="27"/>
  <c r="AI66" i="27" s="1"/>
  <c r="AK65" i="27"/>
  <c r="AI65" i="27"/>
  <c r="AK64" i="27"/>
  <c r="AI64" i="27"/>
  <c r="AE64" i="27"/>
  <c r="AK63" i="27"/>
  <c r="T63" i="27"/>
  <c r="S63" i="27"/>
  <c r="R63" i="27"/>
  <c r="L63" i="27"/>
  <c r="AK62" i="27"/>
  <c r="T62" i="27"/>
  <c r="S62" i="27"/>
  <c r="R62" i="27"/>
  <c r="L62" i="27"/>
  <c r="AK61" i="27"/>
  <c r="T61" i="27"/>
  <c r="S61" i="27"/>
  <c r="AI61" i="27" s="1"/>
  <c r="R61" i="27"/>
  <c r="X60" i="27"/>
  <c r="T60" i="27"/>
  <c r="S60" i="27"/>
  <c r="R60" i="27"/>
  <c r="D60" i="27"/>
  <c r="AK60" i="27" s="1"/>
  <c r="AC59" i="27"/>
  <c r="X59" i="27"/>
  <c r="T59" i="27"/>
  <c r="S59" i="27"/>
  <c r="R59" i="27"/>
  <c r="D59" i="27"/>
  <c r="AK59" i="27" s="1"/>
  <c r="X58" i="27"/>
  <c r="U58" i="27"/>
  <c r="S58" i="27"/>
  <c r="R58" i="27"/>
  <c r="D58" i="27"/>
  <c r="AK58" i="27" s="1"/>
  <c r="AK57" i="27"/>
  <c r="AE57" i="27"/>
  <c r="X57" i="27"/>
  <c r="W57" i="27"/>
  <c r="AI57" i="27" s="1"/>
  <c r="AK56" i="27"/>
  <c r="X56" i="27"/>
  <c r="W56" i="27"/>
  <c r="U56" i="27"/>
  <c r="S56" i="27"/>
  <c r="R56" i="27"/>
  <c r="AK55" i="27"/>
  <c r="S55" i="27"/>
  <c r="R55" i="27"/>
  <c r="AI55" i="27" s="1"/>
  <c r="AK54" i="27"/>
  <c r="AC54" i="27"/>
  <c r="S54" i="27"/>
  <c r="L54" i="27"/>
  <c r="AI54" i="27" s="1"/>
  <c r="AK53" i="27"/>
  <c r="AI53" i="27"/>
  <c r="X52" i="27"/>
  <c r="W52" i="27"/>
  <c r="S52" i="27"/>
  <c r="R52" i="27"/>
  <c r="L52" i="27"/>
  <c r="D52" i="27"/>
  <c r="AK52" i="27" s="1"/>
  <c r="AK51" i="27"/>
  <c r="AI51" i="27"/>
  <c r="AK50" i="27"/>
  <c r="AC50" i="27"/>
  <c r="X50" i="27"/>
  <c r="W50" i="27"/>
  <c r="AK49" i="27"/>
  <c r="X49" i="27"/>
  <c r="W49" i="27"/>
  <c r="S49" i="27"/>
  <c r="R49" i="27"/>
  <c r="AI49" i="27" s="1"/>
  <c r="X48" i="27"/>
  <c r="W48" i="27"/>
  <c r="S48" i="27"/>
  <c r="R48" i="27"/>
  <c r="L48" i="27"/>
  <c r="D48" i="27"/>
  <c r="AK48" i="27" s="1"/>
  <c r="AK47" i="27"/>
  <c r="X47" i="27"/>
  <c r="W47" i="27"/>
  <c r="S47" i="27"/>
  <c r="R47" i="27"/>
  <c r="AI47" i="27" s="1"/>
  <c r="AK46" i="27"/>
  <c r="AC46" i="27"/>
  <c r="X46" i="27"/>
  <c r="W46" i="27"/>
  <c r="T46" i="27"/>
  <c r="S46" i="27"/>
  <c r="R46" i="27"/>
  <c r="AI46" i="27" s="1"/>
  <c r="AK45" i="27"/>
  <c r="X45" i="27"/>
  <c r="W45" i="27"/>
  <c r="S45" i="27"/>
  <c r="R45" i="27"/>
  <c r="AK44" i="27"/>
  <c r="X44" i="27"/>
  <c r="W44" i="27"/>
  <c r="S44" i="27"/>
  <c r="AK43" i="27"/>
  <c r="X43" i="27"/>
  <c r="W43" i="27"/>
  <c r="T43" i="27"/>
  <c r="S43" i="27"/>
  <c r="AK42" i="27"/>
  <c r="S42" i="27"/>
  <c r="R42" i="27"/>
  <c r="L42" i="27"/>
  <c r="AK41" i="27"/>
  <c r="X41" i="27"/>
  <c r="W41" i="27"/>
  <c r="S41" i="27"/>
  <c r="R41" i="27"/>
  <c r="AK40" i="27"/>
  <c r="X40" i="27"/>
  <c r="S40" i="27"/>
  <c r="R40" i="27"/>
  <c r="AI40" i="27" s="1"/>
  <c r="AK39" i="27"/>
  <c r="AE39" i="27"/>
  <c r="X39" i="27"/>
  <c r="T39" i="27"/>
  <c r="T156" i="27" s="1"/>
  <c r="S39" i="27"/>
  <c r="R39" i="27"/>
  <c r="AK38" i="27"/>
  <c r="AI38" i="27"/>
  <c r="X38" i="27"/>
  <c r="S38" i="27"/>
  <c r="R38" i="27"/>
  <c r="AK37" i="27"/>
  <c r="X37" i="27"/>
  <c r="U37" i="27"/>
  <c r="S37" i="27"/>
  <c r="R37" i="27"/>
  <c r="AI37" i="27" s="1"/>
  <c r="AK36" i="27"/>
  <c r="AE36" i="27"/>
  <c r="X36" i="27"/>
  <c r="W36" i="27"/>
  <c r="S36" i="27"/>
  <c r="R36" i="27"/>
  <c r="AK35" i="27"/>
  <c r="X35" i="27"/>
  <c r="W35" i="27"/>
  <c r="U35" i="27"/>
  <c r="AK34" i="27"/>
  <c r="X34" i="27"/>
  <c r="W34" i="27"/>
  <c r="U34" i="27"/>
  <c r="S34" i="27"/>
  <c r="AK33" i="27"/>
  <c r="X33" i="27"/>
  <c r="W33" i="27"/>
  <c r="U33" i="27"/>
  <c r="S33" i="27"/>
  <c r="AI33" i="27" s="1"/>
  <c r="AK32" i="27"/>
  <c r="X32" i="27"/>
  <c r="S32" i="27"/>
  <c r="R32" i="27"/>
  <c r="AK31" i="27"/>
  <c r="AI31" i="27"/>
  <c r="AK30" i="27"/>
  <c r="X30" i="27"/>
  <c r="W30" i="27"/>
  <c r="U30" i="27"/>
  <c r="S30" i="27"/>
  <c r="R30" i="27"/>
  <c r="AK29" i="27"/>
  <c r="X29" i="27"/>
  <c r="W29" i="27"/>
  <c r="S29" i="27"/>
  <c r="R29" i="27"/>
  <c r="AK28" i="27"/>
  <c r="X28" i="27"/>
  <c r="W28" i="27"/>
  <c r="AI28" i="27" s="1"/>
  <c r="S28" i="27"/>
  <c r="R28" i="27"/>
  <c r="AK27" i="27"/>
  <c r="X27" i="27"/>
  <c r="W27" i="27"/>
  <c r="U27" i="27"/>
  <c r="AK26" i="27"/>
  <c r="X26" i="27"/>
  <c r="W26" i="27"/>
  <c r="U26" i="27"/>
  <c r="AK25" i="27"/>
  <c r="X25" i="27"/>
  <c r="W25" i="27"/>
  <c r="U25" i="27"/>
  <c r="AK24" i="27"/>
  <c r="AI24" i="27"/>
  <c r="X24" i="27"/>
  <c r="W24" i="27"/>
  <c r="U24" i="27"/>
  <c r="AK23" i="27"/>
  <c r="AC23" i="27"/>
  <c r="X23" i="27"/>
  <c r="W23" i="27"/>
  <c r="U23" i="27"/>
  <c r="AI23" i="27" s="1"/>
  <c r="S23" i="27"/>
  <c r="R23" i="27"/>
  <c r="AK22" i="27"/>
  <c r="X22" i="27"/>
  <c r="W22" i="27"/>
  <c r="U22" i="27"/>
  <c r="S22" i="27"/>
  <c r="R22" i="27"/>
  <c r="AK21" i="27"/>
  <c r="X21" i="27"/>
  <c r="W21" i="27"/>
  <c r="AI21" i="27" s="1"/>
  <c r="U21" i="27"/>
  <c r="AK20" i="27"/>
  <c r="X20" i="27"/>
  <c r="W20" i="27"/>
  <c r="U20" i="27"/>
  <c r="AK19" i="27"/>
  <c r="X19" i="27"/>
  <c r="W19" i="27"/>
  <c r="U19" i="27"/>
  <c r="AK18" i="27"/>
  <c r="X18" i="27"/>
  <c r="W18" i="27"/>
  <c r="AI18" i="27" s="1"/>
  <c r="U18" i="27"/>
  <c r="AK17" i="27"/>
  <c r="X17" i="27"/>
  <c r="W17" i="27"/>
  <c r="S17" i="27"/>
  <c r="R17" i="27"/>
  <c r="AK16" i="27"/>
  <c r="X16" i="27"/>
  <c r="AI16" i="27" s="1"/>
  <c r="AK15" i="27"/>
  <c r="AI15" i="27"/>
  <c r="AC14" i="27"/>
  <c r="X14" i="27"/>
  <c r="U14" i="27"/>
  <c r="S14" i="27"/>
  <c r="R14" i="27"/>
  <c r="D14" i="27"/>
  <c r="D156" i="27" s="1"/>
  <c r="AK13" i="27"/>
  <c r="AE13" i="27"/>
  <c r="AE156" i="27" s="1"/>
  <c r="X13" i="27"/>
  <c r="W13" i="27"/>
  <c r="W156" i="27" s="1"/>
  <c r="X156" i="27" l="1"/>
  <c r="R156" i="27"/>
  <c r="AC156" i="27"/>
  <c r="AI22" i="27"/>
  <c r="AI32" i="27"/>
  <c r="AI34" i="27"/>
  <c r="AI41" i="27"/>
  <c r="AI52" i="27"/>
  <c r="AI60" i="27"/>
  <c r="AI62" i="27"/>
  <c r="AI68" i="27"/>
  <c r="AI90" i="27"/>
  <c r="AI92" i="27"/>
  <c r="AI94" i="27"/>
  <c r="AI104" i="27"/>
  <c r="AK77" i="27"/>
  <c r="AI26" i="27"/>
  <c r="AI27" i="27"/>
  <c r="AI35" i="27"/>
  <c r="AI36" i="27"/>
  <c r="AI42" i="27"/>
  <c r="AI43" i="27"/>
  <c r="AI50" i="27"/>
  <c r="AI63" i="27"/>
  <c r="AI69" i="27"/>
  <c r="AI81" i="27"/>
  <c r="AI82" i="27"/>
  <c r="AI88" i="27"/>
  <c r="AI93" i="27"/>
  <c r="AI98" i="27"/>
  <c r="AI100" i="27"/>
  <c r="AI101" i="27"/>
  <c r="AI105" i="27"/>
  <c r="J156" i="27"/>
  <c r="AI30" i="27"/>
  <c r="S156" i="27"/>
  <c r="AI17" i="27"/>
  <c r="U156" i="27"/>
  <c r="AI19" i="27"/>
  <c r="AI20" i="27"/>
  <c r="AI25" i="27"/>
  <c r="AI29" i="27"/>
  <c r="AI39" i="27"/>
  <c r="AI44" i="27"/>
  <c r="AI45" i="27"/>
  <c r="AI56" i="27"/>
  <c r="AI74" i="27"/>
  <c r="AI75" i="27"/>
  <c r="AI79" i="27"/>
  <c r="AI83" i="27"/>
  <c r="AI89" i="27"/>
  <c r="AK93" i="27"/>
  <c r="AI102" i="27"/>
  <c r="AI106" i="27"/>
  <c r="AK156" i="27"/>
  <c r="AI58" i="27"/>
  <c r="AI59" i="27"/>
  <c r="AI13" i="27"/>
  <c r="AI14" i="27"/>
  <c r="AK14" i="27"/>
  <c r="AI48" i="27"/>
  <c r="AI99" i="27"/>
  <c r="L156" i="27"/>
  <c r="AI95" i="27"/>
  <c r="AI156" i="27" l="1"/>
  <c r="AE15" i="4"/>
  <c r="AI139" i="26" l="1"/>
  <c r="AI140" i="26"/>
  <c r="AI141" i="26"/>
  <c r="AI142" i="26"/>
  <c r="AI143" i="26"/>
  <c r="AK141" i="26"/>
  <c r="AK140" i="26"/>
  <c r="AK139" i="26"/>
  <c r="AK143" i="26" l="1"/>
  <c r="AI144" i="26"/>
  <c r="AK144" i="26"/>
  <c r="AI145" i="26"/>
  <c r="AK145" i="26"/>
  <c r="AK129" i="26" l="1"/>
  <c r="AK130" i="26"/>
  <c r="AK131" i="26"/>
  <c r="AK132" i="26"/>
  <c r="AK133" i="26"/>
  <c r="AK134" i="26"/>
  <c r="AK135" i="26"/>
  <c r="AI129" i="26"/>
  <c r="AI130" i="26"/>
  <c r="AI131" i="26"/>
  <c r="AI132" i="26"/>
  <c r="AI133" i="26"/>
  <c r="AI134" i="26"/>
  <c r="AI135" i="26"/>
  <c r="AI136" i="26"/>
  <c r="AI137" i="26"/>
  <c r="AI138" i="26"/>
  <c r="AK107" i="26" l="1"/>
  <c r="AK108" i="26"/>
  <c r="AK109" i="26"/>
  <c r="AK110" i="26"/>
  <c r="AK111" i="26"/>
  <c r="AK112" i="26"/>
  <c r="AK113" i="26"/>
  <c r="AK114" i="26"/>
  <c r="AK115" i="26"/>
  <c r="AK116" i="26"/>
  <c r="AK117" i="26"/>
  <c r="AK118" i="26"/>
  <c r="AK119" i="26"/>
  <c r="AK120" i="26"/>
  <c r="AK121" i="26"/>
  <c r="AK122" i="26"/>
  <c r="AK123" i="26"/>
  <c r="AK124" i="26"/>
  <c r="AK125" i="26"/>
  <c r="AK126" i="26"/>
  <c r="AK127" i="26"/>
  <c r="AK128" i="26"/>
  <c r="AK136" i="26"/>
  <c r="AK137" i="26"/>
  <c r="AK138" i="26"/>
  <c r="AK142" i="26"/>
  <c r="AI107" i="26"/>
  <c r="AI108" i="26"/>
  <c r="AI109" i="26"/>
  <c r="AI110" i="26"/>
  <c r="AI111" i="26"/>
  <c r="AI112" i="26"/>
  <c r="AI113" i="26"/>
  <c r="AI114" i="26"/>
  <c r="AI115" i="26"/>
  <c r="AI116" i="26"/>
  <c r="AI117" i="26"/>
  <c r="AI118" i="26"/>
  <c r="AI119" i="26"/>
  <c r="AI120" i="26"/>
  <c r="AI121" i="26"/>
  <c r="AI122" i="26"/>
  <c r="AI123" i="26"/>
  <c r="AI124" i="26"/>
  <c r="AI125" i="26"/>
  <c r="AI126" i="26"/>
  <c r="AI127" i="26"/>
  <c r="AI128" i="26"/>
  <c r="AK106" i="26" l="1"/>
  <c r="AI106" i="26"/>
  <c r="AJ146" i="26"/>
  <c r="AG146" i="26"/>
  <c r="AD146" i="26"/>
  <c r="AB146" i="26"/>
  <c r="AA146" i="26"/>
  <c r="Z146" i="26"/>
  <c r="Y146" i="26"/>
  <c r="V146" i="26"/>
  <c r="Q146" i="26"/>
  <c r="P146" i="26"/>
  <c r="O146" i="26"/>
  <c r="N146" i="26"/>
  <c r="M146" i="26"/>
  <c r="K146" i="26"/>
  <c r="J146" i="26"/>
  <c r="H146" i="26"/>
  <c r="G146" i="26"/>
  <c r="F146" i="26"/>
  <c r="AK105" i="26"/>
  <c r="AK104" i="26"/>
  <c r="AK103" i="26"/>
  <c r="X103" i="26"/>
  <c r="W103" i="26"/>
  <c r="S103" i="26"/>
  <c r="R103" i="26"/>
  <c r="AI103" i="26" s="1"/>
  <c r="AK102" i="26"/>
  <c r="X102" i="26"/>
  <c r="W102" i="26"/>
  <c r="S102" i="26"/>
  <c r="R102" i="26"/>
  <c r="AK101" i="26"/>
  <c r="X101" i="26"/>
  <c r="W101" i="26"/>
  <c r="S101" i="26"/>
  <c r="R101" i="26"/>
  <c r="AK100" i="26"/>
  <c r="X100" i="26"/>
  <c r="W100" i="26"/>
  <c r="S100" i="26"/>
  <c r="R100" i="26"/>
  <c r="AK99" i="26"/>
  <c r="X99" i="26"/>
  <c r="U99" i="26"/>
  <c r="AI99" i="26" s="1"/>
  <c r="AK98" i="26"/>
  <c r="X98" i="26"/>
  <c r="W98" i="26"/>
  <c r="U98" i="26"/>
  <c r="AK97" i="26"/>
  <c r="X97" i="26"/>
  <c r="W97" i="26"/>
  <c r="U97" i="26"/>
  <c r="AK96" i="26"/>
  <c r="X96" i="26"/>
  <c r="W96" i="26"/>
  <c r="S96" i="26"/>
  <c r="R96" i="26"/>
  <c r="X95" i="26"/>
  <c r="U95" i="26"/>
  <c r="S95" i="26"/>
  <c r="R95" i="26"/>
  <c r="D95" i="26"/>
  <c r="AK95" i="26" s="1"/>
  <c r="AH94" i="26"/>
  <c r="L94" i="26"/>
  <c r="D94" i="26"/>
  <c r="AK94" i="26" s="1"/>
  <c r="AH93" i="26"/>
  <c r="D93" i="26"/>
  <c r="AK93" i="26" s="1"/>
  <c r="AK92" i="26"/>
  <c r="X92" i="26"/>
  <c r="W92" i="26"/>
  <c r="S92" i="26"/>
  <c r="R92" i="26"/>
  <c r="AK91" i="26"/>
  <c r="AC91" i="26"/>
  <c r="X91" i="26"/>
  <c r="W91" i="26"/>
  <c r="S91" i="26"/>
  <c r="R91" i="26"/>
  <c r="AK90" i="26"/>
  <c r="AC90" i="26"/>
  <c r="X90" i="26"/>
  <c r="W90" i="26"/>
  <c r="U90" i="26"/>
  <c r="S90" i="26"/>
  <c r="R90" i="26"/>
  <c r="AK89" i="26"/>
  <c r="AH89" i="26"/>
  <c r="AC89" i="26"/>
  <c r="X89" i="26"/>
  <c r="U89" i="26"/>
  <c r="S89" i="26"/>
  <c r="R89" i="26"/>
  <c r="AK88" i="26"/>
  <c r="AH88" i="26"/>
  <c r="AC88" i="26"/>
  <c r="T88" i="26"/>
  <c r="S88" i="26"/>
  <c r="R88" i="26"/>
  <c r="AK87" i="26"/>
  <c r="X87" i="26"/>
  <c r="W87" i="26"/>
  <c r="U87" i="26"/>
  <c r="AK86" i="26"/>
  <c r="AC86" i="26"/>
  <c r="X86" i="26"/>
  <c r="U86" i="26"/>
  <c r="T86" i="26"/>
  <c r="S86" i="26"/>
  <c r="R86" i="26"/>
  <c r="AK85" i="26"/>
  <c r="X85" i="26"/>
  <c r="W85" i="26"/>
  <c r="S85" i="26"/>
  <c r="R85" i="26"/>
  <c r="AK84" i="26"/>
  <c r="X84" i="26"/>
  <c r="W84" i="26"/>
  <c r="U84" i="26"/>
  <c r="AK83" i="26"/>
  <c r="X83" i="26"/>
  <c r="W83" i="26"/>
  <c r="S83" i="26"/>
  <c r="R83" i="26"/>
  <c r="AK82" i="26"/>
  <c r="X82" i="26"/>
  <c r="W82" i="26"/>
  <c r="S82" i="26"/>
  <c r="R82" i="26"/>
  <c r="AK81" i="26"/>
  <c r="X81" i="26"/>
  <c r="W81" i="26"/>
  <c r="S81" i="26"/>
  <c r="R81" i="26"/>
  <c r="AK80" i="26"/>
  <c r="AI80" i="26"/>
  <c r="AH79" i="26"/>
  <c r="AF79" i="26"/>
  <c r="S79" i="26"/>
  <c r="R79" i="26"/>
  <c r="L79" i="26"/>
  <c r="D79" i="26"/>
  <c r="AK79" i="26" s="1"/>
  <c r="AK78" i="26"/>
  <c r="AI78" i="26"/>
  <c r="AK77" i="26"/>
  <c r="X77" i="26"/>
  <c r="W77" i="26"/>
  <c r="U77" i="26"/>
  <c r="S77" i="26"/>
  <c r="R77" i="26"/>
  <c r="AK76" i="26"/>
  <c r="X76" i="26"/>
  <c r="W76" i="26"/>
  <c r="S76" i="26"/>
  <c r="R76" i="26"/>
  <c r="S75" i="26"/>
  <c r="R75" i="26"/>
  <c r="D75" i="26"/>
  <c r="AK75" i="26" s="1"/>
  <c r="AK74" i="26"/>
  <c r="X74" i="26"/>
  <c r="W74" i="26"/>
  <c r="U74" i="26"/>
  <c r="S74" i="26"/>
  <c r="R74" i="26"/>
  <c r="AK73" i="26"/>
  <c r="W73" i="26"/>
  <c r="AI73" i="26" s="1"/>
  <c r="AK72" i="26"/>
  <c r="W72" i="26"/>
  <c r="U72" i="26"/>
  <c r="AK71" i="26"/>
  <c r="X71" i="26"/>
  <c r="W71" i="26"/>
  <c r="U71" i="26"/>
  <c r="AK70" i="26"/>
  <c r="X70" i="26"/>
  <c r="W70" i="26"/>
  <c r="U70" i="26"/>
  <c r="X69" i="26"/>
  <c r="U69" i="26"/>
  <c r="S69" i="26"/>
  <c r="R69" i="26"/>
  <c r="D69" i="26"/>
  <c r="AK69" i="26" s="1"/>
  <c r="AK68" i="26"/>
  <c r="AF68" i="26"/>
  <c r="X68" i="26"/>
  <c r="S68" i="26"/>
  <c r="R68" i="26"/>
  <c r="AK67" i="26"/>
  <c r="AC67" i="26"/>
  <c r="X67" i="26"/>
  <c r="AH66" i="26"/>
  <c r="AF66" i="26"/>
  <c r="AE66" i="26"/>
  <c r="T66" i="26"/>
  <c r="D66" i="26"/>
  <c r="AK66" i="26" s="1"/>
  <c r="AK65" i="26"/>
  <c r="AH65" i="26"/>
  <c r="AC65" i="26"/>
  <c r="T65" i="26"/>
  <c r="S65" i="26"/>
  <c r="R65" i="26"/>
  <c r="L65" i="26"/>
  <c r="AK64" i="26"/>
  <c r="AH64" i="26"/>
  <c r="T64" i="26"/>
  <c r="S64" i="26"/>
  <c r="R64" i="26"/>
  <c r="L64" i="26"/>
  <c r="AK63" i="26"/>
  <c r="AH63" i="26"/>
  <c r="T63" i="26"/>
  <c r="S63" i="26"/>
  <c r="R63" i="26"/>
  <c r="AK62" i="26"/>
  <c r="X62" i="26"/>
  <c r="T62" i="26"/>
  <c r="S62" i="26"/>
  <c r="R62" i="26"/>
  <c r="AK61" i="26"/>
  <c r="X61" i="26"/>
  <c r="T61" i="26"/>
  <c r="S61" i="26"/>
  <c r="R61" i="26"/>
  <c r="X60" i="26"/>
  <c r="D60" i="26"/>
  <c r="AK60" i="26" s="1"/>
  <c r="AK59" i="26"/>
  <c r="X59" i="26"/>
  <c r="W59" i="26"/>
  <c r="S59" i="26"/>
  <c r="R59" i="26"/>
  <c r="AK58" i="26"/>
  <c r="X58" i="26"/>
  <c r="W58" i="26"/>
  <c r="U58" i="26"/>
  <c r="S58" i="26"/>
  <c r="R58" i="26"/>
  <c r="AK57" i="26"/>
  <c r="AH57" i="26"/>
  <c r="S57" i="26"/>
  <c r="R57" i="26"/>
  <c r="AH56" i="26"/>
  <c r="AC56" i="26"/>
  <c r="S56" i="26"/>
  <c r="R56" i="26"/>
  <c r="L56" i="26"/>
  <c r="D56" i="26"/>
  <c r="AK56" i="26" s="1"/>
  <c r="AH55" i="26"/>
  <c r="S55" i="26"/>
  <c r="R55" i="26"/>
  <c r="D55" i="26"/>
  <c r="AK55" i="26" s="1"/>
  <c r="X54" i="26"/>
  <c r="W54" i="26"/>
  <c r="S54" i="26"/>
  <c r="R54" i="26"/>
  <c r="D54" i="26"/>
  <c r="AK54" i="26" s="1"/>
  <c r="AK53" i="26"/>
  <c r="AI53" i="26"/>
  <c r="AC52" i="26"/>
  <c r="X52" i="26"/>
  <c r="W52" i="26"/>
  <c r="S52" i="26"/>
  <c r="R52" i="26"/>
  <c r="D52" i="26"/>
  <c r="AK52" i="26" s="1"/>
  <c r="X51" i="26"/>
  <c r="W51" i="26"/>
  <c r="S51" i="26"/>
  <c r="R51" i="26"/>
  <c r="D51" i="26"/>
  <c r="AK51" i="26" s="1"/>
  <c r="AH50" i="26"/>
  <c r="X50" i="26"/>
  <c r="W50" i="26"/>
  <c r="L50" i="26"/>
  <c r="D50" i="26"/>
  <c r="AK50" i="26" s="1"/>
  <c r="AK49" i="26"/>
  <c r="AC49" i="26"/>
  <c r="X49" i="26"/>
  <c r="W49" i="26"/>
  <c r="S49" i="26"/>
  <c r="R49" i="26"/>
  <c r="AK48" i="26"/>
  <c r="AC48" i="26"/>
  <c r="X48" i="26"/>
  <c r="W48" i="26"/>
  <c r="S48" i="26"/>
  <c r="R48" i="26"/>
  <c r="AK47" i="26"/>
  <c r="X47" i="26"/>
  <c r="W47" i="26"/>
  <c r="U47" i="26"/>
  <c r="S47" i="26"/>
  <c r="R47" i="26"/>
  <c r="AK46" i="26"/>
  <c r="X46" i="26"/>
  <c r="W46" i="26"/>
  <c r="S46" i="26"/>
  <c r="R46" i="26"/>
  <c r="AK45" i="26"/>
  <c r="X45" i="26"/>
  <c r="W45" i="26"/>
  <c r="S45" i="26"/>
  <c r="R45" i="26"/>
  <c r="AK44" i="26"/>
  <c r="X44" i="26"/>
  <c r="W44" i="26"/>
  <c r="U44" i="26"/>
  <c r="S44" i="26"/>
  <c r="R44" i="26"/>
  <c r="AK43" i="26"/>
  <c r="AH43" i="26"/>
  <c r="S43" i="26"/>
  <c r="R43" i="26"/>
  <c r="L43" i="26"/>
  <c r="AK42" i="26"/>
  <c r="X42" i="26"/>
  <c r="W42" i="26"/>
  <c r="S42" i="26"/>
  <c r="R42" i="26"/>
  <c r="AK41" i="26"/>
  <c r="X41" i="26"/>
  <c r="S41" i="26"/>
  <c r="R41" i="26"/>
  <c r="AK40" i="26"/>
  <c r="AE40" i="26"/>
  <c r="X40" i="26"/>
  <c r="S40" i="26"/>
  <c r="R40" i="26"/>
  <c r="AK39" i="26"/>
  <c r="X39" i="26"/>
  <c r="S39" i="26"/>
  <c r="R39" i="26"/>
  <c r="AK38" i="26"/>
  <c r="X38" i="26"/>
  <c r="U38" i="26"/>
  <c r="S38" i="26"/>
  <c r="R38" i="26"/>
  <c r="AK37" i="26"/>
  <c r="X37" i="26"/>
  <c r="W37" i="26"/>
  <c r="S37" i="26"/>
  <c r="R37" i="26"/>
  <c r="AK36" i="26"/>
  <c r="X36" i="26"/>
  <c r="W36" i="26"/>
  <c r="U36" i="26"/>
  <c r="AK35" i="26"/>
  <c r="X35" i="26"/>
  <c r="W35" i="26"/>
  <c r="U35" i="26"/>
  <c r="S35" i="26"/>
  <c r="R35" i="26"/>
  <c r="AK34" i="26"/>
  <c r="AC34" i="26"/>
  <c r="X34" i="26"/>
  <c r="W34" i="26"/>
  <c r="U34" i="26"/>
  <c r="S34" i="26"/>
  <c r="R34" i="26"/>
  <c r="AK33" i="26"/>
  <c r="AC33" i="26"/>
  <c r="X33" i="26"/>
  <c r="S33" i="26"/>
  <c r="R33" i="26"/>
  <c r="AK32" i="26"/>
  <c r="AI32" i="26"/>
  <c r="AK31" i="26"/>
  <c r="W31" i="26"/>
  <c r="U31" i="26"/>
  <c r="AK30" i="26"/>
  <c r="X30" i="26"/>
  <c r="W30" i="26"/>
  <c r="U30" i="26"/>
  <c r="AK29" i="26"/>
  <c r="X29" i="26"/>
  <c r="W29" i="26"/>
  <c r="U29" i="26"/>
  <c r="AK28" i="26"/>
  <c r="AF28" i="26"/>
  <c r="X28" i="26"/>
  <c r="W28" i="26"/>
  <c r="U28" i="26"/>
  <c r="AK27" i="26"/>
  <c r="X27" i="26"/>
  <c r="W27" i="26"/>
  <c r="U27" i="26"/>
  <c r="AK26" i="26"/>
  <c r="X26" i="26"/>
  <c r="W26" i="26"/>
  <c r="U26" i="26"/>
  <c r="AK25" i="26"/>
  <c r="X25" i="26"/>
  <c r="W25" i="26"/>
  <c r="U25" i="26"/>
  <c r="AK24" i="26"/>
  <c r="X24" i="26"/>
  <c r="W24" i="26"/>
  <c r="U24" i="26"/>
  <c r="S24" i="26"/>
  <c r="R24" i="26"/>
  <c r="AK23" i="26"/>
  <c r="X23" i="26"/>
  <c r="U23" i="26"/>
  <c r="S23" i="26"/>
  <c r="R23" i="26"/>
  <c r="AK22" i="26"/>
  <c r="W22" i="26"/>
  <c r="U22" i="26"/>
  <c r="AK21" i="26"/>
  <c r="X21" i="26"/>
  <c r="W21" i="26"/>
  <c r="U21" i="26"/>
  <c r="AK20" i="26"/>
  <c r="X20" i="26"/>
  <c r="W20" i="26"/>
  <c r="U20" i="26"/>
  <c r="AK19" i="26"/>
  <c r="W19" i="26"/>
  <c r="U19" i="26"/>
  <c r="AI19" i="26" s="1"/>
  <c r="AK18" i="26"/>
  <c r="X18" i="26"/>
  <c r="W18" i="26"/>
  <c r="S18" i="26"/>
  <c r="R18" i="26"/>
  <c r="AK17" i="26"/>
  <c r="X17" i="26"/>
  <c r="AI17" i="26" s="1"/>
  <c r="AK16" i="26"/>
  <c r="AI16" i="26"/>
  <c r="X15" i="26"/>
  <c r="U15" i="26"/>
  <c r="S15" i="26"/>
  <c r="R15" i="26"/>
  <c r="D15" i="26"/>
  <c r="AK14" i="26"/>
  <c r="X14" i="26"/>
  <c r="W14" i="26"/>
  <c r="S14" i="26"/>
  <c r="R14" i="26"/>
  <c r="AK13" i="26"/>
  <c r="X13" i="26"/>
  <c r="W13" i="26"/>
  <c r="U13" i="26"/>
  <c r="AB15" i="4"/>
  <c r="AI22" i="26" l="1"/>
  <c r="AI27" i="26"/>
  <c r="AI31" i="26"/>
  <c r="AI65" i="26"/>
  <c r="AI83" i="26"/>
  <c r="AI64" i="26"/>
  <c r="AI38" i="26"/>
  <c r="AI42" i="26"/>
  <c r="AH146" i="26"/>
  <c r="AI45" i="26"/>
  <c r="AI48" i="26"/>
  <c r="AI21" i="26"/>
  <c r="AI23" i="26"/>
  <c r="AI63" i="26"/>
  <c r="AI30" i="26"/>
  <c r="AI70" i="26"/>
  <c r="AI93" i="26"/>
  <c r="AI97" i="26"/>
  <c r="AI101" i="26"/>
  <c r="AE146" i="26"/>
  <c r="AI47" i="26"/>
  <c r="AI56" i="26"/>
  <c r="AI59" i="26"/>
  <c r="D146" i="26"/>
  <c r="AK146" i="26" s="1"/>
  <c r="AI34" i="26"/>
  <c r="AI58" i="26"/>
  <c r="AI25" i="26"/>
  <c r="AI33" i="26"/>
  <c r="AI36" i="26"/>
  <c r="AI41" i="26"/>
  <c r="AI81" i="26"/>
  <c r="AI87" i="26"/>
  <c r="AI91" i="26"/>
  <c r="AI98" i="26"/>
  <c r="AI60" i="26"/>
  <c r="AI68" i="26"/>
  <c r="AI69" i="26"/>
  <c r="AI71" i="26"/>
  <c r="AI74" i="26"/>
  <c r="U146" i="26"/>
  <c r="AI26" i="26"/>
  <c r="AC146" i="26"/>
  <c r="AI37" i="26"/>
  <c r="AI54" i="26"/>
  <c r="AI77" i="26"/>
  <c r="AI82" i="26"/>
  <c r="AI92" i="26"/>
  <c r="AI102" i="26"/>
  <c r="AI79" i="26"/>
  <c r="AI15" i="26"/>
  <c r="W146" i="26"/>
  <c r="T146" i="26"/>
  <c r="AI86" i="26"/>
  <c r="AI28" i="26"/>
  <c r="AI35" i="26"/>
  <c r="AI39" i="26"/>
  <c r="AI44" i="26"/>
  <c r="AI61" i="26"/>
  <c r="AI84" i="26"/>
  <c r="AI90" i="26"/>
  <c r="AI94" i="26"/>
  <c r="R146" i="26"/>
  <c r="AI18" i="26"/>
  <c r="AI20" i="26"/>
  <c r="L146" i="26"/>
  <c r="AI46" i="26"/>
  <c r="AI67" i="26"/>
  <c r="AI72" i="26"/>
  <c r="AI76" i="26"/>
  <c r="AI89" i="26"/>
  <c r="AI96" i="26"/>
  <c r="AI100" i="26"/>
  <c r="AF146" i="26"/>
  <c r="AI75" i="26"/>
  <c r="S146" i="26"/>
  <c r="AI50" i="26"/>
  <c r="AI95" i="26"/>
  <c r="AK15" i="26"/>
  <c r="AI24" i="26"/>
  <c r="AI29" i="26"/>
  <c r="AI40" i="26"/>
  <c r="AI49" i="26"/>
  <c r="AI57" i="26"/>
  <c r="AI62" i="26"/>
  <c r="AI66" i="26"/>
  <c r="AI85" i="26"/>
  <c r="AI88" i="26"/>
  <c r="AI13" i="26"/>
  <c r="AI14" i="26"/>
  <c r="AI55" i="26"/>
  <c r="X146" i="26"/>
  <c r="AI51" i="26"/>
  <c r="AI52" i="26"/>
  <c r="AI43" i="26"/>
  <c r="AK134" i="25"/>
  <c r="AK135" i="25"/>
  <c r="AK136" i="25"/>
  <c r="AK137" i="25"/>
  <c r="AK138" i="25"/>
  <c r="AK139" i="25"/>
  <c r="AK140" i="25"/>
  <c r="AK141" i="25"/>
  <c r="AK142" i="25"/>
  <c r="AK143" i="25"/>
  <c r="AI134" i="25"/>
  <c r="AI135" i="25"/>
  <c r="AI136" i="25"/>
  <c r="AI137" i="25"/>
  <c r="AI138" i="25"/>
  <c r="AI139" i="25"/>
  <c r="AI140" i="25"/>
  <c r="AI141" i="25"/>
  <c r="AI142" i="25"/>
  <c r="AI143" i="25"/>
  <c r="AI146" i="26" l="1"/>
  <c r="AK107" i="25"/>
  <c r="AK108" i="25"/>
  <c r="AK109" i="25"/>
  <c r="AK110" i="25"/>
  <c r="AK111" i="25"/>
  <c r="AK112" i="25"/>
  <c r="AK113" i="25"/>
  <c r="AK114" i="25"/>
  <c r="AK115" i="25"/>
  <c r="AK116" i="25"/>
  <c r="AK117" i="25"/>
  <c r="AK118" i="25"/>
  <c r="AK119" i="25"/>
  <c r="AK120" i="25"/>
  <c r="AK121" i="25"/>
  <c r="AK122" i="25"/>
  <c r="AK123" i="25"/>
  <c r="AK124" i="25"/>
  <c r="AK125" i="25"/>
  <c r="AK126" i="25"/>
  <c r="AK127" i="25"/>
  <c r="AK128" i="25"/>
  <c r="AK129" i="25"/>
  <c r="AK130" i="25"/>
  <c r="AK131" i="25"/>
  <c r="AK132" i="25"/>
  <c r="AK133" i="25"/>
  <c r="AI107" i="25"/>
  <c r="AI108" i="25"/>
  <c r="AI109" i="25"/>
  <c r="AI110" i="25"/>
  <c r="AI111" i="25"/>
  <c r="AI112" i="25"/>
  <c r="AI113" i="25"/>
  <c r="AI114" i="25"/>
  <c r="AI115" i="25"/>
  <c r="AI116" i="25"/>
  <c r="AI117" i="25"/>
  <c r="AI118" i="25"/>
  <c r="AI119" i="25"/>
  <c r="AI120" i="25"/>
  <c r="AI121" i="25"/>
  <c r="AI122" i="25"/>
  <c r="AI123" i="25"/>
  <c r="AI124" i="25"/>
  <c r="AI125" i="25"/>
  <c r="AI126" i="25"/>
  <c r="AI127" i="25"/>
  <c r="AI128" i="25"/>
  <c r="AI129" i="25"/>
  <c r="AI130" i="25"/>
  <c r="AI131" i="25"/>
  <c r="AI132" i="25"/>
  <c r="AI133" i="25"/>
  <c r="I144" i="25"/>
  <c r="AK106" i="25"/>
  <c r="AE106" i="25"/>
  <c r="X106" i="25"/>
  <c r="W106" i="25"/>
  <c r="AJ144" i="25"/>
  <c r="AG144" i="25"/>
  <c r="AD144" i="25"/>
  <c r="AB144" i="25"/>
  <c r="AA144" i="25"/>
  <c r="Z144" i="25"/>
  <c r="Y144" i="25"/>
  <c r="V144" i="25"/>
  <c r="Q144" i="25"/>
  <c r="P144" i="25"/>
  <c r="O144" i="25"/>
  <c r="N144" i="25"/>
  <c r="M144" i="25"/>
  <c r="K144" i="25"/>
  <c r="J144" i="25"/>
  <c r="H144" i="25"/>
  <c r="G144" i="25"/>
  <c r="AK105" i="25"/>
  <c r="AI105" i="25"/>
  <c r="AK104" i="25"/>
  <c r="AI104" i="25"/>
  <c r="AK103" i="25"/>
  <c r="X103" i="25"/>
  <c r="W103" i="25"/>
  <c r="S103" i="25"/>
  <c r="R103" i="25"/>
  <c r="AK102" i="25"/>
  <c r="AI102" i="25"/>
  <c r="AK101" i="25"/>
  <c r="AE101" i="25"/>
  <c r="X101" i="25"/>
  <c r="W101" i="25"/>
  <c r="AK100" i="25"/>
  <c r="X100" i="25"/>
  <c r="U100" i="25"/>
  <c r="S100" i="25"/>
  <c r="R100" i="25"/>
  <c r="AK99" i="25"/>
  <c r="X99" i="25"/>
  <c r="W99" i="25"/>
  <c r="U99" i="25"/>
  <c r="AK98" i="25"/>
  <c r="X98" i="25"/>
  <c r="W98" i="25"/>
  <c r="U98" i="25"/>
  <c r="AK97" i="25"/>
  <c r="X97" i="25"/>
  <c r="W97" i="25"/>
  <c r="S97" i="25"/>
  <c r="R97" i="25"/>
  <c r="AK96" i="25"/>
  <c r="X96" i="25"/>
  <c r="U96" i="25"/>
  <c r="T96" i="25"/>
  <c r="S96" i="25"/>
  <c r="R96" i="25"/>
  <c r="AF95" i="25"/>
  <c r="X95" i="25"/>
  <c r="W95" i="25"/>
  <c r="U95" i="25"/>
  <c r="L95" i="25"/>
  <c r="D95" i="25"/>
  <c r="AK95" i="25" s="1"/>
  <c r="AK94" i="25"/>
  <c r="AH94" i="25"/>
  <c r="L94" i="25"/>
  <c r="AK93" i="25"/>
  <c r="X93" i="25"/>
  <c r="W93" i="25"/>
  <c r="S93" i="25"/>
  <c r="R93" i="25"/>
  <c r="AK92" i="25"/>
  <c r="X92" i="25"/>
  <c r="W92" i="25"/>
  <c r="S92" i="25"/>
  <c r="R92" i="25"/>
  <c r="AK91" i="25"/>
  <c r="X91" i="25"/>
  <c r="W91" i="25"/>
  <c r="U91" i="25"/>
  <c r="S91" i="25"/>
  <c r="R91" i="25"/>
  <c r="AK90" i="25"/>
  <c r="X90" i="25"/>
  <c r="U90" i="25"/>
  <c r="S90" i="25"/>
  <c r="R90" i="25"/>
  <c r="AK89" i="25"/>
  <c r="AH89" i="25"/>
  <c r="T89" i="25"/>
  <c r="S89" i="25"/>
  <c r="R89" i="25"/>
  <c r="AK88" i="25"/>
  <c r="AC88" i="25"/>
  <c r="X88" i="25"/>
  <c r="T88" i="25"/>
  <c r="AK87" i="25"/>
  <c r="X87" i="25"/>
  <c r="W87" i="25"/>
  <c r="U87" i="25"/>
  <c r="AK86" i="25"/>
  <c r="X86" i="25"/>
  <c r="U86" i="25"/>
  <c r="T86" i="25"/>
  <c r="S86" i="25"/>
  <c r="R86" i="25"/>
  <c r="AK85" i="25"/>
  <c r="AI85" i="25"/>
  <c r="AK84" i="25"/>
  <c r="X84" i="25"/>
  <c r="U84" i="25"/>
  <c r="S84" i="25"/>
  <c r="R84" i="25"/>
  <c r="AK83" i="25"/>
  <c r="X83" i="25"/>
  <c r="S83" i="25"/>
  <c r="R83" i="25"/>
  <c r="AK82" i="25"/>
  <c r="X82" i="25"/>
  <c r="W82" i="25"/>
  <c r="S82" i="25"/>
  <c r="R82" i="25"/>
  <c r="AK81" i="25"/>
  <c r="X81" i="25"/>
  <c r="W81" i="25"/>
  <c r="S81" i="25"/>
  <c r="R81" i="25"/>
  <c r="AK80" i="25"/>
  <c r="AI80" i="25"/>
  <c r="AK79" i="25"/>
  <c r="AH79" i="25"/>
  <c r="S79" i="25"/>
  <c r="R79" i="25"/>
  <c r="E79" i="25"/>
  <c r="AK78" i="25"/>
  <c r="AH78" i="25"/>
  <c r="E78" i="25"/>
  <c r="AK77" i="25"/>
  <c r="X77" i="25"/>
  <c r="W77" i="25"/>
  <c r="U77" i="25"/>
  <c r="S77" i="25"/>
  <c r="R77" i="25"/>
  <c r="AK76" i="25"/>
  <c r="AE76" i="25"/>
  <c r="X76" i="25"/>
  <c r="W76" i="25"/>
  <c r="AK75" i="25"/>
  <c r="AE75" i="25"/>
  <c r="X75" i="25"/>
  <c r="W75" i="25"/>
  <c r="AK74" i="25"/>
  <c r="X74" i="25"/>
  <c r="U74" i="25"/>
  <c r="S74" i="25"/>
  <c r="R74" i="25"/>
  <c r="AK73" i="25"/>
  <c r="U73" i="25"/>
  <c r="AI73" i="25" s="1"/>
  <c r="AK72" i="25"/>
  <c r="U72" i="25"/>
  <c r="AI72" i="25" s="1"/>
  <c r="AK71" i="25"/>
  <c r="X71" i="25"/>
  <c r="W71" i="25"/>
  <c r="AK70" i="25"/>
  <c r="X70" i="25"/>
  <c r="W70" i="25"/>
  <c r="U70" i="25"/>
  <c r="AK69" i="25"/>
  <c r="AH69" i="25"/>
  <c r="X69" i="25"/>
  <c r="W69" i="25"/>
  <c r="S69" i="25"/>
  <c r="R69" i="25"/>
  <c r="AK68" i="25"/>
  <c r="X68" i="25"/>
  <c r="S68" i="25"/>
  <c r="R68" i="25"/>
  <c r="AK67" i="25"/>
  <c r="AF67" i="25"/>
  <c r="X67" i="25"/>
  <c r="S67" i="25"/>
  <c r="R67" i="25"/>
  <c r="AK66" i="25"/>
  <c r="AH66" i="25"/>
  <c r="AE66" i="25"/>
  <c r="AK65" i="25"/>
  <c r="AH65" i="25"/>
  <c r="T65" i="25"/>
  <c r="S65" i="25"/>
  <c r="R65" i="25"/>
  <c r="L65" i="25"/>
  <c r="AK64" i="25"/>
  <c r="AH64" i="25"/>
  <c r="T64" i="25"/>
  <c r="S64" i="25"/>
  <c r="R64" i="25"/>
  <c r="L64" i="25"/>
  <c r="AK63" i="25"/>
  <c r="AH63" i="25"/>
  <c r="AC63" i="25"/>
  <c r="T63" i="25"/>
  <c r="S63" i="25"/>
  <c r="R63" i="25"/>
  <c r="X62" i="25"/>
  <c r="T62" i="25"/>
  <c r="S62" i="25"/>
  <c r="R62" i="25"/>
  <c r="D62" i="25"/>
  <c r="AK62" i="25" s="1"/>
  <c r="X61" i="25"/>
  <c r="T61" i="25"/>
  <c r="S61" i="25"/>
  <c r="R61" i="25"/>
  <c r="D61" i="25"/>
  <c r="AK61" i="25" s="1"/>
  <c r="AK60" i="25"/>
  <c r="AI60" i="25"/>
  <c r="AK59" i="25"/>
  <c r="AE59" i="25"/>
  <c r="X59" i="25"/>
  <c r="W59" i="25"/>
  <c r="AK58" i="25"/>
  <c r="AF58" i="25"/>
  <c r="X58" i="25"/>
  <c r="W58" i="25"/>
  <c r="U58" i="25"/>
  <c r="AH57" i="25"/>
  <c r="D57" i="25"/>
  <c r="AK57" i="25" s="1"/>
  <c r="AK56" i="25"/>
  <c r="AH56" i="25"/>
  <c r="S56" i="25"/>
  <c r="R56" i="25"/>
  <c r="F56" i="25"/>
  <c r="AH55" i="25"/>
  <c r="S55" i="25"/>
  <c r="R55" i="25"/>
  <c r="D55" i="25"/>
  <c r="AK55" i="25" s="1"/>
  <c r="AK54" i="25"/>
  <c r="AF54" i="25"/>
  <c r="X54" i="25"/>
  <c r="W54" i="25"/>
  <c r="S54" i="25"/>
  <c r="R54" i="25"/>
  <c r="AK53" i="25"/>
  <c r="AH53" i="25"/>
  <c r="F53" i="25"/>
  <c r="X52" i="25"/>
  <c r="W52" i="25"/>
  <c r="S52" i="25"/>
  <c r="R52" i="25"/>
  <c r="D52" i="25"/>
  <c r="AK52" i="25" s="1"/>
  <c r="AK51" i="25"/>
  <c r="X51" i="25"/>
  <c r="W51" i="25"/>
  <c r="S51" i="25"/>
  <c r="R51" i="25"/>
  <c r="AK50" i="25"/>
  <c r="AH50" i="25"/>
  <c r="X50" i="25"/>
  <c r="W50" i="25"/>
  <c r="S50" i="25"/>
  <c r="R50" i="25"/>
  <c r="AK49" i="25"/>
  <c r="X49" i="25"/>
  <c r="W49" i="25"/>
  <c r="S49" i="25"/>
  <c r="R49" i="25"/>
  <c r="AK48" i="25"/>
  <c r="X48" i="25"/>
  <c r="W48" i="25"/>
  <c r="S48" i="25"/>
  <c r="R48" i="25"/>
  <c r="AK47" i="25"/>
  <c r="X47" i="25"/>
  <c r="W47" i="25"/>
  <c r="S47" i="25"/>
  <c r="R47" i="25"/>
  <c r="AK46" i="25"/>
  <c r="X46" i="25"/>
  <c r="W46" i="25"/>
  <c r="S46" i="25"/>
  <c r="R46" i="25"/>
  <c r="AK45" i="25"/>
  <c r="X45" i="25"/>
  <c r="W45" i="25"/>
  <c r="S45" i="25"/>
  <c r="R45" i="25"/>
  <c r="AK44" i="25"/>
  <c r="X44" i="25"/>
  <c r="W44" i="25"/>
  <c r="S44" i="25"/>
  <c r="R44" i="25"/>
  <c r="AK43" i="25"/>
  <c r="AH43" i="25"/>
  <c r="S43" i="25"/>
  <c r="R43" i="25"/>
  <c r="L43" i="25"/>
  <c r="AK42" i="25"/>
  <c r="X42" i="25"/>
  <c r="W42" i="25"/>
  <c r="S42" i="25"/>
  <c r="R42" i="25"/>
  <c r="AK41" i="25"/>
  <c r="AF41" i="25"/>
  <c r="X41" i="25"/>
  <c r="S41" i="25"/>
  <c r="R41" i="25"/>
  <c r="AK40" i="25"/>
  <c r="AE40" i="25"/>
  <c r="X40" i="25"/>
  <c r="S40" i="25"/>
  <c r="R40" i="25"/>
  <c r="AK39" i="25"/>
  <c r="X39" i="25"/>
  <c r="U39" i="25"/>
  <c r="S39" i="25"/>
  <c r="R39" i="25"/>
  <c r="AK38" i="25"/>
  <c r="AF38" i="25"/>
  <c r="X38" i="25"/>
  <c r="U38" i="25"/>
  <c r="S38" i="25"/>
  <c r="R38" i="25"/>
  <c r="AK37" i="25"/>
  <c r="AE37" i="25"/>
  <c r="X37" i="25"/>
  <c r="W37" i="25"/>
  <c r="S37" i="25"/>
  <c r="R37" i="25"/>
  <c r="AK36" i="25"/>
  <c r="X36" i="25"/>
  <c r="S36" i="25"/>
  <c r="R36" i="25"/>
  <c r="AK35" i="25"/>
  <c r="X35" i="25"/>
  <c r="U35" i="25"/>
  <c r="S35" i="25"/>
  <c r="R35" i="25"/>
  <c r="AK34" i="25"/>
  <c r="X34" i="25"/>
  <c r="U34" i="25"/>
  <c r="S34" i="25"/>
  <c r="R34" i="25"/>
  <c r="AK33" i="25"/>
  <c r="X33" i="25"/>
  <c r="S33" i="25"/>
  <c r="AK32" i="25"/>
  <c r="AI32" i="25"/>
  <c r="AK31" i="25"/>
  <c r="X31" i="25"/>
  <c r="W31" i="25"/>
  <c r="U31" i="25"/>
  <c r="AK30" i="25"/>
  <c r="X30" i="25"/>
  <c r="W30" i="25"/>
  <c r="S30" i="25"/>
  <c r="R30" i="25"/>
  <c r="AK29" i="25"/>
  <c r="X29" i="25"/>
  <c r="W29" i="25"/>
  <c r="S29" i="25"/>
  <c r="R29" i="25"/>
  <c r="AK28" i="25"/>
  <c r="X28" i="25"/>
  <c r="W28" i="25"/>
  <c r="U28" i="25"/>
  <c r="AK27" i="25"/>
  <c r="X27" i="25"/>
  <c r="W27" i="25"/>
  <c r="U27" i="25"/>
  <c r="AK26" i="25"/>
  <c r="AF26" i="25"/>
  <c r="X26" i="25"/>
  <c r="W26" i="25"/>
  <c r="U26" i="25"/>
  <c r="AK25" i="25"/>
  <c r="X25" i="25"/>
  <c r="W25" i="25"/>
  <c r="U25" i="25"/>
  <c r="AK24" i="25"/>
  <c r="X24" i="25"/>
  <c r="W24" i="25"/>
  <c r="U24" i="25"/>
  <c r="S24" i="25"/>
  <c r="R24" i="25"/>
  <c r="AK23" i="25"/>
  <c r="X23" i="25"/>
  <c r="U23" i="25"/>
  <c r="S23" i="25"/>
  <c r="R23" i="25"/>
  <c r="AK22" i="25"/>
  <c r="W22" i="25"/>
  <c r="U22" i="25"/>
  <c r="AK21" i="25"/>
  <c r="X21" i="25"/>
  <c r="W21" i="25"/>
  <c r="U21" i="25"/>
  <c r="AK20" i="25"/>
  <c r="X20" i="25"/>
  <c r="W20" i="25"/>
  <c r="U20" i="25"/>
  <c r="AK19" i="25"/>
  <c r="X19" i="25"/>
  <c r="W19" i="25"/>
  <c r="AK18" i="25"/>
  <c r="AF18" i="25"/>
  <c r="X18" i="25"/>
  <c r="W18" i="25"/>
  <c r="S18" i="25"/>
  <c r="R18" i="25"/>
  <c r="AK17" i="25"/>
  <c r="X17" i="25"/>
  <c r="AI17" i="25" s="1"/>
  <c r="AK16" i="25"/>
  <c r="AI16" i="25"/>
  <c r="AH15" i="25"/>
  <c r="X15" i="25"/>
  <c r="W15" i="25"/>
  <c r="S15" i="25"/>
  <c r="R15" i="25"/>
  <c r="D15" i="25"/>
  <c r="AK15" i="25" s="1"/>
  <c r="AK14" i="25"/>
  <c r="AE14" i="25"/>
  <c r="X14" i="25"/>
  <c r="W14" i="25"/>
  <c r="AK13" i="25"/>
  <c r="X13" i="25"/>
  <c r="W13" i="25"/>
  <c r="S13" i="25"/>
  <c r="R13" i="25"/>
  <c r="Y15" i="4"/>
  <c r="V14" i="4"/>
  <c r="E144" i="25" l="1"/>
  <c r="AI106" i="25"/>
  <c r="AI53" i="25"/>
  <c r="AI66" i="25"/>
  <c r="AI78" i="25"/>
  <c r="AC144" i="25"/>
  <c r="AI25" i="25"/>
  <c r="AI97" i="25"/>
  <c r="AI20" i="25"/>
  <c r="AI40" i="25"/>
  <c r="AI48" i="25"/>
  <c r="AI70" i="25"/>
  <c r="AI88" i="25"/>
  <c r="AI77" i="25"/>
  <c r="AI18" i="25"/>
  <c r="AI63" i="25"/>
  <c r="AI87" i="25"/>
  <c r="AH144" i="25"/>
  <c r="AI24" i="25"/>
  <c r="AI31" i="25"/>
  <c r="AI82" i="25"/>
  <c r="AI84" i="25"/>
  <c r="AI86" i="25"/>
  <c r="AI99" i="25"/>
  <c r="AI101" i="25"/>
  <c r="AI37" i="25"/>
  <c r="AI28" i="25"/>
  <c r="AI65" i="25"/>
  <c r="AI67" i="25"/>
  <c r="AI19" i="25"/>
  <c r="AI44" i="25"/>
  <c r="AI96" i="25"/>
  <c r="AI100" i="25"/>
  <c r="AE144" i="25"/>
  <c r="U144" i="25"/>
  <c r="AI27" i="25"/>
  <c r="AI38" i="25"/>
  <c r="AI59" i="25"/>
  <c r="AI61" i="25"/>
  <c r="AI94" i="25"/>
  <c r="R144" i="25"/>
  <c r="AI22" i="25"/>
  <c r="AI29" i="25"/>
  <c r="AI33" i="25"/>
  <c r="AI41" i="25"/>
  <c r="AI46" i="25"/>
  <c r="AI49" i="25"/>
  <c r="AI52" i="25"/>
  <c r="T144" i="25"/>
  <c r="AI75" i="25"/>
  <c r="AI81" i="25"/>
  <c r="AI91" i="25"/>
  <c r="S144" i="25"/>
  <c r="AF144" i="25"/>
  <c r="AI35" i="25"/>
  <c r="L144" i="25"/>
  <c r="AI64" i="25"/>
  <c r="AI69" i="25"/>
  <c r="AI79" i="25"/>
  <c r="AI90" i="25"/>
  <c r="AI93" i="25"/>
  <c r="AI103" i="25"/>
  <c r="AI51" i="25"/>
  <c r="AI54" i="25"/>
  <c r="AI58" i="25"/>
  <c r="AI71" i="25"/>
  <c r="AI83" i="25"/>
  <c r="AI95" i="25"/>
  <c r="W144" i="25"/>
  <c r="AI23" i="25"/>
  <c r="AI26" i="25"/>
  <c r="AI34" i="25"/>
  <c r="AI74" i="25"/>
  <c r="AI21" i="25"/>
  <c r="AI30" i="25"/>
  <c r="AI45" i="25"/>
  <c r="AI56" i="25"/>
  <c r="AI68" i="25"/>
  <c r="AI76" i="25"/>
  <c r="AI89" i="25"/>
  <c r="AI92" i="25"/>
  <c r="AI98" i="25"/>
  <c r="X144" i="25"/>
  <c r="AI15" i="25"/>
  <c r="AI14" i="25"/>
  <c r="AI36" i="25"/>
  <c r="AI39" i="25"/>
  <c r="AI42" i="25"/>
  <c r="AI47" i="25"/>
  <c r="AI50" i="25"/>
  <c r="F144" i="25"/>
  <c r="D144" i="25"/>
  <c r="AI62" i="25"/>
  <c r="AI13" i="25"/>
  <c r="AI43" i="25"/>
  <c r="AI55" i="25"/>
  <c r="AI57" i="25"/>
  <c r="AI102" i="24"/>
  <c r="AI103" i="24"/>
  <c r="AI104" i="24"/>
  <c r="AI105" i="24"/>
  <c r="AI106" i="24"/>
  <c r="AI107" i="24"/>
  <c r="AI108" i="24"/>
  <c r="AI109" i="24"/>
  <c r="AI110" i="24"/>
  <c r="AI111" i="24"/>
  <c r="AI112" i="24"/>
  <c r="AI113" i="24"/>
  <c r="AI114" i="24"/>
  <c r="AI115" i="24"/>
  <c r="AI116" i="24"/>
  <c r="AI117" i="24"/>
  <c r="AI118" i="24"/>
  <c r="AI119" i="24"/>
  <c r="AI120" i="24"/>
  <c r="AI121" i="24"/>
  <c r="AI122" i="24"/>
  <c r="AI123" i="24"/>
  <c r="AI124" i="24"/>
  <c r="AI125" i="24"/>
  <c r="AI126" i="24"/>
  <c r="AI127" i="24"/>
  <c r="AI128" i="24"/>
  <c r="AI129" i="24"/>
  <c r="AI130" i="24"/>
  <c r="AI131" i="24"/>
  <c r="AI144" i="25" l="1"/>
  <c r="AK144" i="25"/>
  <c r="AK102" i="24"/>
  <c r="AK103" i="24"/>
  <c r="AK104" i="24"/>
  <c r="AK105" i="24"/>
  <c r="AK106" i="24"/>
  <c r="AK107" i="24"/>
  <c r="AK108" i="24"/>
  <c r="AK109" i="24"/>
  <c r="AK110" i="24"/>
  <c r="AK111" i="24"/>
  <c r="AK112" i="24"/>
  <c r="AK113" i="24"/>
  <c r="AK114" i="24"/>
  <c r="AK115" i="24"/>
  <c r="AK116" i="24"/>
  <c r="AK117" i="24"/>
  <c r="AK118" i="24"/>
  <c r="AK119" i="24"/>
  <c r="AK120" i="24"/>
  <c r="AK121" i="24"/>
  <c r="AK122" i="24"/>
  <c r="AK123" i="24"/>
  <c r="AK124" i="24"/>
  <c r="AK125" i="24"/>
  <c r="AK126" i="24"/>
  <c r="AK127" i="24"/>
  <c r="AK128" i="24"/>
  <c r="AK129" i="24"/>
  <c r="AK130" i="24"/>
  <c r="AK131" i="24"/>
  <c r="G132" i="24"/>
  <c r="H132" i="24"/>
  <c r="I132" i="24"/>
  <c r="J132" i="24"/>
  <c r="K132" i="24"/>
  <c r="M132" i="24"/>
  <c r="N132" i="24"/>
  <c r="O132" i="24"/>
  <c r="P132" i="24"/>
  <c r="Q132" i="24"/>
  <c r="V132" i="24"/>
  <c r="Y132" i="24"/>
  <c r="Z132" i="24"/>
  <c r="AA132" i="24"/>
  <c r="AB132" i="24"/>
  <c r="AD132" i="24"/>
  <c r="AG132" i="24"/>
  <c r="AK101" i="24" l="1"/>
  <c r="AI101" i="24"/>
  <c r="AJ132" i="24"/>
  <c r="AK100" i="24"/>
  <c r="AI100" i="24"/>
  <c r="AK99" i="24"/>
  <c r="AI99" i="24"/>
  <c r="AK98" i="24"/>
  <c r="X98" i="24"/>
  <c r="W98" i="24"/>
  <c r="AK97" i="24"/>
  <c r="X97" i="24"/>
  <c r="W97" i="24"/>
  <c r="U97" i="24"/>
  <c r="AK96" i="24"/>
  <c r="AH96" i="24"/>
  <c r="AC96" i="24"/>
  <c r="S96" i="24"/>
  <c r="R96" i="24"/>
  <c r="AK95" i="24"/>
  <c r="X95" i="24"/>
  <c r="W95" i="24"/>
  <c r="S95" i="24"/>
  <c r="R95" i="24"/>
  <c r="AK94" i="24"/>
  <c r="X94" i="24"/>
  <c r="W94" i="24"/>
  <c r="S94" i="24"/>
  <c r="R94" i="24"/>
  <c r="AK93" i="24"/>
  <c r="X93" i="24"/>
  <c r="W93" i="24"/>
  <c r="U93" i="24"/>
  <c r="S93" i="24"/>
  <c r="R93" i="24"/>
  <c r="AK92" i="24"/>
  <c r="AC92" i="24"/>
  <c r="X92" i="24"/>
  <c r="U92" i="24"/>
  <c r="S92" i="24"/>
  <c r="R92" i="24"/>
  <c r="AK91" i="24"/>
  <c r="AH91" i="24"/>
  <c r="AC91" i="24"/>
  <c r="T91" i="24"/>
  <c r="S91" i="24"/>
  <c r="R91" i="24"/>
  <c r="AK90" i="24"/>
  <c r="AC90" i="24"/>
  <c r="T90" i="24"/>
  <c r="S90" i="24"/>
  <c r="R90" i="24"/>
  <c r="AK89" i="24"/>
  <c r="AE89" i="24"/>
  <c r="X89" i="24"/>
  <c r="W89" i="24"/>
  <c r="AK88" i="24"/>
  <c r="X88" i="24"/>
  <c r="W88" i="24"/>
  <c r="U88" i="24"/>
  <c r="AK87" i="24"/>
  <c r="X87" i="24"/>
  <c r="U87" i="24"/>
  <c r="S87" i="24"/>
  <c r="R87" i="24"/>
  <c r="AK86" i="24"/>
  <c r="AC86" i="24"/>
  <c r="X86" i="24"/>
  <c r="W86" i="24"/>
  <c r="AK85" i="24"/>
  <c r="X85" i="24"/>
  <c r="W85" i="24"/>
  <c r="U85" i="24"/>
  <c r="S85" i="24"/>
  <c r="AK84" i="24"/>
  <c r="AC84" i="24"/>
  <c r="X84" i="24"/>
  <c r="S84" i="24"/>
  <c r="AK83" i="24"/>
  <c r="X83" i="24"/>
  <c r="S83" i="24"/>
  <c r="R83" i="24"/>
  <c r="AK82" i="24"/>
  <c r="X82" i="24"/>
  <c r="W82" i="24"/>
  <c r="S82" i="24"/>
  <c r="R82" i="24"/>
  <c r="AK81" i="24"/>
  <c r="AI81" i="24"/>
  <c r="AK80" i="24"/>
  <c r="AH80" i="24"/>
  <c r="S80" i="24"/>
  <c r="AK79" i="24"/>
  <c r="E79" i="24"/>
  <c r="AK78" i="24"/>
  <c r="X78" i="24"/>
  <c r="W78" i="24"/>
  <c r="U78" i="24"/>
  <c r="S78" i="24"/>
  <c r="R78" i="24"/>
  <c r="AK77" i="24"/>
  <c r="AE77" i="24"/>
  <c r="X77" i="24"/>
  <c r="W77" i="24"/>
  <c r="AK76" i="24"/>
  <c r="X76" i="24"/>
  <c r="W76" i="24"/>
  <c r="U76" i="24"/>
  <c r="AK75" i="24"/>
  <c r="X75" i="24"/>
  <c r="U75" i="24"/>
  <c r="S75" i="24"/>
  <c r="R75" i="24"/>
  <c r="AK74" i="24"/>
  <c r="U74" i="24"/>
  <c r="AI74" i="24" s="1"/>
  <c r="AK73" i="24"/>
  <c r="U73" i="24"/>
  <c r="AI73" i="24" s="1"/>
  <c r="AK72" i="24"/>
  <c r="AC72" i="24"/>
  <c r="X72" i="24"/>
  <c r="W72" i="24"/>
  <c r="AK71" i="24"/>
  <c r="X71" i="24"/>
  <c r="W71" i="24"/>
  <c r="U71" i="24"/>
  <c r="AH70" i="24"/>
  <c r="X70" i="24"/>
  <c r="W70" i="24"/>
  <c r="S70" i="24"/>
  <c r="R70" i="24"/>
  <c r="D70" i="24"/>
  <c r="AK70" i="24" s="1"/>
  <c r="AK69" i="24"/>
  <c r="X69" i="24"/>
  <c r="S69" i="24"/>
  <c r="R69" i="24"/>
  <c r="AK68" i="24"/>
  <c r="X68" i="24"/>
  <c r="S68" i="24"/>
  <c r="R68" i="24"/>
  <c r="AK67" i="24"/>
  <c r="AH67" i="24"/>
  <c r="AE67" i="24"/>
  <c r="AK66" i="24"/>
  <c r="AH66" i="24"/>
  <c r="T66" i="24"/>
  <c r="S66" i="24"/>
  <c r="R66" i="24"/>
  <c r="L66" i="24"/>
  <c r="AK65" i="24"/>
  <c r="AC65" i="24"/>
  <c r="T65" i="24"/>
  <c r="S65" i="24"/>
  <c r="R65" i="24"/>
  <c r="AK64" i="24"/>
  <c r="AH64" i="24"/>
  <c r="AC64" i="24"/>
  <c r="S64" i="24"/>
  <c r="R64" i="24"/>
  <c r="AK63" i="24"/>
  <c r="X63" i="24"/>
  <c r="S63" i="24"/>
  <c r="R63" i="24"/>
  <c r="AK62" i="24"/>
  <c r="AF62" i="24"/>
  <c r="X62" i="24"/>
  <c r="S62" i="24"/>
  <c r="R62" i="24"/>
  <c r="AK61" i="24"/>
  <c r="AI61" i="24"/>
  <c r="AK60" i="24"/>
  <c r="AF60" i="24"/>
  <c r="X60" i="24"/>
  <c r="W60" i="24"/>
  <c r="AK59" i="24"/>
  <c r="X59" i="24"/>
  <c r="W59" i="24"/>
  <c r="U59" i="24"/>
  <c r="AK58" i="24"/>
  <c r="AH58" i="24"/>
  <c r="S58" i="24"/>
  <c r="R58" i="24"/>
  <c r="AH57" i="24"/>
  <c r="AC57" i="24"/>
  <c r="S57" i="24"/>
  <c r="R57" i="24"/>
  <c r="F57" i="24"/>
  <c r="D57" i="24"/>
  <c r="AK57" i="24" s="1"/>
  <c r="AH56" i="24"/>
  <c r="S56" i="24"/>
  <c r="R56" i="24"/>
  <c r="D56" i="24"/>
  <c r="AK56" i="24" s="1"/>
  <c r="AK55" i="24"/>
  <c r="AC55" i="24"/>
  <c r="X55" i="24"/>
  <c r="W55" i="24"/>
  <c r="S55" i="24"/>
  <c r="R55" i="24"/>
  <c r="AK54" i="24"/>
  <c r="AH54" i="24"/>
  <c r="F54" i="24"/>
  <c r="X53" i="24"/>
  <c r="W53" i="24"/>
  <c r="S53" i="24"/>
  <c r="R53" i="24"/>
  <c r="L53" i="24"/>
  <c r="D53" i="24"/>
  <c r="AK53" i="24" s="1"/>
  <c r="AF52" i="24"/>
  <c r="X52" i="24"/>
  <c r="W52" i="24"/>
  <c r="S52" i="24"/>
  <c r="R52" i="24"/>
  <c r="D52" i="24"/>
  <c r="AK52" i="24" s="1"/>
  <c r="AK51" i="24"/>
  <c r="AH51" i="24"/>
  <c r="X51" i="24"/>
  <c r="W51" i="24"/>
  <c r="S51" i="24"/>
  <c r="R51" i="24"/>
  <c r="AK50" i="24"/>
  <c r="X50" i="24"/>
  <c r="W50" i="24"/>
  <c r="S50" i="24"/>
  <c r="R50" i="24"/>
  <c r="AK49" i="24"/>
  <c r="X49" i="24"/>
  <c r="W49" i="24"/>
  <c r="S49" i="24"/>
  <c r="R49" i="24"/>
  <c r="AK48" i="24"/>
  <c r="X48" i="24"/>
  <c r="W48" i="24"/>
  <c r="S48" i="24"/>
  <c r="R48" i="24"/>
  <c r="AK47" i="24"/>
  <c r="X47" i="24"/>
  <c r="W47" i="24"/>
  <c r="S47" i="24"/>
  <c r="R47" i="24"/>
  <c r="AK46" i="24"/>
  <c r="X46" i="24"/>
  <c r="W46" i="24"/>
  <c r="AK45" i="24"/>
  <c r="X45" i="24"/>
  <c r="W45" i="24"/>
  <c r="S45" i="24"/>
  <c r="R45" i="24"/>
  <c r="AK44" i="24"/>
  <c r="AH44" i="24"/>
  <c r="S44" i="24"/>
  <c r="R44" i="24"/>
  <c r="L44" i="24"/>
  <c r="AK43" i="24"/>
  <c r="X43" i="24"/>
  <c r="W43" i="24"/>
  <c r="S43" i="24"/>
  <c r="R43" i="24"/>
  <c r="AK42" i="24"/>
  <c r="X42" i="24"/>
  <c r="S42" i="24"/>
  <c r="R42" i="24"/>
  <c r="AK41" i="24"/>
  <c r="AE41" i="24"/>
  <c r="X41" i="24"/>
  <c r="T41" i="24"/>
  <c r="S41" i="24"/>
  <c r="R41" i="24"/>
  <c r="AK40" i="24"/>
  <c r="X40" i="24"/>
  <c r="W40" i="24"/>
  <c r="S40" i="24"/>
  <c r="AK39" i="24"/>
  <c r="X39" i="24"/>
  <c r="W39" i="24"/>
  <c r="S39" i="24"/>
  <c r="AK38" i="24"/>
  <c r="AE38" i="24"/>
  <c r="X38" i="24"/>
  <c r="W38" i="24"/>
  <c r="S38" i="24"/>
  <c r="R38" i="24"/>
  <c r="D37" i="24"/>
  <c r="AI37" i="24" s="1"/>
  <c r="AK36" i="24"/>
  <c r="AF36" i="24"/>
  <c r="X36" i="24"/>
  <c r="W36" i="24"/>
  <c r="U36" i="24"/>
  <c r="S36" i="24"/>
  <c r="R36" i="24"/>
  <c r="AK35" i="24"/>
  <c r="X35" i="24"/>
  <c r="W35" i="24"/>
  <c r="U35" i="24"/>
  <c r="S35" i="24"/>
  <c r="R35" i="24"/>
  <c r="AK34" i="24"/>
  <c r="X34" i="24"/>
  <c r="S34" i="24"/>
  <c r="R34" i="24"/>
  <c r="AK33" i="24"/>
  <c r="AI33" i="24"/>
  <c r="AK32" i="24"/>
  <c r="X32" i="24"/>
  <c r="W32" i="24"/>
  <c r="U32" i="24"/>
  <c r="AK31" i="24"/>
  <c r="X31" i="24"/>
  <c r="W31" i="24"/>
  <c r="S31" i="24"/>
  <c r="R31" i="24"/>
  <c r="AK30" i="24"/>
  <c r="X30" i="24"/>
  <c r="W30" i="24"/>
  <c r="S30" i="24"/>
  <c r="R30" i="24"/>
  <c r="AK29" i="24"/>
  <c r="AI29" i="24"/>
  <c r="AK28" i="24"/>
  <c r="X28" i="24"/>
  <c r="W28" i="24"/>
  <c r="U28" i="24"/>
  <c r="AK27" i="24"/>
  <c r="X27" i="24"/>
  <c r="W27" i="24"/>
  <c r="U27" i="24"/>
  <c r="AK26" i="24"/>
  <c r="X26" i="24"/>
  <c r="W26" i="24"/>
  <c r="U26" i="24"/>
  <c r="AK25" i="24"/>
  <c r="X25" i="24"/>
  <c r="W25" i="24"/>
  <c r="U25" i="24"/>
  <c r="S25" i="24"/>
  <c r="R25" i="24"/>
  <c r="AK24" i="24"/>
  <c r="X24" i="24"/>
  <c r="W24" i="24"/>
  <c r="U24" i="24"/>
  <c r="S24" i="24"/>
  <c r="R24" i="24"/>
  <c r="AK23" i="24"/>
  <c r="X23" i="24"/>
  <c r="W23" i="24"/>
  <c r="U23" i="24"/>
  <c r="AK22" i="24"/>
  <c r="X22" i="24"/>
  <c r="W22" i="24"/>
  <c r="U22" i="24"/>
  <c r="AK21" i="24"/>
  <c r="X21" i="24"/>
  <c r="W21" i="24"/>
  <c r="U21" i="24"/>
  <c r="AK20" i="24"/>
  <c r="AF20" i="24"/>
  <c r="X20" i="24"/>
  <c r="W20" i="24"/>
  <c r="AK19" i="24"/>
  <c r="X19" i="24"/>
  <c r="W19" i="24"/>
  <c r="S19" i="24"/>
  <c r="R19" i="24"/>
  <c r="AK18" i="24"/>
  <c r="X18" i="24"/>
  <c r="AI18" i="24" s="1"/>
  <c r="D17" i="24"/>
  <c r="AK17" i="24" s="1"/>
  <c r="AH16" i="24"/>
  <c r="X16" i="24"/>
  <c r="W16" i="24"/>
  <c r="S16" i="24"/>
  <c r="R16" i="24"/>
  <c r="D16" i="24"/>
  <c r="AK15" i="24"/>
  <c r="AI15" i="24"/>
  <c r="AK14" i="24"/>
  <c r="AE14" i="24"/>
  <c r="X14" i="24"/>
  <c r="W14" i="24"/>
  <c r="AK13" i="24"/>
  <c r="AE13" i="24"/>
  <c r="X13" i="24"/>
  <c r="W13" i="24"/>
  <c r="F132" i="24" l="1"/>
  <c r="T132" i="24"/>
  <c r="U132" i="24"/>
  <c r="S132" i="24"/>
  <c r="X132" i="24"/>
  <c r="L132" i="24"/>
  <c r="AE132" i="24"/>
  <c r="AF132" i="24"/>
  <c r="AI79" i="24"/>
  <c r="E132" i="24"/>
  <c r="AH132" i="24"/>
  <c r="W132" i="24"/>
  <c r="AK16" i="24"/>
  <c r="D132" i="24"/>
  <c r="R132" i="24"/>
  <c r="AC132" i="24"/>
  <c r="AI58" i="24"/>
  <c r="AI23" i="24"/>
  <c r="AI26" i="24"/>
  <c r="AI38" i="24"/>
  <c r="AI88" i="24"/>
  <c r="AI98" i="24"/>
  <c r="AI14" i="24"/>
  <c r="AI32" i="24"/>
  <c r="AI31" i="24"/>
  <c r="AI40" i="24"/>
  <c r="AI67" i="24"/>
  <c r="AI97" i="24"/>
  <c r="AI35" i="24"/>
  <c r="AI22" i="24"/>
  <c r="AI24" i="24"/>
  <c r="AI27" i="24"/>
  <c r="AI47" i="24"/>
  <c r="AI71" i="24"/>
  <c r="AI86" i="24"/>
  <c r="AI45" i="24"/>
  <c r="AI76" i="24"/>
  <c r="AI78" i="24"/>
  <c r="AI51" i="24"/>
  <c r="AI68" i="24"/>
  <c r="AI30" i="24"/>
  <c r="AI46" i="24"/>
  <c r="AI48" i="24"/>
  <c r="AI63" i="24"/>
  <c r="AI43" i="24"/>
  <c r="AI92" i="24"/>
  <c r="AI66" i="24"/>
  <c r="AI82" i="24"/>
  <c r="AI20" i="24"/>
  <c r="AI54" i="24"/>
  <c r="AI80" i="24"/>
  <c r="AI84" i="24"/>
  <c r="AI94" i="24"/>
  <c r="AI50" i="24"/>
  <c r="AI65" i="24"/>
  <c r="AI91" i="24"/>
  <c r="AI13" i="24"/>
  <c r="AI19" i="24"/>
  <c r="AI59" i="24"/>
  <c r="AI62" i="24"/>
  <c r="AI72" i="24"/>
  <c r="AI83" i="24"/>
  <c r="AI90" i="24"/>
  <c r="AI93" i="24"/>
  <c r="AI55" i="24"/>
  <c r="AI34" i="24"/>
  <c r="AI60" i="24"/>
  <c r="AI64" i="24"/>
  <c r="AI70" i="24"/>
  <c r="AI75" i="24"/>
  <c r="AI85" i="24"/>
  <c r="AI89" i="24"/>
  <c r="AI21" i="24"/>
  <c r="AI28" i="24"/>
  <c r="AI39" i="24"/>
  <c r="AI42" i="24"/>
  <c r="AI49" i="24"/>
  <c r="AI16" i="24"/>
  <c r="AI25" i="24"/>
  <c r="AI36" i="24"/>
  <c r="AI41" i="24"/>
  <c r="AI44" i="24"/>
  <c r="AI57" i="24"/>
  <c r="AI69" i="24"/>
  <c r="AI77" i="24"/>
  <c r="AI87" i="24"/>
  <c r="AI95" i="24"/>
  <c r="AI96" i="24"/>
  <c r="AI17" i="24"/>
  <c r="AI52" i="24"/>
  <c r="AI53" i="24"/>
  <c r="AI56" i="24"/>
  <c r="AK37" i="24"/>
  <c r="AI132" i="24" l="1"/>
  <c r="AK132" i="24"/>
  <c r="V15" i="4" l="1"/>
  <c r="AK14" i="23"/>
  <c r="AK15" i="23"/>
  <c r="AK17" i="23"/>
  <c r="AK18" i="23"/>
  <c r="AK19" i="23"/>
  <c r="AK20" i="23"/>
  <c r="AK21" i="23"/>
  <c r="AK22" i="23"/>
  <c r="AK23" i="23"/>
  <c r="AK24" i="23"/>
  <c r="AK25" i="23"/>
  <c r="AK26" i="23"/>
  <c r="AK27" i="23"/>
  <c r="AK28" i="23"/>
  <c r="AK29" i="23"/>
  <c r="AK30" i="23"/>
  <c r="AK31" i="23"/>
  <c r="AK32" i="23"/>
  <c r="AK33" i="23"/>
  <c r="AK34" i="23"/>
  <c r="AK35" i="23"/>
  <c r="AK36" i="23"/>
  <c r="AK37" i="23"/>
  <c r="AK38" i="23"/>
  <c r="AK39" i="23"/>
  <c r="AK40" i="23"/>
  <c r="AK41" i="23"/>
  <c r="AK42" i="23"/>
  <c r="AK43" i="23"/>
  <c r="AK44" i="23"/>
  <c r="AK45" i="23"/>
  <c r="AK46" i="23"/>
  <c r="AK47" i="23"/>
  <c r="AK48" i="23"/>
  <c r="AK49" i="23"/>
  <c r="AK50" i="23"/>
  <c r="AK53" i="23"/>
  <c r="AK54" i="23"/>
  <c r="AK57" i="23"/>
  <c r="AK59" i="23"/>
  <c r="AK60" i="23"/>
  <c r="AK61" i="23"/>
  <c r="AK62" i="23"/>
  <c r="AK63" i="23"/>
  <c r="AK64" i="23"/>
  <c r="AK65" i="23"/>
  <c r="AK66" i="23"/>
  <c r="AK67" i="23"/>
  <c r="AK68" i="23"/>
  <c r="AK69" i="23"/>
  <c r="AK71" i="23"/>
  <c r="AK72" i="23"/>
  <c r="AK73" i="23"/>
  <c r="AK74" i="23"/>
  <c r="AK75" i="23"/>
  <c r="AK76" i="23"/>
  <c r="AK77" i="23"/>
  <c r="AK78" i="23"/>
  <c r="AK79" i="23"/>
  <c r="AK81" i="23"/>
  <c r="AK82" i="23"/>
  <c r="AK83" i="23"/>
  <c r="AK84" i="23"/>
  <c r="AK85" i="23"/>
  <c r="AK86" i="23"/>
  <c r="AK87" i="23"/>
  <c r="AK88" i="23"/>
  <c r="AK89" i="23"/>
  <c r="AK90" i="23"/>
  <c r="AK91" i="23"/>
  <c r="AK92" i="23"/>
  <c r="AK93" i="23"/>
  <c r="AK94" i="23"/>
  <c r="AK96" i="23"/>
  <c r="AK97" i="23"/>
  <c r="AK98" i="23"/>
  <c r="AK99" i="23"/>
  <c r="AK100" i="23"/>
  <c r="AK101" i="23"/>
  <c r="AK102" i="23"/>
  <c r="AK103" i="23"/>
  <c r="AK104" i="23"/>
  <c r="AK105" i="23"/>
  <c r="AK106" i="23"/>
  <c r="AK107" i="23"/>
  <c r="AK108" i="23"/>
  <c r="AK109" i="23"/>
  <c r="AK110" i="23"/>
  <c r="AK111" i="23"/>
  <c r="AK112" i="23"/>
  <c r="AK113" i="23"/>
  <c r="AK114" i="23"/>
  <c r="AK115" i="23"/>
  <c r="AK116" i="23"/>
  <c r="AK117" i="23"/>
  <c r="AK118" i="23"/>
  <c r="AK119" i="23"/>
  <c r="AK120" i="23"/>
  <c r="AK121" i="23"/>
  <c r="AK122" i="23"/>
  <c r="AK123" i="23"/>
  <c r="AK124" i="23"/>
  <c r="AK125" i="23"/>
  <c r="AK126" i="23"/>
  <c r="AK127" i="23"/>
  <c r="AK128" i="23"/>
  <c r="AK129" i="23"/>
  <c r="AK130" i="23"/>
  <c r="AK131" i="23"/>
  <c r="AK13" i="23"/>
  <c r="AI100" i="23"/>
  <c r="AI101" i="23"/>
  <c r="AI102" i="23"/>
  <c r="AI103" i="23"/>
  <c r="AI104" i="23"/>
  <c r="AI105" i="23"/>
  <c r="AI106" i="23"/>
  <c r="AI107" i="23"/>
  <c r="AI108" i="23"/>
  <c r="AI109" i="23"/>
  <c r="AI110" i="23"/>
  <c r="AI111" i="23"/>
  <c r="AI112" i="23"/>
  <c r="AI113" i="23"/>
  <c r="AI114" i="23"/>
  <c r="AI115" i="23"/>
  <c r="AI116" i="23"/>
  <c r="AI117" i="23"/>
  <c r="AI118" i="23"/>
  <c r="AI119" i="23"/>
  <c r="AI120" i="23"/>
  <c r="AI121" i="23"/>
  <c r="AI122" i="23"/>
  <c r="AI123" i="23"/>
  <c r="AI124" i="23"/>
  <c r="AI125" i="23"/>
  <c r="AI126" i="23"/>
  <c r="AI127" i="23"/>
  <c r="AI128" i="23"/>
  <c r="AI129" i="23"/>
  <c r="AI130" i="23"/>
  <c r="AI131" i="23"/>
  <c r="AJ132" i="23"/>
  <c r="AG132" i="23"/>
  <c r="AD132" i="23"/>
  <c r="AB132" i="23"/>
  <c r="AA132" i="23"/>
  <c r="Z132" i="23"/>
  <c r="Y132" i="23"/>
  <c r="V132" i="23"/>
  <c r="Q132" i="23"/>
  <c r="P132" i="23"/>
  <c r="O132" i="23"/>
  <c r="N132" i="23"/>
  <c r="M132" i="23"/>
  <c r="K132" i="23"/>
  <c r="J132" i="23"/>
  <c r="I132" i="23"/>
  <c r="H132" i="23"/>
  <c r="AE99" i="23"/>
  <c r="X99" i="23"/>
  <c r="W99" i="23"/>
  <c r="AI99" i="23" s="1"/>
  <c r="AI98" i="23"/>
  <c r="AI97" i="23"/>
  <c r="X96" i="23"/>
  <c r="W96" i="23"/>
  <c r="U96" i="23"/>
  <c r="AI96" i="23" s="1"/>
  <c r="S95" i="23"/>
  <c r="R95" i="23"/>
  <c r="D95" i="23"/>
  <c r="AK95" i="23" s="1"/>
  <c r="W94" i="23"/>
  <c r="U94" i="23"/>
  <c r="S94" i="23"/>
  <c r="R94" i="23"/>
  <c r="W93" i="23"/>
  <c r="U93" i="23"/>
  <c r="S93" i="23"/>
  <c r="R93" i="23"/>
  <c r="X92" i="23"/>
  <c r="U92" i="23"/>
  <c r="S92" i="23"/>
  <c r="R92" i="23"/>
  <c r="AH91" i="23"/>
  <c r="X91" i="23"/>
  <c r="W91" i="23"/>
  <c r="S91" i="23"/>
  <c r="R91" i="23"/>
  <c r="AC90" i="23"/>
  <c r="T90" i="23"/>
  <c r="T132" i="23" s="1"/>
  <c r="G90" i="23"/>
  <c r="X89" i="23"/>
  <c r="W89" i="23"/>
  <c r="U89" i="23"/>
  <c r="X88" i="23"/>
  <c r="W88" i="23"/>
  <c r="U88" i="23"/>
  <c r="X87" i="23"/>
  <c r="U87" i="23"/>
  <c r="S87" i="23"/>
  <c r="R87" i="23"/>
  <c r="X86" i="23"/>
  <c r="S86" i="23"/>
  <c r="R86" i="23"/>
  <c r="X85" i="23"/>
  <c r="U85" i="23"/>
  <c r="S85" i="23"/>
  <c r="R85" i="23"/>
  <c r="X84" i="23"/>
  <c r="S84" i="23"/>
  <c r="R84" i="23"/>
  <c r="G84" i="23"/>
  <c r="X83" i="23"/>
  <c r="W83" i="23"/>
  <c r="S83" i="23"/>
  <c r="R83" i="23"/>
  <c r="X82" i="23"/>
  <c r="W82" i="23"/>
  <c r="S82" i="23"/>
  <c r="R82" i="23"/>
  <c r="AI81" i="23"/>
  <c r="AH80" i="23"/>
  <c r="S80" i="23"/>
  <c r="R80" i="23"/>
  <c r="G80" i="23"/>
  <c r="F80" i="23"/>
  <c r="D80" i="23"/>
  <c r="AK80" i="23" s="1"/>
  <c r="E79" i="23"/>
  <c r="AI79" i="23" s="1"/>
  <c r="X78" i="23"/>
  <c r="U78" i="23"/>
  <c r="S78" i="23"/>
  <c r="R78" i="23"/>
  <c r="AE77" i="23"/>
  <c r="X77" i="23"/>
  <c r="W77" i="23"/>
  <c r="AI77" i="23" s="1"/>
  <c r="X76" i="23"/>
  <c r="W76" i="23"/>
  <c r="S76" i="23"/>
  <c r="R76" i="23"/>
  <c r="X75" i="23"/>
  <c r="U75" i="23"/>
  <c r="S75" i="23"/>
  <c r="R75" i="23"/>
  <c r="X74" i="23"/>
  <c r="U74" i="23"/>
  <c r="G74" i="23"/>
  <c r="U73" i="23"/>
  <c r="G73" i="23"/>
  <c r="AC72" i="23"/>
  <c r="X72" i="23"/>
  <c r="W72" i="23"/>
  <c r="G72" i="23"/>
  <c r="X71" i="23"/>
  <c r="W71" i="23"/>
  <c r="U71" i="23"/>
  <c r="AH70" i="23"/>
  <c r="X70" i="23"/>
  <c r="W70" i="23"/>
  <c r="S70" i="23"/>
  <c r="R70" i="23"/>
  <c r="D70" i="23"/>
  <c r="AK70" i="23" s="1"/>
  <c r="X69" i="23"/>
  <c r="S69" i="23"/>
  <c r="R69" i="23"/>
  <c r="X68" i="23"/>
  <c r="S68" i="23"/>
  <c r="R68" i="23"/>
  <c r="AH67" i="23"/>
  <c r="AE67" i="23"/>
  <c r="AI67" i="23" s="1"/>
  <c r="AH66" i="23"/>
  <c r="S66" i="23"/>
  <c r="R66" i="23"/>
  <c r="L66" i="23"/>
  <c r="AH65" i="23"/>
  <c r="S65" i="23"/>
  <c r="R65" i="23"/>
  <c r="L65" i="23"/>
  <c r="AH64" i="23"/>
  <c r="AC64" i="23"/>
  <c r="S64" i="23"/>
  <c r="R64" i="23"/>
  <c r="G64" i="23"/>
  <c r="X63" i="23"/>
  <c r="S63" i="23"/>
  <c r="R63" i="23"/>
  <c r="X62" i="23"/>
  <c r="S62" i="23"/>
  <c r="R62" i="23"/>
  <c r="AI61" i="23"/>
  <c r="AE60" i="23"/>
  <c r="X60" i="23"/>
  <c r="W60" i="23"/>
  <c r="AE59" i="23"/>
  <c r="X59" i="23"/>
  <c r="W59" i="23"/>
  <c r="D58" i="23"/>
  <c r="AK58" i="23" s="1"/>
  <c r="AI57" i="23"/>
  <c r="X56" i="23"/>
  <c r="W56" i="23"/>
  <c r="S56" i="23"/>
  <c r="R56" i="23"/>
  <c r="D56" i="23"/>
  <c r="AK56" i="23" s="1"/>
  <c r="X55" i="23"/>
  <c r="W55" i="23"/>
  <c r="S55" i="23"/>
  <c r="R55" i="23"/>
  <c r="G55" i="23"/>
  <c r="D55" i="23"/>
  <c r="AK55" i="23" s="1"/>
  <c r="AH54" i="23"/>
  <c r="F54" i="23"/>
  <c r="X53" i="23"/>
  <c r="W53" i="23"/>
  <c r="S53" i="23"/>
  <c r="R53" i="23"/>
  <c r="X52" i="23"/>
  <c r="W52" i="23"/>
  <c r="S52" i="23"/>
  <c r="R52" i="23"/>
  <c r="D52" i="23"/>
  <c r="AK52" i="23" s="1"/>
  <c r="AH51" i="23"/>
  <c r="X51" i="23"/>
  <c r="W51" i="23"/>
  <c r="G51" i="23"/>
  <c r="D51" i="23"/>
  <c r="AI50" i="23"/>
  <c r="X49" i="23"/>
  <c r="W49" i="23"/>
  <c r="S49" i="23"/>
  <c r="R49" i="23"/>
  <c r="X48" i="23"/>
  <c r="W48" i="23"/>
  <c r="S48" i="23"/>
  <c r="R48" i="23"/>
  <c r="X47" i="23"/>
  <c r="W47" i="23"/>
  <c r="U47" i="23"/>
  <c r="X46" i="23"/>
  <c r="W46" i="23"/>
  <c r="U46" i="23"/>
  <c r="S46" i="23"/>
  <c r="R46" i="23"/>
  <c r="X45" i="23"/>
  <c r="W45" i="23"/>
  <c r="S45" i="23"/>
  <c r="R45" i="23"/>
  <c r="AH44" i="23"/>
  <c r="AC44" i="23"/>
  <c r="S44" i="23"/>
  <c r="R44" i="23"/>
  <c r="L44" i="23"/>
  <c r="G44" i="23"/>
  <c r="X43" i="23"/>
  <c r="W43" i="23"/>
  <c r="S43" i="23"/>
  <c r="R43" i="23"/>
  <c r="X42" i="23"/>
  <c r="S42" i="23"/>
  <c r="R42" i="23"/>
  <c r="AE41" i="23"/>
  <c r="X41" i="23"/>
  <c r="S41" i="23"/>
  <c r="R41" i="23"/>
  <c r="AI40" i="23"/>
  <c r="X39" i="23"/>
  <c r="W39" i="23"/>
  <c r="S39" i="23"/>
  <c r="R39" i="23"/>
  <c r="X38" i="23"/>
  <c r="W38" i="23"/>
  <c r="S38" i="23"/>
  <c r="R38" i="23"/>
  <c r="S37" i="23"/>
  <c r="R37" i="23"/>
  <c r="AI37" i="23" s="1"/>
  <c r="X36" i="23"/>
  <c r="W36" i="23"/>
  <c r="U36" i="23"/>
  <c r="S36" i="23"/>
  <c r="R36" i="23"/>
  <c r="AH35" i="23"/>
  <c r="AI35" i="23" s="1"/>
  <c r="X34" i="23"/>
  <c r="S34" i="23"/>
  <c r="R34" i="23"/>
  <c r="AI33" i="23"/>
  <c r="X32" i="23"/>
  <c r="W32" i="23"/>
  <c r="U32" i="23"/>
  <c r="X31" i="23"/>
  <c r="W31" i="23"/>
  <c r="S31" i="23"/>
  <c r="R31" i="23"/>
  <c r="X30" i="23"/>
  <c r="W30" i="23"/>
  <c r="U30" i="23"/>
  <c r="X29" i="23"/>
  <c r="W29" i="23"/>
  <c r="U29" i="23"/>
  <c r="AF28" i="23"/>
  <c r="AF132" i="23" s="1"/>
  <c r="X28" i="23"/>
  <c r="W28" i="23"/>
  <c r="U28" i="23"/>
  <c r="X27" i="23"/>
  <c r="W27" i="23"/>
  <c r="U27" i="23"/>
  <c r="X26" i="23"/>
  <c r="W26" i="23"/>
  <c r="U26" i="23"/>
  <c r="X25" i="23"/>
  <c r="U25" i="23"/>
  <c r="S25" i="23"/>
  <c r="R25" i="23"/>
  <c r="X24" i="23"/>
  <c r="W24" i="23"/>
  <c r="U24" i="23"/>
  <c r="S24" i="23"/>
  <c r="R24" i="23"/>
  <c r="X23" i="23"/>
  <c r="W23" i="23"/>
  <c r="U23" i="23"/>
  <c r="X22" i="23"/>
  <c r="W22" i="23"/>
  <c r="U22" i="23"/>
  <c r="X21" i="23"/>
  <c r="W21" i="23"/>
  <c r="U21" i="23"/>
  <c r="X20" i="23"/>
  <c r="W20" i="23"/>
  <c r="U20" i="23"/>
  <c r="X19" i="23"/>
  <c r="W19" i="23"/>
  <c r="S19" i="23"/>
  <c r="R19" i="23"/>
  <c r="AI18" i="23"/>
  <c r="X18" i="23"/>
  <c r="W18" i="23"/>
  <c r="AI17" i="23"/>
  <c r="AH16" i="23"/>
  <c r="X16" i="23"/>
  <c r="W16" i="23"/>
  <c r="S16" i="23"/>
  <c r="R16" i="23"/>
  <c r="D16" i="23"/>
  <c r="AK16" i="23" s="1"/>
  <c r="X15" i="23"/>
  <c r="W15" i="23"/>
  <c r="AI15" i="23" s="1"/>
  <c r="AE14" i="23"/>
  <c r="X14" i="23"/>
  <c r="W14" i="23"/>
  <c r="AE13" i="23"/>
  <c r="X13" i="23"/>
  <c r="W13" i="23"/>
  <c r="S15" i="4"/>
  <c r="R143" i="22"/>
  <c r="I143" i="22"/>
  <c r="AE132" i="23" l="1"/>
  <c r="AI59" i="23"/>
  <c r="AI14" i="23"/>
  <c r="AI54" i="23"/>
  <c r="AI74" i="23"/>
  <c r="AI43" i="23"/>
  <c r="AI89" i="23"/>
  <c r="AI21" i="23"/>
  <c r="AI82" i="23"/>
  <c r="AI91" i="23"/>
  <c r="AI24" i="23"/>
  <c r="G132" i="23"/>
  <c r="AI80" i="23"/>
  <c r="AI93" i="23"/>
  <c r="AI48" i="23"/>
  <c r="AI71" i="23"/>
  <c r="AI76" i="23"/>
  <c r="AI65" i="23"/>
  <c r="AI60" i="23"/>
  <c r="AI63" i="23"/>
  <c r="AC132" i="23"/>
  <c r="AI25" i="23"/>
  <c r="AI27" i="23"/>
  <c r="AI32" i="23"/>
  <c r="AI68" i="23"/>
  <c r="AI88" i="23"/>
  <c r="AI23" i="23"/>
  <c r="AI30" i="23"/>
  <c r="AI49" i="23"/>
  <c r="AI64" i="23"/>
  <c r="AI86" i="23"/>
  <c r="AI28" i="23"/>
  <c r="F132" i="23"/>
  <c r="AI42" i="23"/>
  <c r="AI16" i="23"/>
  <c r="AI36" i="23"/>
  <c r="AI38" i="23"/>
  <c r="AI46" i="23"/>
  <c r="AH132" i="23"/>
  <c r="AI22" i="23"/>
  <c r="AI26" i="23"/>
  <c r="AI41" i="23"/>
  <c r="AI55" i="23"/>
  <c r="AI62" i="23"/>
  <c r="AI66" i="23"/>
  <c r="AI70" i="23"/>
  <c r="AI83" i="23"/>
  <c r="AI87" i="23"/>
  <c r="U132" i="23"/>
  <c r="D132" i="23"/>
  <c r="AK132" i="23" s="1"/>
  <c r="AI75" i="23"/>
  <c r="AI85" i="23"/>
  <c r="AI95" i="23"/>
  <c r="AK51" i="23"/>
  <c r="AI34" i="23"/>
  <c r="AI44" i="23"/>
  <c r="AI69" i="23"/>
  <c r="R132" i="23"/>
  <c r="W132" i="23"/>
  <c r="AI31" i="23"/>
  <c r="X132" i="23"/>
  <c r="AI29" i="23"/>
  <c r="S132" i="23"/>
  <c r="AI39" i="23"/>
  <c r="AI45" i="23"/>
  <c r="AI53" i="23"/>
  <c r="AI73" i="23"/>
  <c r="AI94" i="23"/>
  <c r="AI13" i="23"/>
  <c r="L132" i="23"/>
  <c r="AI47" i="23"/>
  <c r="AI78" i="23"/>
  <c r="AI92" i="23"/>
  <c r="AI58" i="23"/>
  <c r="AI84" i="23"/>
  <c r="AI90" i="23"/>
  <c r="AI19" i="23"/>
  <c r="AI52" i="23"/>
  <c r="AI72" i="23"/>
  <c r="AI20" i="23"/>
  <c r="AI51" i="23"/>
  <c r="AI56" i="23"/>
  <c r="AJ137" i="22"/>
  <c r="AI132" i="23" l="1"/>
  <c r="AL108" i="22"/>
  <c r="AL106" i="22"/>
  <c r="AJ108" i="22"/>
  <c r="AJ106" i="22"/>
  <c r="AL103" i="22" l="1"/>
  <c r="AL104" i="22"/>
  <c r="AL105" i="22"/>
  <c r="AL107" i="22"/>
  <c r="AL109" i="22"/>
  <c r="AL110" i="22"/>
  <c r="AL111" i="22"/>
  <c r="AL112" i="22"/>
  <c r="AL113" i="22"/>
  <c r="AL114" i="22"/>
  <c r="AL115" i="22"/>
  <c r="AL116" i="22"/>
  <c r="AL117" i="22"/>
  <c r="AL118" i="22"/>
  <c r="AL119" i="22"/>
  <c r="AL120" i="22"/>
  <c r="AL121" i="22"/>
  <c r="AL122" i="22"/>
  <c r="AL123" i="22"/>
  <c r="AL124" i="22"/>
  <c r="AL125" i="22"/>
  <c r="AL126" i="22"/>
  <c r="AL127" i="22"/>
  <c r="AL128" i="22"/>
  <c r="AL129" i="22"/>
  <c r="AL130" i="22"/>
  <c r="AL131" i="22"/>
  <c r="AL132" i="22"/>
  <c r="AL133" i="22"/>
  <c r="AL134" i="22"/>
  <c r="AL135" i="22"/>
  <c r="AL136" i="22"/>
  <c r="AL138" i="22"/>
  <c r="AL139" i="22"/>
  <c r="AL140" i="22"/>
  <c r="AL141" i="22"/>
  <c r="AL142" i="22"/>
  <c r="AL102" i="22"/>
  <c r="AL101" i="22"/>
  <c r="AJ103" i="22"/>
  <c r="AJ104" i="22"/>
  <c r="AJ105" i="22"/>
  <c r="AJ107" i="22"/>
  <c r="AJ109" i="22"/>
  <c r="AJ110" i="22"/>
  <c r="AJ111" i="22"/>
  <c r="AJ112" i="22"/>
  <c r="AJ113" i="22"/>
  <c r="AJ114" i="22"/>
  <c r="AJ115" i="22"/>
  <c r="AJ116" i="22"/>
  <c r="AJ117" i="22"/>
  <c r="AJ118" i="22"/>
  <c r="AJ119" i="22"/>
  <c r="AJ120" i="22"/>
  <c r="AJ121" i="22"/>
  <c r="AJ122" i="22"/>
  <c r="AJ123" i="22"/>
  <c r="AJ124" i="22"/>
  <c r="AJ125" i="22"/>
  <c r="AJ126" i="22"/>
  <c r="AJ127" i="22"/>
  <c r="AJ128" i="22"/>
  <c r="AJ129" i="22"/>
  <c r="AJ130" i="22"/>
  <c r="AJ131" i="22"/>
  <c r="AJ132" i="22"/>
  <c r="AJ133" i="22"/>
  <c r="AJ134" i="22"/>
  <c r="AJ135" i="22"/>
  <c r="AJ136" i="22"/>
  <c r="AJ138" i="22"/>
  <c r="AJ139" i="22"/>
  <c r="AJ140" i="22"/>
  <c r="AJ141" i="22"/>
  <c r="AJ142" i="22"/>
  <c r="AJ102" i="22"/>
  <c r="AJ101" i="22"/>
  <c r="AL100" i="22" l="1"/>
  <c r="AJ100" i="22"/>
  <c r="AK143" i="22"/>
  <c r="AE143" i="22"/>
  <c r="AC143" i="22"/>
  <c r="AB143" i="22"/>
  <c r="AA143" i="22"/>
  <c r="Z143" i="22"/>
  <c r="W143" i="22"/>
  <c r="Q143" i="22"/>
  <c r="P143" i="22"/>
  <c r="O143" i="22"/>
  <c r="N143" i="22"/>
  <c r="K143" i="22"/>
  <c r="J143" i="22"/>
  <c r="H143" i="22"/>
  <c r="E143" i="22"/>
  <c r="AL99" i="22"/>
  <c r="AJ99" i="22"/>
  <c r="AL98" i="22"/>
  <c r="AJ98" i="22"/>
  <c r="AH97" i="22"/>
  <c r="V97" i="22"/>
  <c r="T97" i="22"/>
  <c r="S97" i="22"/>
  <c r="G97" i="22"/>
  <c r="D97" i="22"/>
  <c r="AL97" i="22" s="1"/>
  <c r="AL96" i="22"/>
  <c r="AI96" i="22"/>
  <c r="AH96" i="22"/>
  <c r="U96" i="22"/>
  <c r="T96" i="22"/>
  <c r="S96" i="22"/>
  <c r="L96" i="22"/>
  <c r="AL95" i="22"/>
  <c r="AD95" i="22"/>
  <c r="Y95" i="22"/>
  <c r="U95" i="22"/>
  <c r="T95" i="22"/>
  <c r="S95" i="22"/>
  <c r="AL94" i="22"/>
  <c r="Y94" i="22"/>
  <c r="X94" i="22"/>
  <c r="T94" i="22"/>
  <c r="S94" i="22"/>
  <c r="AL93" i="22"/>
  <c r="Y93" i="22"/>
  <c r="X93" i="22"/>
  <c r="V93" i="22"/>
  <c r="AL92" i="22"/>
  <c r="Y92" i="22"/>
  <c r="V92" i="22"/>
  <c r="T92" i="22"/>
  <c r="S92" i="22"/>
  <c r="G92" i="22"/>
  <c r="AL91" i="22"/>
  <c r="Y91" i="22"/>
  <c r="X91" i="22"/>
  <c r="AL90" i="22"/>
  <c r="Y90" i="22"/>
  <c r="V90" i="22"/>
  <c r="T90" i="22"/>
  <c r="S90" i="22"/>
  <c r="AL89" i="22"/>
  <c r="Y89" i="22"/>
  <c r="AJ89" i="22" s="1"/>
  <c r="AL88" i="22"/>
  <c r="Y88" i="22"/>
  <c r="X88" i="22"/>
  <c r="T88" i="22"/>
  <c r="S88" i="22"/>
  <c r="AL87" i="22"/>
  <c r="Y87" i="22"/>
  <c r="X87" i="22"/>
  <c r="T87" i="22"/>
  <c r="S87" i="22"/>
  <c r="AL86" i="22"/>
  <c r="AJ86" i="22"/>
  <c r="AL85" i="22"/>
  <c r="AD85" i="22"/>
  <c r="T85" i="22"/>
  <c r="S85" i="22"/>
  <c r="G85" i="22"/>
  <c r="AL84" i="22"/>
  <c r="AJ84" i="22"/>
  <c r="AL83" i="22"/>
  <c r="Y83" i="22"/>
  <c r="V83" i="22"/>
  <c r="AL82" i="22"/>
  <c r="AF82" i="22"/>
  <c r="Y82" i="22"/>
  <c r="X82" i="22"/>
  <c r="AL81" i="22"/>
  <c r="AF81" i="22"/>
  <c r="Y81" i="22"/>
  <c r="X81" i="22"/>
  <c r="AL80" i="22"/>
  <c r="Y80" i="22"/>
  <c r="V80" i="22"/>
  <c r="T80" i="22"/>
  <c r="S80" i="22"/>
  <c r="AL79" i="22"/>
  <c r="V79" i="22"/>
  <c r="AJ79" i="22" s="1"/>
  <c r="AL78" i="22"/>
  <c r="Y78" i="22"/>
  <c r="V78" i="22"/>
  <c r="AL77" i="22"/>
  <c r="AG77" i="22"/>
  <c r="Y77" i="22"/>
  <c r="X77" i="22"/>
  <c r="AL76" i="22"/>
  <c r="Y76" i="22"/>
  <c r="X76" i="22"/>
  <c r="V76" i="22"/>
  <c r="AH75" i="22"/>
  <c r="Y75" i="22"/>
  <c r="X75" i="22"/>
  <c r="T75" i="22"/>
  <c r="S75" i="22"/>
  <c r="F75" i="22"/>
  <c r="D75" i="22"/>
  <c r="AL75" i="22" s="1"/>
  <c r="AL74" i="22"/>
  <c r="Y74" i="22"/>
  <c r="T74" i="22"/>
  <c r="S74" i="22"/>
  <c r="AL73" i="22"/>
  <c r="Y73" i="22"/>
  <c r="AJ73" i="22" s="1"/>
  <c r="AL72" i="22"/>
  <c r="AI72" i="22"/>
  <c r="AF72" i="22"/>
  <c r="T72" i="22"/>
  <c r="S72" i="22"/>
  <c r="L72" i="22"/>
  <c r="AL71" i="22"/>
  <c r="AI71" i="22"/>
  <c r="AH71" i="22"/>
  <c r="U71" i="22"/>
  <c r="T71" i="22"/>
  <c r="S71" i="22"/>
  <c r="L71" i="22"/>
  <c r="AL70" i="22"/>
  <c r="AI70" i="22"/>
  <c r="AH70" i="22"/>
  <c r="U70" i="22"/>
  <c r="T70" i="22"/>
  <c r="S70" i="22"/>
  <c r="L70" i="22"/>
  <c r="AL69" i="22"/>
  <c r="AJ69" i="22"/>
  <c r="AL68" i="22"/>
  <c r="AI68" i="22"/>
  <c r="AG68" i="22"/>
  <c r="U68" i="22"/>
  <c r="T68" i="22"/>
  <c r="S68" i="22"/>
  <c r="M68" i="22"/>
  <c r="M143" i="22" s="1"/>
  <c r="G68" i="22"/>
  <c r="AL67" i="22"/>
  <c r="Y67" i="22"/>
  <c r="V67" i="22"/>
  <c r="T67" i="22"/>
  <c r="S67" i="22"/>
  <c r="AH66" i="22"/>
  <c r="Y66" i="22"/>
  <c r="V66" i="22"/>
  <c r="U66" i="22"/>
  <c r="T66" i="22"/>
  <c r="S66" i="22"/>
  <c r="D66" i="22"/>
  <c r="AL66" i="22" s="1"/>
  <c r="AL65" i="22"/>
  <c r="Y65" i="22"/>
  <c r="T65" i="22"/>
  <c r="S65" i="22"/>
  <c r="AL64" i="22"/>
  <c r="AJ64" i="22"/>
  <c r="AL63" i="22"/>
  <c r="AF63" i="22"/>
  <c r="Y63" i="22"/>
  <c r="X63" i="22"/>
  <c r="AL62" i="22"/>
  <c r="AF62" i="22"/>
  <c r="Y62" i="22"/>
  <c r="X62" i="22"/>
  <c r="AL61" i="22"/>
  <c r="T61" i="22"/>
  <c r="S61" i="22"/>
  <c r="AL60" i="22"/>
  <c r="AJ60" i="22"/>
  <c r="T59" i="22"/>
  <c r="S59" i="22"/>
  <c r="G59" i="22"/>
  <c r="F59" i="22"/>
  <c r="D59" i="22"/>
  <c r="AL59" i="22" s="1"/>
  <c r="AL58" i="22"/>
  <c r="AJ58" i="22"/>
  <c r="T57" i="22"/>
  <c r="S57" i="22"/>
  <c r="F57" i="22"/>
  <c r="D57" i="22"/>
  <c r="AL57" i="22" s="1"/>
  <c r="AL56" i="22"/>
  <c r="Y56" i="22"/>
  <c r="X56" i="22"/>
  <c r="T56" i="22"/>
  <c r="S56" i="22"/>
  <c r="G56" i="22"/>
  <c r="AL55" i="22"/>
  <c r="AJ55" i="22"/>
  <c r="AL54" i="22"/>
  <c r="AI54" i="22"/>
  <c r="F54" i="22"/>
  <c r="AL53" i="22"/>
  <c r="Y53" i="22"/>
  <c r="X53" i="22"/>
  <c r="T53" i="22"/>
  <c r="S53" i="22"/>
  <c r="AL52" i="22"/>
  <c r="Y52" i="22"/>
  <c r="X52" i="22"/>
  <c r="T52" i="22"/>
  <c r="S52" i="22"/>
  <c r="Y51" i="22"/>
  <c r="X51" i="22"/>
  <c r="T51" i="22"/>
  <c r="S51" i="22"/>
  <c r="G51" i="22"/>
  <c r="D51" i="22"/>
  <c r="AL51" i="22" s="1"/>
  <c r="AL50" i="22"/>
  <c r="Y50" i="22"/>
  <c r="X50" i="22"/>
  <c r="V50" i="22"/>
  <c r="AL49" i="22"/>
  <c r="Y49" i="22"/>
  <c r="X49" i="22"/>
  <c r="T49" i="22"/>
  <c r="S49" i="22"/>
  <c r="AL48" i="22"/>
  <c r="Y48" i="22"/>
  <c r="X48" i="22"/>
  <c r="T48" i="22"/>
  <c r="S48" i="22"/>
  <c r="AL47" i="22"/>
  <c r="Y47" i="22"/>
  <c r="X47" i="22"/>
  <c r="T47" i="22"/>
  <c r="S47" i="22"/>
  <c r="AL46" i="22"/>
  <c r="Y46" i="22"/>
  <c r="X46" i="22"/>
  <c r="T46" i="22"/>
  <c r="S46" i="22"/>
  <c r="AL45" i="22"/>
  <c r="Y45" i="22"/>
  <c r="X45" i="22"/>
  <c r="T45" i="22"/>
  <c r="S45" i="22"/>
  <c r="AL44" i="22"/>
  <c r="AI44" i="22"/>
  <c r="T44" i="22"/>
  <c r="S44" i="22"/>
  <c r="L44" i="22"/>
  <c r="AL43" i="22"/>
  <c r="Y43" i="22"/>
  <c r="X43" i="22"/>
  <c r="T43" i="22"/>
  <c r="S43" i="22"/>
  <c r="AL42" i="22"/>
  <c r="Y42" i="22"/>
  <c r="T42" i="22"/>
  <c r="S42" i="22"/>
  <c r="AL41" i="22"/>
  <c r="Y41" i="22"/>
  <c r="T41" i="22"/>
  <c r="S41" i="22"/>
  <c r="AL40" i="22"/>
  <c r="Y40" i="22"/>
  <c r="V40" i="22"/>
  <c r="T40" i="22"/>
  <c r="S40" i="22"/>
  <c r="AL39" i="22"/>
  <c r="Y39" i="22"/>
  <c r="X39" i="22"/>
  <c r="T39" i="22"/>
  <c r="S39" i="22"/>
  <c r="AL38" i="22"/>
  <c r="Y38" i="22"/>
  <c r="X38" i="22"/>
  <c r="T38" i="22"/>
  <c r="S38" i="22"/>
  <c r="AL37" i="22"/>
  <c r="AJ37" i="22"/>
  <c r="AL36" i="22"/>
  <c r="AJ36" i="22"/>
  <c r="AL35" i="22"/>
  <c r="Y35" i="22"/>
  <c r="X35" i="22"/>
  <c r="V35" i="22"/>
  <c r="T35" i="22"/>
  <c r="S35" i="22"/>
  <c r="AL34" i="22"/>
  <c r="Y34" i="22"/>
  <c r="T34" i="22"/>
  <c r="S34" i="22"/>
  <c r="G34" i="22"/>
  <c r="AL33" i="22"/>
  <c r="AJ33" i="22"/>
  <c r="AL32" i="22"/>
  <c r="Y32" i="22"/>
  <c r="X32" i="22"/>
  <c r="V32" i="22"/>
  <c r="AL31" i="22"/>
  <c r="Y31" i="22"/>
  <c r="X31" i="22"/>
  <c r="AL30" i="22"/>
  <c r="Y30" i="22"/>
  <c r="X30" i="22"/>
  <c r="V30" i="22"/>
  <c r="AL29" i="22"/>
  <c r="Y29" i="22"/>
  <c r="X29" i="22"/>
  <c r="V29" i="22"/>
  <c r="AL28" i="22"/>
  <c r="AH28" i="22"/>
  <c r="Y28" i="22"/>
  <c r="X28" i="22"/>
  <c r="V28" i="22"/>
  <c r="AL27" i="22"/>
  <c r="Y27" i="22"/>
  <c r="X27" i="22"/>
  <c r="V27" i="22"/>
  <c r="AL26" i="22"/>
  <c r="Y26" i="22"/>
  <c r="X26" i="22"/>
  <c r="V26" i="22"/>
  <c r="AL25" i="22"/>
  <c r="AG25" i="22"/>
  <c r="Y25" i="22"/>
  <c r="X25" i="22"/>
  <c r="V25" i="22"/>
  <c r="T25" i="22"/>
  <c r="S25" i="22"/>
  <c r="AL24" i="22"/>
  <c r="Y24" i="22"/>
  <c r="X24" i="22"/>
  <c r="V24" i="22"/>
  <c r="T24" i="22"/>
  <c r="S24" i="22"/>
  <c r="AL23" i="22"/>
  <c r="Y23" i="22"/>
  <c r="X23" i="22"/>
  <c r="V23" i="22"/>
  <c r="AL22" i="22"/>
  <c r="Y22" i="22"/>
  <c r="X22" i="22"/>
  <c r="V22" i="22"/>
  <c r="AL21" i="22"/>
  <c r="Y21" i="22"/>
  <c r="X21" i="22"/>
  <c r="V21" i="22"/>
  <c r="AL20" i="22"/>
  <c r="Y20" i="22"/>
  <c r="X20" i="22"/>
  <c r="V20" i="22"/>
  <c r="AL19" i="22"/>
  <c r="Y19" i="22"/>
  <c r="X19" i="22"/>
  <c r="T19" i="22"/>
  <c r="S19" i="22"/>
  <c r="AL18" i="22"/>
  <c r="Y18" i="22"/>
  <c r="AJ18" i="22" s="1"/>
  <c r="AL17" i="22"/>
  <c r="AJ17" i="22"/>
  <c r="Y16" i="22"/>
  <c r="X16" i="22"/>
  <c r="T16" i="22"/>
  <c r="D16" i="22"/>
  <c r="AL16" i="22" s="1"/>
  <c r="AL15" i="22"/>
  <c r="AF15" i="22"/>
  <c r="Y15" i="22"/>
  <c r="X15" i="22"/>
  <c r="AL14" i="22"/>
  <c r="AF14" i="22"/>
  <c r="Y14" i="22"/>
  <c r="X14" i="22"/>
  <c r="AL13" i="22"/>
  <c r="AJ13" i="22"/>
  <c r="P15" i="4"/>
  <c r="AJ27" i="22" l="1"/>
  <c r="D143" i="22"/>
  <c r="AL143" i="22" s="1"/>
  <c r="AJ91" i="22"/>
  <c r="AJ50" i="22"/>
  <c r="AJ77" i="22"/>
  <c r="AJ32" i="22"/>
  <c r="AJ42" i="22"/>
  <c r="AJ47" i="22"/>
  <c r="AJ80" i="22"/>
  <c r="AJ22" i="22"/>
  <c r="AJ83" i="22"/>
  <c r="AJ30" i="22"/>
  <c r="AJ88" i="22"/>
  <c r="AJ90" i="22"/>
  <c r="AJ94" i="22"/>
  <c r="V143" i="22"/>
  <c r="AJ49" i="22"/>
  <c r="AJ67" i="22"/>
  <c r="AJ82" i="22"/>
  <c r="G143" i="22"/>
  <c r="AJ61" i="22"/>
  <c r="AJ87" i="22"/>
  <c r="AJ15" i="22"/>
  <c r="AJ34" i="22"/>
  <c r="AJ62" i="22"/>
  <c r="AJ24" i="22"/>
  <c r="AJ40" i="22"/>
  <c r="AJ48" i="22"/>
  <c r="AJ76" i="22"/>
  <c r="AJ14" i="22"/>
  <c r="AH143" i="22"/>
  <c r="AJ38" i="22"/>
  <c r="AJ53" i="22"/>
  <c r="AG143" i="22"/>
  <c r="AJ78" i="22"/>
  <c r="S143" i="22"/>
  <c r="AJ39" i="22"/>
  <c r="L143" i="22"/>
  <c r="AJ45" i="22"/>
  <c r="U143" i="22"/>
  <c r="AJ85" i="22"/>
  <c r="Y143" i="22"/>
  <c r="AJ20" i="22"/>
  <c r="AF143" i="22"/>
  <c r="AJ19" i="22"/>
  <c r="AJ29" i="22"/>
  <c r="AJ21" i="22"/>
  <c r="AJ23" i="22"/>
  <c r="AJ31" i="22"/>
  <c r="AJ44" i="22"/>
  <c r="AJ52" i="22"/>
  <c r="AJ56" i="22"/>
  <c r="AJ72" i="22"/>
  <c r="AJ97" i="22"/>
  <c r="T143" i="22"/>
  <c r="AJ26" i="22"/>
  <c r="AJ35" i="22"/>
  <c r="AJ41" i="22"/>
  <c r="AJ46" i="22"/>
  <c r="AJ65" i="22"/>
  <c r="AJ71" i="22"/>
  <c r="AJ74" i="22"/>
  <c r="AJ81" i="22"/>
  <c r="AD143" i="22"/>
  <c r="AJ93" i="22"/>
  <c r="AJ96" i="22"/>
  <c r="AJ25" i="22"/>
  <c r="AJ28" i="22"/>
  <c r="AJ43" i="22"/>
  <c r="AI143" i="22"/>
  <c r="AJ54" i="22"/>
  <c r="AJ63" i="22"/>
  <c r="AJ70" i="22"/>
  <c r="AJ92" i="22"/>
  <c r="AJ95" i="22"/>
  <c r="F143" i="22"/>
  <c r="X143" i="22"/>
  <c r="AJ57" i="22"/>
  <c r="AJ68" i="22"/>
  <c r="AJ51" i="22"/>
  <c r="AJ59" i="22"/>
  <c r="AJ66" i="22"/>
  <c r="AJ16" i="22"/>
  <c r="AJ75" i="22"/>
  <c r="AK134" i="21"/>
  <c r="G134" i="21"/>
  <c r="H134" i="21"/>
  <c r="I134" i="21"/>
  <c r="J134" i="21"/>
  <c r="L134" i="21"/>
  <c r="N134" i="21"/>
  <c r="O134" i="21"/>
  <c r="P134" i="21"/>
  <c r="Q134" i="21"/>
  <c r="V134" i="21"/>
  <c r="Y134" i="21"/>
  <c r="Z134" i="21"/>
  <c r="AA134" i="21"/>
  <c r="AB134" i="21"/>
  <c r="AC134" i="21"/>
  <c r="AE134" i="21"/>
  <c r="AH134" i="21"/>
  <c r="AI134" i="21"/>
  <c r="AL99" i="21"/>
  <c r="AL100" i="21"/>
  <c r="AL101" i="21"/>
  <c r="AL102" i="21"/>
  <c r="AL103" i="21"/>
  <c r="AL104" i="21"/>
  <c r="AL105" i="21"/>
  <c r="AL106" i="21"/>
  <c r="AL107" i="21"/>
  <c r="AL108" i="21"/>
  <c r="AL109" i="21"/>
  <c r="AL110" i="21"/>
  <c r="AL111" i="21"/>
  <c r="AL112" i="21"/>
  <c r="AL113" i="21"/>
  <c r="AL114" i="21"/>
  <c r="AL115" i="21"/>
  <c r="AL116" i="21"/>
  <c r="AL117" i="21"/>
  <c r="AL118" i="21"/>
  <c r="AL119" i="21"/>
  <c r="AL120" i="21"/>
  <c r="AL121" i="21"/>
  <c r="AL122" i="21"/>
  <c r="AL123" i="21"/>
  <c r="AL124" i="21"/>
  <c r="AL125" i="21"/>
  <c r="AL126" i="21"/>
  <c r="AL127" i="21"/>
  <c r="AL128" i="21"/>
  <c r="AL129" i="21"/>
  <c r="AL130" i="21"/>
  <c r="AL131" i="21"/>
  <c r="AL132" i="21"/>
  <c r="AL133" i="21"/>
  <c r="AJ99" i="21"/>
  <c r="AJ100" i="21"/>
  <c r="AJ101" i="21"/>
  <c r="AJ102" i="21"/>
  <c r="AJ103" i="21"/>
  <c r="AJ104" i="21"/>
  <c r="AJ105" i="21"/>
  <c r="AJ106" i="21"/>
  <c r="AJ107" i="21"/>
  <c r="AJ108" i="21"/>
  <c r="AJ109" i="21"/>
  <c r="AJ110" i="21"/>
  <c r="AJ111" i="21"/>
  <c r="AJ112" i="21"/>
  <c r="AJ113" i="21"/>
  <c r="AJ114" i="21"/>
  <c r="AJ115" i="21"/>
  <c r="AJ116" i="21"/>
  <c r="AJ117" i="21"/>
  <c r="AJ118" i="21"/>
  <c r="AJ119" i="21"/>
  <c r="AJ120" i="21"/>
  <c r="AJ121" i="21"/>
  <c r="AJ122" i="21"/>
  <c r="AJ123" i="21"/>
  <c r="AJ124" i="21"/>
  <c r="AJ125" i="21"/>
  <c r="AJ126" i="21"/>
  <c r="AJ127" i="21"/>
  <c r="AJ128" i="21"/>
  <c r="AJ129" i="21"/>
  <c r="AJ130" i="21"/>
  <c r="AJ131" i="21"/>
  <c r="AJ132" i="21"/>
  <c r="AJ133" i="21"/>
  <c r="AJ143" i="22" l="1"/>
  <c r="W13" i="21"/>
  <c r="X13" i="21"/>
  <c r="AF13" i="21"/>
  <c r="AL13" i="21"/>
  <c r="AF14" i="21"/>
  <c r="AJ14" i="21"/>
  <c r="AL14" i="21"/>
  <c r="W15" i="21"/>
  <c r="AJ15" i="21" s="1"/>
  <c r="X15" i="21"/>
  <c r="AF15" i="21"/>
  <c r="AL15" i="21"/>
  <c r="AJ16" i="21"/>
  <c r="AL16" i="21"/>
  <c r="D17" i="21"/>
  <c r="AL17" i="21"/>
  <c r="X18" i="21"/>
  <c r="AJ18" i="21" s="1"/>
  <c r="AL18" i="21"/>
  <c r="R19" i="21"/>
  <c r="S19" i="21"/>
  <c r="W19" i="21"/>
  <c r="X19" i="21"/>
  <c r="AL19" i="21"/>
  <c r="U20" i="21"/>
  <c r="X20" i="21"/>
  <c r="AL20" i="21"/>
  <c r="U21" i="21"/>
  <c r="W21" i="21"/>
  <c r="X21" i="21"/>
  <c r="AL21" i="21"/>
  <c r="U22" i="21"/>
  <c r="W22" i="21"/>
  <c r="X22" i="21"/>
  <c r="AL22" i="21"/>
  <c r="U23" i="21"/>
  <c r="W23" i="21"/>
  <c r="X23" i="21"/>
  <c r="AD23" i="21"/>
  <c r="AL23" i="21"/>
  <c r="AJ24" i="21"/>
  <c r="AL24" i="21"/>
  <c r="R25" i="21"/>
  <c r="S25" i="21"/>
  <c r="U25" i="21"/>
  <c r="W25" i="21"/>
  <c r="X25" i="21"/>
  <c r="AD25" i="21"/>
  <c r="AL25" i="21"/>
  <c r="U26" i="21"/>
  <c r="W26" i="21"/>
  <c r="X26" i="21"/>
  <c r="AL26" i="21"/>
  <c r="U27" i="21"/>
  <c r="W27" i="21"/>
  <c r="X27" i="21"/>
  <c r="AL27" i="21"/>
  <c r="U28" i="21"/>
  <c r="W28" i="21"/>
  <c r="X28" i="21"/>
  <c r="AL28" i="21"/>
  <c r="U29" i="21"/>
  <c r="W29" i="21"/>
  <c r="X29" i="21"/>
  <c r="AL29" i="21"/>
  <c r="W30" i="21"/>
  <c r="AJ30" i="21" s="1"/>
  <c r="X30" i="21"/>
  <c r="AL30" i="21"/>
  <c r="W31" i="21"/>
  <c r="X31" i="21"/>
  <c r="AL31" i="21"/>
  <c r="U32" i="21"/>
  <c r="W32" i="21"/>
  <c r="X32" i="21"/>
  <c r="AL32" i="21"/>
  <c r="AJ33" i="21"/>
  <c r="AL33" i="21"/>
  <c r="F34" i="21"/>
  <c r="R34" i="21"/>
  <c r="S34" i="21"/>
  <c r="X34" i="21"/>
  <c r="AD34" i="21"/>
  <c r="AL34" i="21"/>
  <c r="R35" i="21"/>
  <c r="S35" i="21"/>
  <c r="U35" i="21"/>
  <c r="W35" i="21"/>
  <c r="X35" i="21"/>
  <c r="AD35" i="21"/>
  <c r="AL35" i="21"/>
  <c r="F36" i="21"/>
  <c r="U36" i="21"/>
  <c r="W36" i="21"/>
  <c r="X36" i="21"/>
  <c r="AD36" i="21"/>
  <c r="AL36" i="21"/>
  <c r="R37" i="21"/>
  <c r="S37" i="21"/>
  <c r="W37" i="21"/>
  <c r="X37" i="21"/>
  <c r="AL37" i="21"/>
  <c r="W38" i="21"/>
  <c r="AF38" i="21"/>
  <c r="AL38" i="21"/>
  <c r="U39" i="21"/>
  <c r="W39" i="21"/>
  <c r="X39" i="21"/>
  <c r="AL39" i="21"/>
  <c r="R40" i="21"/>
  <c r="S40" i="21"/>
  <c r="U40" i="21"/>
  <c r="X40" i="21"/>
  <c r="AL40" i="21"/>
  <c r="R41" i="21"/>
  <c r="S41" i="21"/>
  <c r="X41" i="21"/>
  <c r="AG41" i="21"/>
  <c r="AL41" i="21"/>
  <c r="AJ42" i="21"/>
  <c r="AL42" i="21"/>
  <c r="R43" i="21"/>
  <c r="S43" i="21"/>
  <c r="W43" i="21"/>
  <c r="X43" i="21"/>
  <c r="AL43" i="21"/>
  <c r="R44" i="21"/>
  <c r="S44" i="21"/>
  <c r="AD44" i="21"/>
  <c r="AG44" i="21"/>
  <c r="AL44" i="21"/>
  <c r="R45" i="21"/>
  <c r="S45" i="21"/>
  <c r="W45" i="21"/>
  <c r="X45" i="21"/>
  <c r="AL45" i="21"/>
  <c r="R46" i="21"/>
  <c r="S46" i="21"/>
  <c r="W46" i="21"/>
  <c r="X46" i="21"/>
  <c r="AL46" i="21"/>
  <c r="R47" i="21"/>
  <c r="S47" i="21"/>
  <c r="W47" i="21"/>
  <c r="X47" i="21"/>
  <c r="AL47" i="21"/>
  <c r="U48" i="21"/>
  <c r="W48" i="21"/>
  <c r="X48" i="21"/>
  <c r="AL48" i="21"/>
  <c r="U49" i="21"/>
  <c r="W49" i="21"/>
  <c r="X49" i="21"/>
  <c r="AL49" i="21"/>
  <c r="C50" i="21"/>
  <c r="F50" i="21"/>
  <c r="R50" i="21"/>
  <c r="S50" i="21"/>
  <c r="W50" i="21"/>
  <c r="X50" i="21"/>
  <c r="AD50" i="21"/>
  <c r="AG50" i="21"/>
  <c r="R51" i="21"/>
  <c r="S51" i="21"/>
  <c r="W51" i="21"/>
  <c r="X51" i="21"/>
  <c r="AL51" i="21"/>
  <c r="C52" i="21"/>
  <c r="F52" i="21"/>
  <c r="R52" i="21"/>
  <c r="S52" i="21"/>
  <c r="AD52" i="21"/>
  <c r="AJ53" i="21"/>
  <c r="AL53" i="21"/>
  <c r="AJ54" i="21"/>
  <c r="AL54" i="21"/>
  <c r="R55" i="21"/>
  <c r="S55" i="21"/>
  <c r="X55" i="21"/>
  <c r="AD55" i="21"/>
  <c r="AL55" i="21"/>
  <c r="C56" i="21"/>
  <c r="E56" i="21"/>
  <c r="R56" i="21"/>
  <c r="S56" i="21"/>
  <c r="AD56" i="21"/>
  <c r="AL56" i="21"/>
  <c r="AJ57" i="21"/>
  <c r="AL57" i="21"/>
  <c r="C58" i="21"/>
  <c r="AL58" i="21" s="1"/>
  <c r="E58" i="21"/>
  <c r="F58" i="21"/>
  <c r="R58" i="21"/>
  <c r="S58" i="21"/>
  <c r="AD58" i="21"/>
  <c r="C59" i="21"/>
  <c r="E59" i="21"/>
  <c r="F59" i="21"/>
  <c r="R59" i="21"/>
  <c r="S59" i="21"/>
  <c r="AD59" i="21"/>
  <c r="AL59" i="21"/>
  <c r="R60" i="21"/>
  <c r="S60" i="21"/>
  <c r="AG60" i="21"/>
  <c r="AL60" i="21"/>
  <c r="W61" i="21"/>
  <c r="X61" i="21"/>
  <c r="AF61" i="21"/>
  <c r="AL61" i="21"/>
  <c r="W62" i="21"/>
  <c r="X62" i="21"/>
  <c r="AF62" i="21"/>
  <c r="AL62" i="21"/>
  <c r="AJ63" i="21"/>
  <c r="AL63" i="21"/>
  <c r="R64" i="21"/>
  <c r="S64" i="21"/>
  <c r="T64" i="21"/>
  <c r="U64" i="21"/>
  <c r="X64" i="21"/>
  <c r="AL64" i="21"/>
  <c r="R65" i="21"/>
  <c r="S65" i="21"/>
  <c r="T65" i="21"/>
  <c r="X65" i="21"/>
  <c r="AG65" i="21"/>
  <c r="AL65" i="21"/>
  <c r="R66" i="21"/>
  <c r="S66" i="21"/>
  <c r="X66" i="21"/>
  <c r="AL66" i="21"/>
  <c r="M67" i="21"/>
  <c r="R67" i="21"/>
  <c r="S67" i="21"/>
  <c r="T67" i="21"/>
  <c r="AL67" i="21"/>
  <c r="AJ68" i="21"/>
  <c r="AL68" i="21"/>
  <c r="R69" i="21"/>
  <c r="S69" i="21"/>
  <c r="T69" i="21"/>
  <c r="AD69" i="21"/>
  <c r="AL69" i="21"/>
  <c r="R70" i="21"/>
  <c r="S70" i="21"/>
  <c r="T70" i="21"/>
  <c r="AD70" i="21"/>
  <c r="AL70" i="21"/>
  <c r="R71" i="21"/>
  <c r="S71" i="21"/>
  <c r="AD71" i="21"/>
  <c r="AF71" i="21"/>
  <c r="AL71" i="21"/>
  <c r="R72" i="21"/>
  <c r="S72" i="21"/>
  <c r="X72" i="21"/>
  <c r="AD72" i="21"/>
  <c r="AL72" i="21"/>
  <c r="R73" i="21"/>
  <c r="S73" i="21"/>
  <c r="X73" i="21"/>
  <c r="AL73" i="21"/>
  <c r="C74" i="21"/>
  <c r="AL74" i="21" s="1"/>
  <c r="E74" i="21"/>
  <c r="R74" i="21"/>
  <c r="S74" i="21"/>
  <c r="W74" i="21"/>
  <c r="X74" i="21"/>
  <c r="AD74" i="21"/>
  <c r="U75" i="21"/>
  <c r="W75" i="21"/>
  <c r="X75" i="21"/>
  <c r="AL75" i="21"/>
  <c r="W76" i="21"/>
  <c r="X76" i="21"/>
  <c r="AL76" i="21"/>
  <c r="U77" i="21"/>
  <c r="AD77" i="21"/>
  <c r="AL77" i="21"/>
  <c r="U78" i="21"/>
  <c r="AD78" i="21"/>
  <c r="AL78" i="21"/>
  <c r="R79" i="21"/>
  <c r="S79" i="21"/>
  <c r="U79" i="21"/>
  <c r="W79" i="21"/>
  <c r="X79" i="21"/>
  <c r="AL79" i="21"/>
  <c r="W80" i="21"/>
  <c r="X80" i="21"/>
  <c r="AF80" i="21"/>
  <c r="AL80" i="21"/>
  <c r="W81" i="21"/>
  <c r="X81" i="21"/>
  <c r="AF81" i="21"/>
  <c r="AL81" i="21"/>
  <c r="R82" i="21"/>
  <c r="S82" i="21"/>
  <c r="U82" i="21"/>
  <c r="X82" i="21"/>
  <c r="AL82" i="21"/>
  <c r="D83" i="21"/>
  <c r="AJ83" i="21" s="1"/>
  <c r="AL83" i="21"/>
  <c r="C84" i="21"/>
  <c r="E84" i="21"/>
  <c r="F84" i="21"/>
  <c r="R84" i="21"/>
  <c r="S84" i="21"/>
  <c r="AD84" i="21"/>
  <c r="AJ85" i="21"/>
  <c r="AL85" i="21"/>
  <c r="U86" i="21"/>
  <c r="W86" i="21"/>
  <c r="X86" i="21"/>
  <c r="AL86" i="21"/>
  <c r="R87" i="21"/>
  <c r="S87" i="21"/>
  <c r="W87" i="21"/>
  <c r="X87" i="21"/>
  <c r="AL87" i="21"/>
  <c r="F88" i="21"/>
  <c r="R88" i="21"/>
  <c r="S88" i="21"/>
  <c r="X88" i="21"/>
  <c r="AD88" i="21"/>
  <c r="AL88" i="21"/>
  <c r="U89" i="21"/>
  <c r="X89" i="21"/>
  <c r="AL89" i="21"/>
  <c r="U90" i="21"/>
  <c r="W90" i="21"/>
  <c r="X90" i="21"/>
  <c r="AL90" i="21"/>
  <c r="C91" i="21"/>
  <c r="F91" i="21"/>
  <c r="R91" i="21"/>
  <c r="S91" i="21"/>
  <c r="U91" i="21"/>
  <c r="X91" i="21"/>
  <c r="AD91" i="21"/>
  <c r="U92" i="21"/>
  <c r="W92" i="21"/>
  <c r="X92" i="21"/>
  <c r="AL92" i="21"/>
  <c r="U93" i="21"/>
  <c r="AJ93" i="21" s="1"/>
  <c r="X93" i="21"/>
  <c r="AL93" i="21"/>
  <c r="R94" i="21"/>
  <c r="S94" i="21"/>
  <c r="T94" i="21"/>
  <c r="AD94" i="21"/>
  <c r="AL94" i="21"/>
  <c r="AJ95" i="21"/>
  <c r="AL95" i="21"/>
  <c r="AJ96" i="21"/>
  <c r="AL96" i="21"/>
  <c r="AJ97" i="21"/>
  <c r="AL97" i="21"/>
  <c r="M98" i="21"/>
  <c r="R98" i="21"/>
  <c r="S98" i="21"/>
  <c r="T98" i="21"/>
  <c r="AL98" i="21"/>
  <c r="AK143" i="21"/>
  <c r="AJ76" i="21" l="1"/>
  <c r="AJ78" i="21"/>
  <c r="AJ22" i="21"/>
  <c r="AJ72" i="21"/>
  <c r="AJ59" i="21"/>
  <c r="AJ77" i="21"/>
  <c r="AJ47" i="21"/>
  <c r="AJ98" i="21"/>
  <c r="AJ86" i="21"/>
  <c r="AJ58" i="21"/>
  <c r="AJ29" i="21"/>
  <c r="AJ31" i="21"/>
  <c r="AJ64" i="21"/>
  <c r="AJ51" i="21"/>
  <c r="AJ50" i="21"/>
  <c r="AJ89" i="21"/>
  <c r="AJ66" i="21"/>
  <c r="AJ41" i="21"/>
  <c r="AJ25" i="21"/>
  <c r="AJ43" i="21"/>
  <c r="AJ38" i="21"/>
  <c r="AJ37" i="21"/>
  <c r="AJ92" i="21"/>
  <c r="AJ81" i="21"/>
  <c r="AJ80" i="21"/>
  <c r="AJ79" i="21"/>
  <c r="AJ71" i="21"/>
  <c r="AJ70" i="21"/>
  <c r="AJ46" i="21"/>
  <c r="AJ45" i="21"/>
  <c r="AJ39" i="21"/>
  <c r="AJ13" i="21"/>
  <c r="AJ84" i="21"/>
  <c r="AJ52" i="21"/>
  <c r="AJ34" i="21"/>
  <c r="F134" i="21"/>
  <c r="AJ17" i="21"/>
  <c r="D134" i="21"/>
  <c r="AJ90" i="21"/>
  <c r="AJ73" i="21"/>
  <c r="E134" i="21"/>
  <c r="AJ48" i="21"/>
  <c r="AJ32" i="21"/>
  <c r="AJ23" i="21"/>
  <c r="AF134" i="21"/>
  <c r="AJ91" i="21"/>
  <c r="AL91" i="21"/>
  <c r="AJ88" i="21"/>
  <c r="AJ87" i="21"/>
  <c r="AJ82" i="21"/>
  <c r="AJ75" i="21"/>
  <c r="AJ74" i="21"/>
  <c r="AJ67" i="21"/>
  <c r="AJ60" i="21"/>
  <c r="AJ56" i="21"/>
  <c r="AJ55" i="21"/>
  <c r="AL50" i="21"/>
  <c r="C134" i="21"/>
  <c r="AJ49" i="21"/>
  <c r="AJ40" i="21"/>
  <c r="AJ35" i="21"/>
  <c r="AJ26" i="21"/>
  <c r="U134" i="21"/>
  <c r="S134" i="21"/>
  <c r="X134" i="21"/>
  <c r="AJ94" i="21"/>
  <c r="AJ69" i="21"/>
  <c r="M134" i="21"/>
  <c r="T134" i="21"/>
  <c r="AJ62" i="21"/>
  <c r="AJ61" i="21"/>
  <c r="AJ44" i="21"/>
  <c r="AG134" i="21"/>
  <c r="AJ36" i="21"/>
  <c r="AJ28" i="21"/>
  <c r="AJ27" i="21"/>
  <c r="AD134" i="21"/>
  <c r="AJ21" i="21"/>
  <c r="R134" i="21"/>
  <c r="W134" i="21"/>
  <c r="AL84" i="21"/>
  <c r="AL52" i="21"/>
  <c r="AJ20" i="21"/>
  <c r="AJ19" i="21"/>
  <c r="AJ65" i="21"/>
  <c r="M15" i="4"/>
  <c r="AJ131" i="20"/>
  <c r="E131" i="20"/>
  <c r="H131" i="20"/>
  <c r="I131" i="20"/>
  <c r="K131" i="20"/>
  <c r="N131" i="20"/>
  <c r="O131" i="20"/>
  <c r="P131" i="20"/>
  <c r="Q131" i="20"/>
  <c r="V131" i="20"/>
  <c r="Y131" i="20"/>
  <c r="Z131" i="20"/>
  <c r="AA131" i="20"/>
  <c r="AB131" i="20"/>
  <c r="AD131" i="20"/>
  <c r="AG131" i="20"/>
  <c r="AH131" i="20"/>
  <c r="AJ134" i="21" l="1"/>
  <c r="AL134" i="21"/>
  <c r="AK95" i="20"/>
  <c r="AK96" i="20"/>
  <c r="AK97" i="20"/>
  <c r="AK98" i="20"/>
  <c r="AK99" i="20"/>
  <c r="AK100" i="20"/>
  <c r="AK101" i="20"/>
  <c r="AK102" i="20"/>
  <c r="AK103" i="20"/>
  <c r="AK104" i="20"/>
  <c r="AK105" i="20"/>
  <c r="AK106" i="20"/>
  <c r="AK107" i="20"/>
  <c r="AK108" i="20"/>
  <c r="AK109" i="20"/>
  <c r="AK110" i="20"/>
  <c r="AK111" i="20"/>
  <c r="AK112" i="20"/>
  <c r="AK113" i="20"/>
  <c r="AK114" i="20"/>
  <c r="AK115" i="20"/>
  <c r="AK116" i="20"/>
  <c r="AK117" i="20"/>
  <c r="AK118" i="20"/>
  <c r="AK119" i="20"/>
  <c r="AK120" i="20"/>
  <c r="AK121" i="20"/>
  <c r="AK122" i="20"/>
  <c r="AK123" i="20"/>
  <c r="AK124" i="20"/>
  <c r="AK125" i="20"/>
  <c r="AK126" i="20"/>
  <c r="AK127" i="20"/>
  <c r="AK128" i="20"/>
  <c r="AK129" i="20"/>
  <c r="AK130" i="20"/>
  <c r="AI95" i="20"/>
  <c r="AI96" i="20"/>
  <c r="AI97" i="20"/>
  <c r="AI98" i="20"/>
  <c r="AI99" i="20"/>
  <c r="AI100" i="20"/>
  <c r="AI101" i="20"/>
  <c r="AI102" i="20"/>
  <c r="AI103" i="20"/>
  <c r="AI104" i="20"/>
  <c r="AI105" i="20"/>
  <c r="AI106" i="20"/>
  <c r="AI107" i="20"/>
  <c r="AI108" i="20"/>
  <c r="AI109" i="20"/>
  <c r="AI110" i="20"/>
  <c r="AI111" i="20"/>
  <c r="AI112" i="20"/>
  <c r="AI113" i="20"/>
  <c r="AI114" i="20"/>
  <c r="AI115" i="20"/>
  <c r="AI116" i="20"/>
  <c r="AI117" i="20"/>
  <c r="AI118" i="20"/>
  <c r="AI119" i="20"/>
  <c r="AI120" i="20"/>
  <c r="AI121" i="20"/>
  <c r="AI122" i="20"/>
  <c r="AI123" i="20"/>
  <c r="AI124" i="20"/>
  <c r="AI125" i="20"/>
  <c r="AI126" i="20"/>
  <c r="AI127" i="20"/>
  <c r="AI128" i="20"/>
  <c r="AI129" i="20"/>
  <c r="AI130" i="20"/>
  <c r="AI13" i="20" l="1"/>
  <c r="AK13" i="20"/>
  <c r="W14" i="20"/>
  <c r="X14" i="20"/>
  <c r="AE14" i="20"/>
  <c r="AK14" i="20"/>
  <c r="W15" i="20"/>
  <c r="X15" i="20"/>
  <c r="AE15" i="20"/>
  <c r="AK15" i="20"/>
  <c r="C16" i="20"/>
  <c r="R16" i="20"/>
  <c r="S16" i="20"/>
  <c r="W16" i="20"/>
  <c r="AI16" i="20" s="1"/>
  <c r="X16" i="20"/>
  <c r="D17" i="20"/>
  <c r="AK17" i="20"/>
  <c r="X18" i="20"/>
  <c r="AI18" i="20" s="1"/>
  <c r="AK18" i="20"/>
  <c r="R19" i="20"/>
  <c r="S19" i="20"/>
  <c r="W19" i="20"/>
  <c r="X19" i="20"/>
  <c r="AK19" i="20"/>
  <c r="U20" i="20"/>
  <c r="X20" i="20"/>
  <c r="AK20" i="20"/>
  <c r="U21" i="20"/>
  <c r="W21" i="20"/>
  <c r="X21" i="20"/>
  <c r="AI21" i="20" s="1"/>
  <c r="AK21" i="20"/>
  <c r="U22" i="20"/>
  <c r="W22" i="20"/>
  <c r="X22" i="20"/>
  <c r="AK22" i="20"/>
  <c r="U23" i="20"/>
  <c r="W23" i="20"/>
  <c r="X23" i="20"/>
  <c r="AK23" i="20"/>
  <c r="R24" i="20"/>
  <c r="S24" i="20"/>
  <c r="U24" i="20"/>
  <c r="W24" i="20"/>
  <c r="X24" i="20"/>
  <c r="AK24" i="20"/>
  <c r="R25" i="20"/>
  <c r="S25" i="20"/>
  <c r="U25" i="20"/>
  <c r="W25" i="20"/>
  <c r="X25" i="20"/>
  <c r="AK25" i="20"/>
  <c r="U26" i="20"/>
  <c r="W26" i="20"/>
  <c r="X26" i="20"/>
  <c r="AK26" i="20"/>
  <c r="U27" i="20"/>
  <c r="W27" i="20"/>
  <c r="X27" i="20"/>
  <c r="AK27" i="20"/>
  <c r="U28" i="20"/>
  <c r="W28" i="20"/>
  <c r="X28" i="20"/>
  <c r="AK28" i="20"/>
  <c r="U29" i="20"/>
  <c r="W29" i="20"/>
  <c r="X29" i="20"/>
  <c r="AK29" i="20"/>
  <c r="AI30" i="20"/>
  <c r="AK30" i="20"/>
  <c r="U31" i="20"/>
  <c r="W31" i="20"/>
  <c r="X31" i="20"/>
  <c r="AF31" i="20"/>
  <c r="AK31" i="20"/>
  <c r="U32" i="20"/>
  <c r="W32" i="20"/>
  <c r="X32" i="20"/>
  <c r="AK32" i="20"/>
  <c r="U33" i="20"/>
  <c r="W33" i="20"/>
  <c r="X33" i="20"/>
  <c r="AK33" i="20"/>
  <c r="AI34" i="20"/>
  <c r="AK34" i="20"/>
  <c r="R35" i="20"/>
  <c r="S35" i="20"/>
  <c r="X35" i="20"/>
  <c r="AK35" i="20"/>
  <c r="R36" i="20"/>
  <c r="S36" i="20"/>
  <c r="U36" i="20"/>
  <c r="X36" i="20"/>
  <c r="AF36" i="20"/>
  <c r="AK36" i="20"/>
  <c r="R37" i="20"/>
  <c r="S37" i="20"/>
  <c r="U37" i="20"/>
  <c r="X37" i="20"/>
  <c r="AK37" i="20"/>
  <c r="R38" i="20"/>
  <c r="S38" i="20"/>
  <c r="W38" i="20"/>
  <c r="X38" i="20"/>
  <c r="AK38" i="20"/>
  <c r="AE39" i="20"/>
  <c r="AI39" i="20" s="1"/>
  <c r="AK39" i="20"/>
  <c r="U40" i="20"/>
  <c r="W40" i="20"/>
  <c r="X40" i="20"/>
  <c r="AK40" i="20"/>
  <c r="AI41" i="20"/>
  <c r="AK41" i="20"/>
  <c r="R42" i="20"/>
  <c r="S42" i="20"/>
  <c r="X42" i="20"/>
  <c r="AK42" i="20"/>
  <c r="R43" i="20"/>
  <c r="S43" i="20"/>
  <c r="X43" i="20"/>
  <c r="AK43" i="20"/>
  <c r="R44" i="20"/>
  <c r="S44" i="20"/>
  <c r="W44" i="20"/>
  <c r="X44" i="20"/>
  <c r="AI44" i="20" s="1"/>
  <c r="AK44" i="20"/>
  <c r="L45" i="20"/>
  <c r="R45" i="20"/>
  <c r="S45" i="20"/>
  <c r="AC45" i="20"/>
  <c r="AK45" i="20"/>
  <c r="J46" i="20"/>
  <c r="J131" i="20" s="1"/>
  <c r="R46" i="20"/>
  <c r="S46" i="20"/>
  <c r="U46" i="20"/>
  <c r="W46" i="20"/>
  <c r="X46" i="20"/>
  <c r="AK46" i="20"/>
  <c r="U47" i="20"/>
  <c r="W47" i="20"/>
  <c r="X47" i="20"/>
  <c r="AK47" i="20"/>
  <c r="C48" i="20"/>
  <c r="AK48" i="20" s="1"/>
  <c r="R48" i="20"/>
  <c r="S48" i="20"/>
  <c r="W48" i="20"/>
  <c r="X48" i="20"/>
  <c r="S49" i="20"/>
  <c r="W49" i="20"/>
  <c r="X49" i="20"/>
  <c r="AK49" i="20"/>
  <c r="C50" i="20"/>
  <c r="L50" i="20"/>
  <c r="R50" i="20"/>
  <c r="S50" i="20"/>
  <c r="F51" i="20"/>
  <c r="AK51" i="20"/>
  <c r="C52" i="20"/>
  <c r="AK52" i="20" s="1"/>
  <c r="L52" i="20"/>
  <c r="R52" i="20"/>
  <c r="S52" i="20"/>
  <c r="C53" i="20"/>
  <c r="G53" i="20"/>
  <c r="L53" i="20"/>
  <c r="R53" i="20"/>
  <c r="S53" i="20"/>
  <c r="X53" i="20"/>
  <c r="C54" i="20"/>
  <c r="F54" i="20"/>
  <c r="R54" i="20"/>
  <c r="S54" i="20"/>
  <c r="X54" i="20"/>
  <c r="C55" i="20"/>
  <c r="F55" i="20"/>
  <c r="R55" i="20"/>
  <c r="S55" i="20"/>
  <c r="C56" i="20"/>
  <c r="AK56" i="20" s="1"/>
  <c r="F56" i="20"/>
  <c r="R56" i="20"/>
  <c r="S56" i="20"/>
  <c r="C57" i="20"/>
  <c r="AK57" i="20" s="1"/>
  <c r="F57" i="20"/>
  <c r="L57" i="20"/>
  <c r="R57" i="20"/>
  <c r="S57" i="20"/>
  <c r="AI58" i="20"/>
  <c r="AK58" i="20"/>
  <c r="W59" i="20"/>
  <c r="X59" i="20"/>
  <c r="AE59" i="20"/>
  <c r="AK59" i="20"/>
  <c r="W60" i="20"/>
  <c r="X60" i="20"/>
  <c r="AE60" i="20"/>
  <c r="AK60" i="20"/>
  <c r="AI61" i="20"/>
  <c r="AK61" i="20"/>
  <c r="S62" i="20"/>
  <c r="X62" i="20"/>
  <c r="AK62" i="20"/>
  <c r="S63" i="20"/>
  <c r="X63" i="20"/>
  <c r="AK63" i="20"/>
  <c r="AI64" i="20"/>
  <c r="AK64" i="20"/>
  <c r="S65" i="20"/>
  <c r="T65" i="20"/>
  <c r="AK65" i="20"/>
  <c r="AI66" i="20"/>
  <c r="AK66" i="20"/>
  <c r="L67" i="20"/>
  <c r="S67" i="20"/>
  <c r="T67" i="20"/>
  <c r="AK67" i="20"/>
  <c r="S68" i="20"/>
  <c r="T68" i="20"/>
  <c r="AK68" i="20"/>
  <c r="L69" i="20"/>
  <c r="R69" i="20"/>
  <c r="S69" i="20"/>
  <c r="AE69" i="20"/>
  <c r="AK69" i="20"/>
  <c r="S70" i="20"/>
  <c r="X70" i="20"/>
  <c r="AK70" i="20"/>
  <c r="R71" i="20"/>
  <c r="S71" i="20"/>
  <c r="X71" i="20"/>
  <c r="AK71" i="20"/>
  <c r="S72" i="20"/>
  <c r="W72" i="20"/>
  <c r="AI72" i="20" s="1"/>
  <c r="X72" i="20"/>
  <c r="AK72" i="20"/>
  <c r="U73" i="20"/>
  <c r="W73" i="20"/>
  <c r="X73" i="20"/>
  <c r="AK73" i="20"/>
  <c r="G74" i="20"/>
  <c r="W74" i="20"/>
  <c r="X74" i="20"/>
  <c r="AK74" i="20"/>
  <c r="G75" i="20"/>
  <c r="U75" i="20"/>
  <c r="AK75" i="20"/>
  <c r="U76" i="20"/>
  <c r="AI76" i="20" s="1"/>
  <c r="AK76" i="20"/>
  <c r="R77" i="20"/>
  <c r="S77" i="20"/>
  <c r="X77" i="20"/>
  <c r="AK77" i="20"/>
  <c r="W78" i="20"/>
  <c r="X78" i="20"/>
  <c r="AE78" i="20"/>
  <c r="AK78" i="20"/>
  <c r="W79" i="20"/>
  <c r="X79" i="20"/>
  <c r="AE79" i="20"/>
  <c r="AK79" i="20"/>
  <c r="R80" i="20"/>
  <c r="S80" i="20"/>
  <c r="U80" i="20"/>
  <c r="X80" i="20"/>
  <c r="AK80" i="20"/>
  <c r="D81" i="20"/>
  <c r="AI81" i="20" s="1"/>
  <c r="AK81" i="20"/>
  <c r="C82" i="20"/>
  <c r="AK82" i="20" s="1"/>
  <c r="F82" i="20"/>
  <c r="G82" i="20"/>
  <c r="R82" i="20"/>
  <c r="S82" i="20"/>
  <c r="AI83" i="20"/>
  <c r="AK83" i="20"/>
  <c r="U84" i="20"/>
  <c r="W84" i="20"/>
  <c r="X84" i="20"/>
  <c r="AK84" i="20"/>
  <c r="R85" i="20"/>
  <c r="S85" i="20"/>
  <c r="X85" i="20"/>
  <c r="AI85" i="20" s="1"/>
  <c r="AK85" i="20"/>
  <c r="AK86" i="20"/>
  <c r="AK87" i="20"/>
  <c r="AK88" i="20"/>
  <c r="AK89" i="20"/>
  <c r="U90" i="20"/>
  <c r="W90" i="20"/>
  <c r="X90" i="20"/>
  <c r="AK90" i="20"/>
  <c r="C91" i="20"/>
  <c r="R91" i="20"/>
  <c r="S91" i="20"/>
  <c r="U91" i="20"/>
  <c r="X91" i="20"/>
  <c r="U92" i="20"/>
  <c r="W92" i="20"/>
  <c r="X92" i="20"/>
  <c r="AK92" i="20"/>
  <c r="L93" i="20"/>
  <c r="M93" i="20"/>
  <c r="M131" i="20" s="1"/>
  <c r="R93" i="20"/>
  <c r="S93" i="20"/>
  <c r="AC93" i="20"/>
  <c r="AK93" i="20"/>
  <c r="S94" i="20"/>
  <c r="T94" i="20"/>
  <c r="AK94" i="20"/>
  <c r="J15" i="4"/>
  <c r="AS15" i="4"/>
  <c r="AR15" i="4"/>
  <c r="AI94" i="20" l="1"/>
  <c r="T131" i="20"/>
  <c r="AI32" i="20"/>
  <c r="AI17" i="20"/>
  <c r="D131" i="20"/>
  <c r="AI68" i="20"/>
  <c r="L131" i="20"/>
  <c r="AI65" i="20"/>
  <c r="AI62" i="20"/>
  <c r="S131" i="20"/>
  <c r="AE131" i="20"/>
  <c r="R131" i="20"/>
  <c r="X131" i="20"/>
  <c r="AI59" i="20"/>
  <c r="AI51" i="20"/>
  <c r="F131" i="20"/>
  <c r="AK16" i="20"/>
  <c r="C131" i="20"/>
  <c r="AI14" i="20"/>
  <c r="W131" i="20"/>
  <c r="G131" i="20"/>
  <c r="AI27" i="20"/>
  <c r="AI63" i="20"/>
  <c r="AC131" i="20"/>
  <c r="AF131" i="20"/>
  <c r="U131" i="20"/>
  <c r="AI82" i="20"/>
  <c r="AI78" i="20"/>
  <c r="AI43" i="20"/>
  <c r="AI35" i="20"/>
  <c r="AI25" i="20"/>
  <c r="AI23" i="20"/>
  <c r="AI91" i="20"/>
  <c r="AI53" i="20"/>
  <c r="AI49" i="20"/>
  <c r="AI70" i="20"/>
  <c r="AI90" i="20"/>
  <c r="AI67" i="20"/>
  <c r="AI24" i="20"/>
  <c r="AI22" i="20"/>
  <c r="AI92" i="20"/>
  <c r="AI84" i="20"/>
  <c r="AK53" i="20"/>
  <c r="AI47" i="20"/>
  <c r="AI36" i="20"/>
  <c r="AI28" i="20"/>
  <c r="AI26" i="20"/>
  <c r="AK91" i="20"/>
  <c r="AI79" i="20"/>
  <c r="AI77" i="20"/>
  <c r="AI50" i="20"/>
  <c r="AI42" i="20"/>
  <c r="AI37" i="20"/>
  <c r="AI15" i="20"/>
  <c r="AI75" i="20"/>
  <c r="AI48" i="20"/>
  <c r="AI74" i="20"/>
  <c r="AI52" i="20"/>
  <c r="AI71" i="20"/>
  <c r="AI19" i="20"/>
  <c r="AI80" i="20"/>
  <c r="AI60" i="20"/>
  <c r="AI56" i="20"/>
  <c r="AI45" i="20"/>
  <c r="AI33" i="20"/>
  <c r="AI29" i="20"/>
  <c r="AI73" i="20"/>
  <c r="AI57" i="20"/>
  <c r="AI31" i="20"/>
  <c r="AI69" i="20"/>
  <c r="AI54" i="20"/>
  <c r="AI46" i="20"/>
  <c r="AI40" i="20"/>
  <c r="AI38" i="20"/>
  <c r="AK54" i="20"/>
  <c r="AK50" i="20"/>
  <c r="AK55" i="20"/>
  <c r="AI93" i="20"/>
  <c r="AI55" i="20"/>
  <c r="AI20" i="20"/>
  <c r="AT15" i="4"/>
  <c r="AJ122" i="19"/>
  <c r="AI131" i="20" l="1"/>
  <c r="AK131" i="20"/>
  <c r="AK85" i="19"/>
  <c r="AK86" i="19"/>
  <c r="AK87" i="19"/>
  <c r="AK88" i="19"/>
  <c r="AK89" i="19"/>
  <c r="AK90" i="19"/>
  <c r="AK91" i="19"/>
  <c r="AK92" i="19"/>
  <c r="AK93" i="19"/>
  <c r="AK94" i="19"/>
  <c r="AK95" i="19"/>
  <c r="AK96" i="19"/>
  <c r="AK97" i="19"/>
  <c r="AK98" i="19"/>
  <c r="AK99" i="19"/>
  <c r="AK100" i="19"/>
  <c r="AK101" i="19"/>
  <c r="AK102" i="19"/>
  <c r="AK103" i="19"/>
  <c r="AK104" i="19"/>
  <c r="AK105" i="19"/>
  <c r="AK106" i="19"/>
  <c r="AK107" i="19"/>
  <c r="AK108" i="19"/>
  <c r="AK109" i="19"/>
  <c r="AK110" i="19"/>
  <c r="AK111" i="19"/>
  <c r="AK112" i="19"/>
  <c r="AK113" i="19"/>
  <c r="AK114" i="19"/>
  <c r="AK115" i="19"/>
  <c r="AK116" i="19"/>
  <c r="AK117" i="19"/>
  <c r="AK118" i="19"/>
  <c r="AK119" i="19"/>
  <c r="AK120" i="19"/>
  <c r="AK121" i="19"/>
  <c r="AI85" i="19"/>
  <c r="AI86" i="19"/>
  <c r="AI87" i="19"/>
  <c r="AI88" i="19"/>
  <c r="AI89" i="19"/>
  <c r="AI90" i="19"/>
  <c r="AI91" i="19"/>
  <c r="AI92" i="19"/>
  <c r="AI93" i="19"/>
  <c r="AI94" i="19"/>
  <c r="AI95" i="19"/>
  <c r="AI96" i="19"/>
  <c r="AI97" i="19"/>
  <c r="AI98" i="19"/>
  <c r="AI99" i="19"/>
  <c r="AI100" i="19"/>
  <c r="AI101" i="19"/>
  <c r="AI102" i="19"/>
  <c r="AI103" i="19"/>
  <c r="AI104" i="19"/>
  <c r="AI105" i="19"/>
  <c r="AI106" i="19"/>
  <c r="AI107" i="19"/>
  <c r="AI108" i="19"/>
  <c r="AI109" i="19"/>
  <c r="AI110" i="19"/>
  <c r="AI111" i="19"/>
  <c r="AI112" i="19"/>
  <c r="AI113" i="19"/>
  <c r="AI114" i="19"/>
  <c r="AI115" i="19"/>
  <c r="AI116" i="19"/>
  <c r="AI117" i="19"/>
  <c r="AI118" i="19"/>
  <c r="AI119" i="19"/>
  <c r="AI120" i="19"/>
  <c r="AI121" i="19"/>
  <c r="H122" i="19" l="1"/>
  <c r="I122" i="19"/>
  <c r="J122" i="19"/>
  <c r="K122" i="19"/>
  <c r="N122" i="19"/>
  <c r="O122" i="19"/>
  <c r="P122" i="19"/>
  <c r="Q122" i="19"/>
  <c r="V122" i="19"/>
  <c r="Y122" i="19"/>
  <c r="Z122" i="19"/>
  <c r="AA122" i="19"/>
  <c r="AB122" i="19"/>
  <c r="AD122" i="19"/>
  <c r="AG122" i="19"/>
  <c r="AC67" i="19" l="1"/>
  <c r="T67" i="19"/>
  <c r="L67" i="19"/>
  <c r="S67" i="19"/>
  <c r="R67" i="19"/>
  <c r="X63" i="19"/>
  <c r="S63" i="19"/>
  <c r="R63" i="19"/>
  <c r="X62" i="19"/>
  <c r="AC36" i="19"/>
  <c r="S36" i="19"/>
  <c r="R36" i="19"/>
  <c r="G36" i="19"/>
  <c r="X36" i="19"/>
  <c r="U36" i="19"/>
  <c r="AC35" i="19"/>
  <c r="X35" i="19"/>
  <c r="W35" i="19"/>
  <c r="U35" i="19"/>
  <c r="S35" i="19"/>
  <c r="R35" i="19"/>
  <c r="G35" i="19"/>
  <c r="AC34" i="19"/>
  <c r="AH34" i="19"/>
  <c r="G34" i="19"/>
  <c r="S34" i="19"/>
  <c r="R34" i="19"/>
  <c r="U70" i="19"/>
  <c r="S70" i="19"/>
  <c r="R70" i="19"/>
  <c r="AH69" i="19"/>
  <c r="S69" i="19"/>
  <c r="R69" i="19"/>
  <c r="U28" i="19"/>
  <c r="X28" i="19"/>
  <c r="AH24" i="19"/>
  <c r="AC23" i="19"/>
  <c r="W23" i="19"/>
  <c r="X23" i="19"/>
  <c r="U23" i="19"/>
  <c r="AF22" i="19"/>
  <c r="U22" i="19"/>
  <c r="AF21" i="19"/>
  <c r="AC74" i="19"/>
  <c r="G74" i="19"/>
  <c r="X74" i="19"/>
  <c r="U74" i="19"/>
  <c r="AC73" i="19"/>
  <c r="G73" i="19"/>
  <c r="U73" i="19"/>
  <c r="X73" i="19"/>
  <c r="W73" i="19"/>
  <c r="U72" i="19"/>
  <c r="AC20" i="19"/>
  <c r="X20" i="19"/>
  <c r="U20" i="19"/>
  <c r="U32" i="19"/>
  <c r="X32" i="19"/>
  <c r="X18" i="19"/>
  <c r="U83" i="19"/>
  <c r="X83" i="19"/>
  <c r="W83" i="19"/>
  <c r="U59" i="19"/>
  <c r="X59" i="19"/>
  <c r="W59" i="19"/>
  <c r="U58" i="19"/>
  <c r="X58" i="19"/>
  <c r="W58" i="19"/>
  <c r="U15" i="19"/>
  <c r="X15" i="19"/>
  <c r="W15" i="19"/>
  <c r="U76" i="19"/>
  <c r="W76" i="19"/>
  <c r="AF77" i="19"/>
  <c r="W77" i="19"/>
  <c r="AF14" i="19"/>
  <c r="W14" i="19"/>
  <c r="W13" i="19"/>
  <c r="AC81" i="19"/>
  <c r="G81" i="19"/>
  <c r="S81" i="19"/>
  <c r="R81" i="19"/>
  <c r="C81" i="19"/>
  <c r="C57" i="19"/>
  <c r="AH54" i="19"/>
  <c r="S54" i="19"/>
  <c r="R54" i="19"/>
  <c r="C54" i="19"/>
  <c r="AC53" i="19"/>
  <c r="AH53" i="19"/>
  <c r="X53" i="19"/>
  <c r="W53" i="19"/>
  <c r="S53" i="19"/>
  <c r="R53" i="19"/>
  <c r="C55" i="19"/>
  <c r="S55" i="19"/>
  <c r="R55" i="19"/>
  <c r="L55" i="19"/>
  <c r="AC56" i="19"/>
  <c r="C56" i="19"/>
  <c r="L56" i="19"/>
  <c r="S56" i="19"/>
  <c r="R56" i="19"/>
  <c r="AH50" i="19"/>
  <c r="F50" i="19"/>
  <c r="F122" i="19" s="1"/>
  <c r="L49" i="19"/>
  <c r="C49" i="19"/>
  <c r="S49" i="19"/>
  <c r="R49" i="19"/>
  <c r="AC47" i="19"/>
  <c r="C47" i="19"/>
  <c r="S47" i="19"/>
  <c r="R47" i="19"/>
  <c r="AC16" i="19"/>
  <c r="C16" i="19"/>
  <c r="S16" i="19"/>
  <c r="G38" i="19"/>
  <c r="S38" i="19"/>
  <c r="R38" i="19"/>
  <c r="AF37" i="19"/>
  <c r="S37" i="19"/>
  <c r="R37" i="19"/>
  <c r="S19" i="19"/>
  <c r="R19" i="19"/>
  <c r="X19" i="19"/>
  <c r="W19" i="19"/>
  <c r="W48" i="19"/>
  <c r="S48" i="19"/>
  <c r="R48" i="19"/>
  <c r="X48" i="19"/>
  <c r="X52" i="19"/>
  <c r="S52" i="19"/>
  <c r="R52" i="19"/>
  <c r="AC45" i="19"/>
  <c r="S45" i="19"/>
  <c r="R45" i="19"/>
  <c r="L45" i="19"/>
  <c r="X46" i="19"/>
  <c r="W46" i="19"/>
  <c r="S46" i="19"/>
  <c r="R46" i="19"/>
  <c r="X44" i="19"/>
  <c r="W44" i="19"/>
  <c r="S42" i="19"/>
  <c r="R42" i="19"/>
  <c r="S41" i="19"/>
  <c r="R41" i="19"/>
  <c r="AE41" i="19"/>
  <c r="AC84" i="19"/>
  <c r="AH84" i="19"/>
  <c r="M84" i="19"/>
  <c r="T84" i="19"/>
  <c r="S84" i="19"/>
  <c r="R84" i="19"/>
  <c r="S65" i="19"/>
  <c r="R65" i="19"/>
  <c r="AH64" i="19"/>
  <c r="T64" i="19"/>
  <c r="M64" i="19"/>
  <c r="M122" i="19" s="1"/>
  <c r="S64" i="19"/>
  <c r="AC68" i="19"/>
  <c r="S68" i="19"/>
  <c r="R68" i="19"/>
  <c r="L68" i="19"/>
  <c r="AE68" i="19"/>
  <c r="W20" i="19"/>
  <c r="AC78" i="19"/>
  <c r="U78" i="19"/>
  <c r="X78" i="19"/>
  <c r="S78" i="19"/>
  <c r="R78" i="19"/>
  <c r="G78" i="19"/>
  <c r="AC75" i="19"/>
  <c r="X75" i="19"/>
  <c r="S75" i="19"/>
  <c r="R75" i="19"/>
  <c r="G75" i="19"/>
  <c r="AC79" i="19"/>
  <c r="S79" i="19"/>
  <c r="R79" i="19"/>
  <c r="G79" i="19"/>
  <c r="X79" i="19"/>
  <c r="U79" i="19"/>
  <c r="X40" i="19"/>
  <c r="U40" i="19"/>
  <c r="S40" i="19"/>
  <c r="R40" i="19"/>
  <c r="X39" i="19"/>
  <c r="W39" i="19"/>
  <c r="U30" i="19"/>
  <c r="X30" i="19"/>
  <c r="W30" i="19"/>
  <c r="X31" i="19"/>
  <c r="W31" i="19"/>
  <c r="AF122" i="19" l="1"/>
  <c r="T122" i="19"/>
  <c r="L122" i="19"/>
  <c r="G122" i="19"/>
  <c r="X72" i="19"/>
  <c r="W72" i="19"/>
  <c r="X77" i="19"/>
  <c r="W32" i="19"/>
  <c r="X76" i="19"/>
  <c r="W28" i="19" l="1"/>
  <c r="X22" i="19"/>
  <c r="W22" i="19"/>
  <c r="U21" i="19"/>
  <c r="X21" i="19"/>
  <c r="W21" i="19"/>
  <c r="W36" i="19"/>
  <c r="X34" i="19"/>
  <c r="AH57" i="19"/>
  <c r="S57" i="19"/>
  <c r="R57" i="19"/>
  <c r="C53" i="19"/>
  <c r="AH55" i="19"/>
  <c r="AK71" i="19"/>
  <c r="AK16" i="19"/>
  <c r="X16" i="19"/>
  <c r="W16" i="19"/>
  <c r="X38" i="19"/>
  <c r="W38" i="19"/>
  <c r="S29" i="19"/>
  <c r="R29" i="19"/>
  <c r="X29" i="19"/>
  <c r="W29" i="19"/>
  <c r="S44" i="19"/>
  <c r="R44" i="19"/>
  <c r="X42" i="19"/>
  <c r="U31" i="19"/>
  <c r="AI31" i="19" s="1"/>
  <c r="S62" i="19"/>
  <c r="S61" i="19"/>
  <c r="AC64" i="19"/>
  <c r="AC122" i="19" s="1"/>
  <c r="AK84" i="19"/>
  <c r="AK82" i="19"/>
  <c r="D80" i="19"/>
  <c r="AI80" i="19" s="1"/>
  <c r="AI79" i="19"/>
  <c r="AK76" i="19"/>
  <c r="AI76" i="19"/>
  <c r="AI75" i="19"/>
  <c r="AK74" i="19"/>
  <c r="AK73" i="19"/>
  <c r="AK72" i="19"/>
  <c r="AK70" i="19"/>
  <c r="X70" i="19"/>
  <c r="X69" i="19"/>
  <c r="AK68" i="19"/>
  <c r="AK67" i="19"/>
  <c r="AI67" i="19"/>
  <c r="AK66" i="19"/>
  <c r="AK65" i="19"/>
  <c r="AK64" i="19"/>
  <c r="AK63" i="19"/>
  <c r="AK62" i="19"/>
  <c r="X61" i="19"/>
  <c r="AK60" i="19"/>
  <c r="AI60" i="19"/>
  <c r="AK58" i="19"/>
  <c r="AI58" i="19"/>
  <c r="AK52" i="19"/>
  <c r="AK51" i="19"/>
  <c r="AK50" i="19"/>
  <c r="AK48" i="19"/>
  <c r="X47" i="19"/>
  <c r="W47" i="19"/>
  <c r="AK46" i="19"/>
  <c r="AI46" i="19"/>
  <c r="AK45" i="19"/>
  <c r="AK44" i="19"/>
  <c r="AK43" i="19"/>
  <c r="AI43" i="19"/>
  <c r="AK42" i="19"/>
  <c r="AK41" i="19"/>
  <c r="X41" i="19"/>
  <c r="AK40" i="19"/>
  <c r="AK39" i="19"/>
  <c r="AK38" i="19"/>
  <c r="AK37" i="19"/>
  <c r="X37" i="19"/>
  <c r="W37" i="19"/>
  <c r="AK36" i="19"/>
  <c r="AK35" i="19"/>
  <c r="AK34" i="19"/>
  <c r="AK33" i="19"/>
  <c r="AI33" i="19"/>
  <c r="AK32" i="19"/>
  <c r="AI32" i="19"/>
  <c r="AK31" i="19"/>
  <c r="AK30" i="19"/>
  <c r="AK29" i="19"/>
  <c r="AK28" i="19"/>
  <c r="AK27" i="19"/>
  <c r="X27" i="19"/>
  <c r="W27" i="19"/>
  <c r="U27" i="19"/>
  <c r="AK26" i="19"/>
  <c r="AK25" i="19"/>
  <c r="X25" i="19"/>
  <c r="W25" i="19"/>
  <c r="U25" i="19"/>
  <c r="AK24" i="19"/>
  <c r="AK23" i="19"/>
  <c r="AI23" i="19"/>
  <c r="AK22" i="19"/>
  <c r="AK21" i="19"/>
  <c r="AK20" i="19"/>
  <c r="AI20" i="19"/>
  <c r="AK19" i="19"/>
  <c r="AK18" i="19"/>
  <c r="AI18" i="19"/>
  <c r="AK17" i="19"/>
  <c r="D17" i="19"/>
  <c r="AK15" i="19"/>
  <c r="AI15" i="19"/>
  <c r="AK14" i="19"/>
  <c r="X14" i="19"/>
  <c r="AI14" i="19" s="1"/>
  <c r="AE13" i="19"/>
  <c r="AE122" i="19" s="1"/>
  <c r="X13" i="19"/>
  <c r="S122" i="19" l="1"/>
  <c r="AH122" i="19"/>
  <c r="X122" i="19"/>
  <c r="AK53" i="19"/>
  <c r="C122" i="19"/>
  <c r="U122" i="19"/>
  <c r="AI17" i="19"/>
  <c r="D122" i="19"/>
  <c r="R122" i="19"/>
  <c r="W122" i="19"/>
  <c r="AI73" i="19"/>
  <c r="AI55" i="19"/>
  <c r="AI47" i="19"/>
  <c r="AI49" i="19"/>
  <c r="AI26" i="19"/>
  <c r="AI69" i="19"/>
  <c r="AI48" i="19"/>
  <c r="AI25" i="19"/>
  <c r="AI27" i="19"/>
  <c r="AI82" i="19"/>
  <c r="AI64" i="19"/>
  <c r="AI66" i="19"/>
  <c r="AI62" i="19"/>
  <c r="AI39" i="19"/>
  <c r="AI40" i="19"/>
  <c r="AI30" i="19"/>
  <c r="AI78" i="19"/>
  <c r="AI45" i="19"/>
  <c r="AI21" i="19"/>
  <c r="AI28" i="19"/>
  <c r="AI61" i="19"/>
  <c r="AI63" i="19"/>
  <c r="AI54" i="19"/>
  <c r="AI81" i="19"/>
  <c r="AI70" i="19"/>
  <c r="AI35" i="19"/>
  <c r="AI24" i="19"/>
  <c r="AI16" i="19"/>
  <c r="AI71" i="19"/>
  <c r="AI50" i="19"/>
  <c r="AI34" i="19"/>
  <c r="AI83" i="19"/>
  <c r="AI57" i="19"/>
  <c r="AI41" i="19"/>
  <c r="AI42" i="19"/>
  <c r="AI44" i="19"/>
  <c r="AI52" i="19"/>
  <c r="AI37" i="19"/>
  <c r="AI38" i="19"/>
  <c r="AI51" i="19"/>
  <c r="AI22" i="19"/>
  <c r="AI36" i="19"/>
  <c r="AI56" i="19"/>
  <c r="AI84" i="19"/>
  <c r="AI29" i="19"/>
  <c r="AI65" i="19"/>
  <c r="AI74" i="19"/>
  <c r="AI72" i="19"/>
  <c r="AI77" i="19"/>
  <c r="AI68" i="19"/>
  <c r="AI19" i="19"/>
  <c r="AK47" i="19"/>
  <c r="AK49" i="19"/>
  <c r="AI53" i="19"/>
  <c r="AK54" i="19"/>
  <c r="AK55" i="19"/>
  <c r="AK56" i="19"/>
  <c r="AK57" i="19"/>
  <c r="AK69" i="19"/>
  <c r="AI13" i="19"/>
  <c r="AI122" i="19" l="1"/>
  <c r="AS160" i="4" l="1"/>
  <c r="AR160" i="4"/>
  <c r="AQ160" i="4"/>
  <c r="AN160" i="4"/>
  <c r="AK160" i="4"/>
  <c r="AH160" i="4"/>
  <c r="AE160" i="4"/>
  <c r="AB160" i="4"/>
  <c r="Y160" i="4"/>
  <c r="V160" i="4"/>
  <c r="S160" i="4"/>
  <c r="P160" i="4"/>
  <c r="M160" i="4"/>
  <c r="J160" i="4"/>
  <c r="AS159" i="4"/>
  <c r="AR159" i="4"/>
  <c r="AT159" i="4" s="1"/>
  <c r="AQ159" i="4"/>
  <c r="AN159" i="4"/>
  <c r="AK159" i="4"/>
  <c r="AH159" i="4"/>
  <c r="AE159" i="4"/>
  <c r="AB159" i="4"/>
  <c r="Y159" i="4"/>
  <c r="V159" i="4"/>
  <c r="S159" i="4"/>
  <c r="P159" i="4"/>
  <c r="M159" i="4"/>
  <c r="J159" i="4"/>
  <c r="AS158" i="4"/>
  <c r="AR158" i="4"/>
  <c r="AQ158" i="4"/>
  <c r="AN158" i="4"/>
  <c r="AK158" i="4"/>
  <c r="AH158" i="4"/>
  <c r="AE158" i="4"/>
  <c r="AB158" i="4"/>
  <c r="Y158" i="4"/>
  <c r="V158" i="4"/>
  <c r="S158" i="4"/>
  <c r="P158" i="4"/>
  <c r="M158" i="4"/>
  <c r="J158" i="4"/>
  <c r="AS157" i="4"/>
  <c r="AR157" i="4"/>
  <c r="AQ157" i="4"/>
  <c r="AN157" i="4"/>
  <c r="AK157" i="4"/>
  <c r="AH157" i="4"/>
  <c r="AE157" i="4"/>
  <c r="AB157" i="4"/>
  <c r="Y157" i="4"/>
  <c r="V157" i="4"/>
  <c r="S157" i="4"/>
  <c r="P157" i="4"/>
  <c r="M157" i="4"/>
  <c r="J157" i="4"/>
  <c r="AS156" i="4"/>
  <c r="AR156" i="4"/>
  <c r="AQ156" i="4"/>
  <c r="AN156" i="4"/>
  <c r="AK156" i="4"/>
  <c r="AH156" i="4"/>
  <c r="AE156" i="4"/>
  <c r="AB156" i="4"/>
  <c r="Y156" i="4"/>
  <c r="V156" i="4"/>
  <c r="S156" i="4"/>
  <c r="P156" i="4"/>
  <c r="M156" i="4"/>
  <c r="J156" i="4"/>
  <c r="AS155" i="4"/>
  <c r="AR155" i="4"/>
  <c r="AT155" i="4" s="1"/>
  <c r="AQ155" i="4"/>
  <c r="AN155" i="4"/>
  <c r="AK155" i="4"/>
  <c r="AH155" i="4"/>
  <c r="AE155" i="4"/>
  <c r="AB155" i="4"/>
  <c r="Y155" i="4"/>
  <c r="V155" i="4"/>
  <c r="S155" i="4"/>
  <c r="P155" i="4"/>
  <c r="M155" i="4"/>
  <c r="J155" i="4"/>
  <c r="AS154" i="4"/>
  <c r="AR154" i="4"/>
  <c r="AQ154" i="4"/>
  <c r="AN154" i="4"/>
  <c r="AK154" i="4"/>
  <c r="AH154" i="4"/>
  <c r="AE154" i="4"/>
  <c r="AB154" i="4"/>
  <c r="Y154" i="4"/>
  <c r="V154" i="4"/>
  <c r="S154" i="4"/>
  <c r="P154" i="4"/>
  <c r="M154" i="4"/>
  <c r="J154" i="4"/>
  <c r="AS153" i="4"/>
  <c r="AR153" i="4"/>
  <c r="AQ153" i="4"/>
  <c r="AN153" i="4"/>
  <c r="AK153" i="4"/>
  <c r="AH153" i="4"/>
  <c r="AE153" i="4"/>
  <c r="AB153" i="4"/>
  <c r="Y153" i="4"/>
  <c r="V153" i="4"/>
  <c r="S153" i="4"/>
  <c r="P153" i="4"/>
  <c r="M153" i="4"/>
  <c r="J153" i="4"/>
  <c r="AS152" i="4"/>
  <c r="AR152" i="4"/>
  <c r="AQ152" i="4"/>
  <c r="AN152" i="4"/>
  <c r="AK152" i="4"/>
  <c r="AH152" i="4"/>
  <c r="AE152" i="4"/>
  <c r="AB152" i="4"/>
  <c r="Y152" i="4"/>
  <c r="V152" i="4"/>
  <c r="S152" i="4"/>
  <c r="P152" i="4"/>
  <c r="M152" i="4"/>
  <c r="J152" i="4"/>
  <c r="AS151" i="4"/>
  <c r="AR151" i="4"/>
  <c r="AT151" i="4" s="1"/>
  <c r="AQ151" i="4"/>
  <c r="AN151" i="4"/>
  <c r="AK151" i="4"/>
  <c r="AH151" i="4"/>
  <c r="AE151" i="4"/>
  <c r="AB151" i="4"/>
  <c r="Y151" i="4"/>
  <c r="V151" i="4"/>
  <c r="S151" i="4"/>
  <c r="P151" i="4"/>
  <c r="M151" i="4"/>
  <c r="J151" i="4"/>
  <c r="AS150" i="4"/>
  <c r="AR150" i="4"/>
  <c r="AQ150" i="4"/>
  <c r="AN150" i="4"/>
  <c r="AK150" i="4"/>
  <c r="AH150" i="4"/>
  <c r="AE150" i="4"/>
  <c r="AB150" i="4"/>
  <c r="Y150" i="4"/>
  <c r="V150" i="4"/>
  <c r="S150" i="4"/>
  <c r="P150" i="4"/>
  <c r="M150" i="4"/>
  <c r="J150" i="4"/>
  <c r="AS149" i="4"/>
  <c r="AR149" i="4"/>
  <c r="AQ149" i="4"/>
  <c r="AN149" i="4"/>
  <c r="AK149" i="4"/>
  <c r="AH149" i="4"/>
  <c r="AE149" i="4"/>
  <c r="AB149" i="4"/>
  <c r="Y149" i="4"/>
  <c r="V149" i="4"/>
  <c r="S149" i="4"/>
  <c r="P149" i="4"/>
  <c r="M149" i="4"/>
  <c r="J149" i="4"/>
  <c r="AS148" i="4"/>
  <c r="AR148" i="4"/>
  <c r="AQ148" i="4"/>
  <c r="AN148" i="4"/>
  <c r="AK148" i="4"/>
  <c r="AH148" i="4"/>
  <c r="AE148" i="4"/>
  <c r="AB148" i="4"/>
  <c r="Y148" i="4"/>
  <c r="V148" i="4"/>
  <c r="S148" i="4"/>
  <c r="P148" i="4"/>
  <c r="M148" i="4"/>
  <c r="J148" i="4"/>
  <c r="AS147" i="4"/>
  <c r="AR147" i="4"/>
  <c r="AQ147" i="4"/>
  <c r="AN147" i="4"/>
  <c r="AK147" i="4"/>
  <c r="AH147" i="4"/>
  <c r="AE147" i="4"/>
  <c r="AB147" i="4"/>
  <c r="Y147" i="4"/>
  <c r="V147" i="4"/>
  <c r="S147" i="4"/>
  <c r="P147" i="4"/>
  <c r="M147" i="4"/>
  <c r="J147" i="4"/>
  <c r="AS146" i="4"/>
  <c r="AR146" i="4"/>
  <c r="AQ146" i="4"/>
  <c r="AN146" i="4"/>
  <c r="AK146" i="4"/>
  <c r="AH146" i="4"/>
  <c r="AE146" i="4"/>
  <c r="AB146" i="4"/>
  <c r="Y146" i="4"/>
  <c r="V146" i="4"/>
  <c r="S146" i="4"/>
  <c r="P146" i="4"/>
  <c r="M146" i="4"/>
  <c r="J146" i="4"/>
  <c r="AS145" i="4"/>
  <c r="AR145" i="4"/>
  <c r="AT145" i="4" s="1"/>
  <c r="AQ145" i="4"/>
  <c r="AN145" i="4"/>
  <c r="AK145" i="4"/>
  <c r="AH145" i="4"/>
  <c r="AE145" i="4"/>
  <c r="AB145" i="4"/>
  <c r="Y145" i="4"/>
  <c r="V145" i="4"/>
  <c r="S145" i="4"/>
  <c r="P145" i="4"/>
  <c r="M145" i="4"/>
  <c r="J145" i="4"/>
  <c r="AS144" i="4"/>
  <c r="AR144" i="4"/>
  <c r="AQ144" i="4"/>
  <c r="AN144" i="4"/>
  <c r="AK144" i="4"/>
  <c r="AH144" i="4"/>
  <c r="AE144" i="4"/>
  <c r="AB144" i="4"/>
  <c r="Y144" i="4"/>
  <c r="V144" i="4"/>
  <c r="S144" i="4"/>
  <c r="P144" i="4"/>
  <c r="M144" i="4"/>
  <c r="J144" i="4"/>
  <c r="AS143" i="4"/>
  <c r="AR143" i="4"/>
  <c r="AQ143" i="4"/>
  <c r="AN143" i="4"/>
  <c r="AK143" i="4"/>
  <c r="AH143" i="4"/>
  <c r="AE143" i="4"/>
  <c r="AB143" i="4"/>
  <c r="Y143" i="4"/>
  <c r="V143" i="4"/>
  <c r="S143" i="4"/>
  <c r="P143" i="4"/>
  <c r="M143" i="4"/>
  <c r="J143" i="4"/>
  <c r="AS142" i="4"/>
  <c r="AR142" i="4"/>
  <c r="AQ142" i="4"/>
  <c r="AN142" i="4"/>
  <c r="AK142" i="4"/>
  <c r="AH142" i="4"/>
  <c r="AE142" i="4"/>
  <c r="AB142" i="4"/>
  <c r="Y142" i="4"/>
  <c r="V142" i="4"/>
  <c r="S142" i="4"/>
  <c r="P142" i="4"/>
  <c r="M142" i="4"/>
  <c r="J142" i="4"/>
  <c r="AS141" i="4"/>
  <c r="AR141" i="4"/>
  <c r="AT141" i="4" s="1"/>
  <c r="AQ141" i="4"/>
  <c r="AN141" i="4"/>
  <c r="AK141" i="4"/>
  <c r="AH141" i="4"/>
  <c r="AE141" i="4"/>
  <c r="AB141" i="4"/>
  <c r="Y141" i="4"/>
  <c r="V141" i="4"/>
  <c r="S141" i="4"/>
  <c r="P141" i="4"/>
  <c r="M141" i="4"/>
  <c r="J141" i="4"/>
  <c r="AS140" i="4"/>
  <c r="AR140" i="4"/>
  <c r="AQ140" i="4"/>
  <c r="AN140" i="4"/>
  <c r="AK140" i="4"/>
  <c r="AH140" i="4"/>
  <c r="AE140" i="4"/>
  <c r="AB140" i="4"/>
  <c r="Y140" i="4"/>
  <c r="V140" i="4"/>
  <c r="S140" i="4"/>
  <c r="P140" i="4"/>
  <c r="M140" i="4"/>
  <c r="J140" i="4"/>
  <c r="AS139" i="4"/>
  <c r="AR139" i="4"/>
  <c r="AQ139" i="4"/>
  <c r="AN139" i="4"/>
  <c r="AK139" i="4"/>
  <c r="AH139" i="4"/>
  <c r="AE139" i="4"/>
  <c r="AB139" i="4"/>
  <c r="Y139" i="4"/>
  <c r="V139" i="4"/>
  <c r="S139" i="4"/>
  <c r="P139" i="4"/>
  <c r="M139" i="4"/>
  <c r="J139" i="4"/>
  <c r="AS138" i="4"/>
  <c r="AR138" i="4"/>
  <c r="AQ138" i="4"/>
  <c r="AN138" i="4"/>
  <c r="AK138" i="4"/>
  <c r="AH138" i="4"/>
  <c r="AE138" i="4"/>
  <c r="AB138" i="4"/>
  <c r="Y138" i="4"/>
  <c r="V138" i="4"/>
  <c r="S138" i="4"/>
  <c r="P138" i="4"/>
  <c r="M138" i="4"/>
  <c r="J138" i="4"/>
  <c r="AS137" i="4"/>
  <c r="AR137" i="4"/>
  <c r="AQ137" i="4"/>
  <c r="AN137" i="4"/>
  <c r="AK137" i="4"/>
  <c r="AH137" i="4"/>
  <c r="AE137" i="4"/>
  <c r="AB137" i="4"/>
  <c r="Y137" i="4"/>
  <c r="V137" i="4"/>
  <c r="S137" i="4"/>
  <c r="P137" i="4"/>
  <c r="M137" i="4"/>
  <c r="J137" i="4"/>
  <c r="AS136" i="4"/>
  <c r="AR136" i="4"/>
  <c r="AQ136" i="4"/>
  <c r="AN136" i="4"/>
  <c r="AK136" i="4"/>
  <c r="AH136" i="4"/>
  <c r="AE136" i="4"/>
  <c r="AB136" i="4"/>
  <c r="Y136" i="4"/>
  <c r="V136" i="4"/>
  <c r="S136" i="4"/>
  <c r="P136" i="4"/>
  <c r="M136" i="4"/>
  <c r="J136" i="4"/>
  <c r="AS135" i="4"/>
  <c r="AR135" i="4"/>
  <c r="AT135" i="4" s="1"/>
  <c r="AQ135" i="4"/>
  <c r="AN135" i="4"/>
  <c r="AK135" i="4"/>
  <c r="AH135" i="4"/>
  <c r="AE135" i="4"/>
  <c r="AB135" i="4"/>
  <c r="Y135" i="4"/>
  <c r="V135" i="4"/>
  <c r="S135" i="4"/>
  <c r="P135" i="4"/>
  <c r="M135" i="4"/>
  <c r="J135" i="4"/>
  <c r="AS134" i="4"/>
  <c r="AR134" i="4"/>
  <c r="AQ134" i="4"/>
  <c r="AN134" i="4"/>
  <c r="AK134" i="4"/>
  <c r="AH134" i="4"/>
  <c r="AE134" i="4"/>
  <c r="AB134" i="4"/>
  <c r="Y134" i="4"/>
  <c r="V134" i="4"/>
  <c r="S134" i="4"/>
  <c r="P134" i="4"/>
  <c r="M134" i="4"/>
  <c r="J134" i="4"/>
  <c r="AS133" i="4"/>
  <c r="AR133" i="4"/>
  <c r="AQ133" i="4"/>
  <c r="AN133" i="4"/>
  <c r="AK133" i="4"/>
  <c r="AH133" i="4"/>
  <c r="AE133" i="4"/>
  <c r="AB133" i="4"/>
  <c r="Y133" i="4"/>
  <c r="V133" i="4"/>
  <c r="S133" i="4"/>
  <c r="P133" i="4"/>
  <c r="M133" i="4"/>
  <c r="J133" i="4"/>
  <c r="AS132" i="4"/>
  <c r="AR132" i="4"/>
  <c r="AQ132" i="4"/>
  <c r="AN132" i="4"/>
  <c r="AK132" i="4"/>
  <c r="AH132" i="4"/>
  <c r="AE132" i="4"/>
  <c r="AB132" i="4"/>
  <c r="Y132" i="4"/>
  <c r="V132" i="4"/>
  <c r="S132" i="4"/>
  <c r="P132" i="4"/>
  <c r="M132" i="4"/>
  <c r="J132" i="4"/>
  <c r="AS131" i="4"/>
  <c r="AR131" i="4"/>
  <c r="AQ131" i="4"/>
  <c r="AN131" i="4"/>
  <c r="AK131" i="4"/>
  <c r="AH131" i="4"/>
  <c r="AE131" i="4"/>
  <c r="AB131" i="4"/>
  <c r="Y131" i="4"/>
  <c r="V131" i="4"/>
  <c r="S131" i="4"/>
  <c r="P131" i="4"/>
  <c r="M131" i="4"/>
  <c r="J131" i="4"/>
  <c r="AS130" i="4"/>
  <c r="AR130" i="4"/>
  <c r="AQ130" i="4"/>
  <c r="AN130" i="4"/>
  <c r="AK130" i="4"/>
  <c r="AH130" i="4"/>
  <c r="AE130" i="4"/>
  <c r="AB130" i="4"/>
  <c r="Y130" i="4"/>
  <c r="V130" i="4"/>
  <c r="S130" i="4"/>
  <c r="P130" i="4"/>
  <c r="M130" i="4"/>
  <c r="J130" i="4"/>
  <c r="AS129" i="4"/>
  <c r="AR129" i="4"/>
  <c r="AQ129" i="4"/>
  <c r="AN129" i="4"/>
  <c r="AK129" i="4"/>
  <c r="AH129" i="4"/>
  <c r="AE129" i="4"/>
  <c r="AB129" i="4"/>
  <c r="Y129" i="4"/>
  <c r="V129" i="4"/>
  <c r="S129" i="4"/>
  <c r="P129" i="4"/>
  <c r="M129" i="4"/>
  <c r="J129" i="4"/>
  <c r="AS128" i="4"/>
  <c r="AR128" i="4"/>
  <c r="AQ128" i="4"/>
  <c r="AN128" i="4"/>
  <c r="AK128" i="4"/>
  <c r="AH128" i="4"/>
  <c r="AE128" i="4"/>
  <c r="AB128" i="4"/>
  <c r="Y128" i="4"/>
  <c r="V128" i="4"/>
  <c r="S128" i="4"/>
  <c r="P128" i="4"/>
  <c r="M128" i="4"/>
  <c r="J128" i="4"/>
  <c r="AS127" i="4"/>
  <c r="AR127" i="4"/>
  <c r="AQ127" i="4"/>
  <c r="AN127" i="4"/>
  <c r="AK127" i="4"/>
  <c r="AH127" i="4"/>
  <c r="AE127" i="4"/>
  <c r="AB127" i="4"/>
  <c r="Y127" i="4"/>
  <c r="V127" i="4"/>
  <c r="S127" i="4"/>
  <c r="P127" i="4"/>
  <c r="M127" i="4"/>
  <c r="J127" i="4"/>
  <c r="AS126" i="4"/>
  <c r="AR126" i="4"/>
  <c r="AQ126" i="4"/>
  <c r="AN126" i="4"/>
  <c r="AK126" i="4"/>
  <c r="AH126" i="4"/>
  <c r="AE126" i="4"/>
  <c r="AB126" i="4"/>
  <c r="Y126" i="4"/>
  <c r="V126" i="4"/>
  <c r="S126" i="4"/>
  <c r="P126" i="4"/>
  <c r="M126" i="4"/>
  <c r="J126" i="4"/>
  <c r="AS125" i="4"/>
  <c r="AR125" i="4"/>
  <c r="AQ125" i="4"/>
  <c r="AN125" i="4"/>
  <c r="AK125" i="4"/>
  <c r="AH125" i="4"/>
  <c r="AE125" i="4"/>
  <c r="AB125" i="4"/>
  <c r="Y125" i="4"/>
  <c r="V125" i="4"/>
  <c r="S125" i="4"/>
  <c r="P125" i="4"/>
  <c r="M125" i="4"/>
  <c r="J125" i="4"/>
  <c r="AS124" i="4"/>
  <c r="AR124" i="4"/>
  <c r="AQ124" i="4"/>
  <c r="AN124" i="4"/>
  <c r="AK124" i="4"/>
  <c r="AH124" i="4"/>
  <c r="AE124" i="4"/>
  <c r="AB124" i="4"/>
  <c r="Y124" i="4"/>
  <c r="V124" i="4"/>
  <c r="S124" i="4"/>
  <c r="P124" i="4"/>
  <c r="M124" i="4"/>
  <c r="J124" i="4"/>
  <c r="AS123" i="4"/>
  <c r="AR123" i="4"/>
  <c r="AT123" i="4" s="1"/>
  <c r="AQ123" i="4"/>
  <c r="AN123" i="4"/>
  <c r="AK123" i="4"/>
  <c r="AH123" i="4"/>
  <c r="AE123" i="4"/>
  <c r="AB123" i="4"/>
  <c r="Y123" i="4"/>
  <c r="V123" i="4"/>
  <c r="S123" i="4"/>
  <c r="P123" i="4"/>
  <c r="M123" i="4"/>
  <c r="J123" i="4"/>
  <c r="AS122" i="4"/>
  <c r="AR122" i="4"/>
  <c r="AQ122" i="4"/>
  <c r="AN122" i="4"/>
  <c r="AK122" i="4"/>
  <c r="AH122" i="4"/>
  <c r="AE122" i="4"/>
  <c r="AB122" i="4"/>
  <c r="Y122" i="4"/>
  <c r="V122" i="4"/>
  <c r="S122" i="4"/>
  <c r="P122" i="4"/>
  <c r="M122" i="4"/>
  <c r="J122" i="4"/>
  <c r="AS121" i="4"/>
  <c r="AR121" i="4"/>
  <c r="AQ121" i="4"/>
  <c r="AN121" i="4"/>
  <c r="AK121" i="4"/>
  <c r="AH121" i="4"/>
  <c r="AE121" i="4"/>
  <c r="AB121" i="4"/>
  <c r="Y121" i="4"/>
  <c r="V121" i="4"/>
  <c r="S121" i="4"/>
  <c r="P121" i="4"/>
  <c r="M121" i="4"/>
  <c r="J121" i="4"/>
  <c r="AS120" i="4"/>
  <c r="AR120" i="4"/>
  <c r="AQ120" i="4"/>
  <c r="AN120" i="4"/>
  <c r="AK120" i="4"/>
  <c r="AH120" i="4"/>
  <c r="AE120" i="4"/>
  <c r="AB120" i="4"/>
  <c r="Y120" i="4"/>
  <c r="V120" i="4"/>
  <c r="S120" i="4"/>
  <c r="P120" i="4"/>
  <c r="M120" i="4"/>
  <c r="J120" i="4"/>
  <c r="AS119" i="4"/>
  <c r="AR119" i="4"/>
  <c r="AQ119" i="4"/>
  <c r="AN119" i="4"/>
  <c r="AK119" i="4"/>
  <c r="AH119" i="4"/>
  <c r="AE119" i="4"/>
  <c r="AB119" i="4"/>
  <c r="Y119" i="4"/>
  <c r="V119" i="4"/>
  <c r="S119" i="4"/>
  <c r="P119" i="4"/>
  <c r="M119" i="4"/>
  <c r="J119" i="4"/>
  <c r="AS118" i="4"/>
  <c r="AR118" i="4"/>
  <c r="AQ118" i="4"/>
  <c r="AN118" i="4"/>
  <c r="AK118" i="4"/>
  <c r="AH118" i="4"/>
  <c r="AE118" i="4"/>
  <c r="AB118" i="4"/>
  <c r="Y118" i="4"/>
  <c r="V118" i="4"/>
  <c r="S118" i="4"/>
  <c r="P118" i="4"/>
  <c r="M118" i="4"/>
  <c r="J118" i="4"/>
  <c r="AS117" i="4"/>
  <c r="AR117" i="4"/>
  <c r="AQ117" i="4"/>
  <c r="AN117" i="4"/>
  <c r="AK117" i="4"/>
  <c r="AH117" i="4"/>
  <c r="AE117" i="4"/>
  <c r="AB117" i="4"/>
  <c r="Y117" i="4"/>
  <c r="V117" i="4"/>
  <c r="S117" i="4"/>
  <c r="P117" i="4"/>
  <c r="M117" i="4"/>
  <c r="J117" i="4"/>
  <c r="AS116" i="4"/>
  <c r="AR116" i="4"/>
  <c r="AQ116" i="4"/>
  <c r="AN116" i="4"/>
  <c r="AK116" i="4"/>
  <c r="AH116" i="4"/>
  <c r="AE116" i="4"/>
  <c r="AB116" i="4"/>
  <c r="Y116" i="4"/>
  <c r="V116" i="4"/>
  <c r="S116" i="4"/>
  <c r="P116" i="4"/>
  <c r="M116" i="4"/>
  <c r="J116" i="4"/>
  <c r="AS115" i="4"/>
  <c r="AR115" i="4"/>
  <c r="AQ115" i="4"/>
  <c r="AN115" i="4"/>
  <c r="AK115" i="4"/>
  <c r="AH115" i="4"/>
  <c r="AE115" i="4"/>
  <c r="AB115" i="4"/>
  <c r="Y115" i="4"/>
  <c r="V115" i="4"/>
  <c r="S115" i="4"/>
  <c r="P115" i="4"/>
  <c r="M115" i="4"/>
  <c r="J115" i="4"/>
  <c r="AS114" i="4"/>
  <c r="AR114" i="4"/>
  <c r="AQ114" i="4"/>
  <c r="AN114" i="4"/>
  <c r="AK114" i="4"/>
  <c r="AH114" i="4"/>
  <c r="AE114" i="4"/>
  <c r="AB114" i="4"/>
  <c r="Y114" i="4"/>
  <c r="V114" i="4"/>
  <c r="S114" i="4"/>
  <c r="P114" i="4"/>
  <c r="M114" i="4"/>
  <c r="J114" i="4"/>
  <c r="AS113" i="4"/>
  <c r="AR113" i="4"/>
  <c r="AQ113" i="4"/>
  <c r="AN113" i="4"/>
  <c r="AK113" i="4"/>
  <c r="AH113" i="4"/>
  <c r="AE113" i="4"/>
  <c r="AB113" i="4"/>
  <c r="Y113" i="4"/>
  <c r="V113" i="4"/>
  <c r="S113" i="4"/>
  <c r="P113" i="4"/>
  <c r="M113" i="4"/>
  <c r="J113" i="4"/>
  <c r="AS112" i="4"/>
  <c r="AR112" i="4"/>
  <c r="AQ112" i="4"/>
  <c r="AN112" i="4"/>
  <c r="AK112" i="4"/>
  <c r="AH112" i="4"/>
  <c r="AE112" i="4"/>
  <c r="AB112" i="4"/>
  <c r="Y112" i="4"/>
  <c r="V112" i="4"/>
  <c r="S112" i="4"/>
  <c r="P112" i="4"/>
  <c r="M112" i="4"/>
  <c r="J112" i="4"/>
  <c r="AS111" i="4"/>
  <c r="AR111" i="4"/>
  <c r="AQ111" i="4"/>
  <c r="AN111" i="4"/>
  <c r="AK111" i="4"/>
  <c r="AH111" i="4"/>
  <c r="AE111" i="4"/>
  <c r="AB111" i="4"/>
  <c r="Y111" i="4"/>
  <c r="V111" i="4"/>
  <c r="S111" i="4"/>
  <c r="P111" i="4"/>
  <c r="M111" i="4"/>
  <c r="J111" i="4"/>
  <c r="AS110" i="4"/>
  <c r="AR110" i="4"/>
  <c r="AQ110" i="4"/>
  <c r="AN110" i="4"/>
  <c r="AK110" i="4"/>
  <c r="AH110" i="4"/>
  <c r="AE110" i="4"/>
  <c r="AB110" i="4"/>
  <c r="Y110" i="4"/>
  <c r="V110" i="4"/>
  <c r="S110" i="4"/>
  <c r="P110" i="4"/>
  <c r="M110" i="4"/>
  <c r="J110" i="4"/>
  <c r="AS109" i="4"/>
  <c r="AR109" i="4"/>
  <c r="AQ109" i="4"/>
  <c r="AN109" i="4"/>
  <c r="AK109" i="4"/>
  <c r="AH109" i="4"/>
  <c r="AE109" i="4"/>
  <c r="AB109" i="4"/>
  <c r="Y109" i="4"/>
  <c r="V109" i="4"/>
  <c r="S109" i="4"/>
  <c r="P109" i="4"/>
  <c r="M109" i="4"/>
  <c r="J109" i="4"/>
  <c r="AS108" i="4"/>
  <c r="AR108" i="4"/>
  <c r="AT108" i="4" s="1"/>
  <c r="AQ108" i="4"/>
  <c r="AN108" i="4"/>
  <c r="AK108" i="4"/>
  <c r="AH108" i="4"/>
  <c r="AE108" i="4"/>
  <c r="AB108" i="4"/>
  <c r="Y108" i="4"/>
  <c r="V108" i="4"/>
  <c r="S108" i="4"/>
  <c r="P108" i="4"/>
  <c r="M108" i="4"/>
  <c r="J108" i="4"/>
  <c r="AS107" i="4"/>
  <c r="AT107" i="4" s="1"/>
  <c r="AR107" i="4"/>
  <c r="AQ107" i="4"/>
  <c r="AN107" i="4"/>
  <c r="AK107" i="4"/>
  <c r="AH107" i="4"/>
  <c r="AE107" i="4"/>
  <c r="AB107" i="4"/>
  <c r="Y107" i="4"/>
  <c r="V107" i="4"/>
  <c r="S107" i="4"/>
  <c r="P107" i="4"/>
  <c r="M107" i="4"/>
  <c r="J107" i="4"/>
  <c r="AS106" i="4"/>
  <c r="AR106" i="4"/>
  <c r="AT106" i="4" s="1"/>
  <c r="AQ106" i="4"/>
  <c r="AN106" i="4"/>
  <c r="AK106" i="4"/>
  <c r="AH106" i="4"/>
  <c r="AE106" i="4"/>
  <c r="AB106" i="4"/>
  <c r="Y106" i="4"/>
  <c r="V106" i="4"/>
  <c r="S106" i="4"/>
  <c r="P106" i="4"/>
  <c r="M106" i="4"/>
  <c r="J106" i="4"/>
  <c r="AS105" i="4"/>
  <c r="AR105" i="4"/>
  <c r="AQ105" i="4"/>
  <c r="AN105" i="4"/>
  <c r="AK105" i="4"/>
  <c r="AH105" i="4"/>
  <c r="AE105" i="4"/>
  <c r="AB105" i="4"/>
  <c r="Y105" i="4"/>
  <c r="V105" i="4"/>
  <c r="S105" i="4"/>
  <c r="P105" i="4"/>
  <c r="M105" i="4"/>
  <c r="J105" i="4"/>
  <c r="AS104" i="4"/>
  <c r="AR104" i="4"/>
  <c r="AT104" i="4" s="1"/>
  <c r="AQ104" i="4"/>
  <c r="AN104" i="4"/>
  <c r="AK104" i="4"/>
  <c r="AH104" i="4"/>
  <c r="AE104" i="4"/>
  <c r="AB104" i="4"/>
  <c r="Y104" i="4"/>
  <c r="V104" i="4"/>
  <c r="S104" i="4"/>
  <c r="P104" i="4"/>
  <c r="M104" i="4"/>
  <c r="J104" i="4"/>
  <c r="AS103" i="4"/>
  <c r="AR103" i="4"/>
  <c r="AQ103" i="4"/>
  <c r="AN103" i="4"/>
  <c r="AK103" i="4"/>
  <c r="AH103" i="4"/>
  <c r="AE103" i="4"/>
  <c r="AB103" i="4"/>
  <c r="Y103" i="4"/>
  <c r="V103" i="4"/>
  <c r="S103" i="4"/>
  <c r="P103" i="4"/>
  <c r="M103" i="4"/>
  <c r="J103" i="4"/>
  <c r="AS102" i="4"/>
  <c r="AR102" i="4"/>
  <c r="AQ102" i="4"/>
  <c r="AN102" i="4"/>
  <c r="AK102" i="4"/>
  <c r="AH102" i="4"/>
  <c r="AE102" i="4"/>
  <c r="AB102" i="4"/>
  <c r="Y102" i="4"/>
  <c r="V102" i="4"/>
  <c r="S102" i="4"/>
  <c r="P102" i="4"/>
  <c r="M102" i="4"/>
  <c r="J102" i="4"/>
  <c r="AS101" i="4"/>
  <c r="AR101" i="4"/>
  <c r="AT101" i="4" s="1"/>
  <c r="AQ101" i="4"/>
  <c r="AN101" i="4"/>
  <c r="AK101" i="4"/>
  <c r="AH101" i="4"/>
  <c r="AE101" i="4"/>
  <c r="AB101" i="4"/>
  <c r="Y101" i="4"/>
  <c r="V101" i="4"/>
  <c r="S101" i="4"/>
  <c r="P101" i="4"/>
  <c r="M101" i="4"/>
  <c r="J101" i="4"/>
  <c r="AS100" i="4"/>
  <c r="AR100" i="4"/>
  <c r="AQ100" i="4"/>
  <c r="AN100" i="4"/>
  <c r="AK100" i="4"/>
  <c r="AH100" i="4"/>
  <c r="AE100" i="4"/>
  <c r="AB100" i="4"/>
  <c r="Y100" i="4"/>
  <c r="V100" i="4"/>
  <c r="S100" i="4"/>
  <c r="P100" i="4"/>
  <c r="M100" i="4"/>
  <c r="J100" i="4"/>
  <c r="AS99" i="4"/>
  <c r="AR99" i="4"/>
  <c r="AQ99" i="4"/>
  <c r="AN99" i="4"/>
  <c r="AK99" i="4"/>
  <c r="AH99" i="4"/>
  <c r="AE99" i="4"/>
  <c r="AB99" i="4"/>
  <c r="Y99" i="4"/>
  <c r="V99" i="4"/>
  <c r="S99" i="4"/>
  <c r="P99" i="4"/>
  <c r="M99" i="4"/>
  <c r="J99" i="4"/>
  <c r="AS98" i="4"/>
  <c r="AR98" i="4"/>
  <c r="AT98" i="4" s="1"/>
  <c r="AQ98" i="4"/>
  <c r="AN98" i="4"/>
  <c r="AK98" i="4"/>
  <c r="AH98" i="4"/>
  <c r="AE98" i="4"/>
  <c r="AB98" i="4"/>
  <c r="Y98" i="4"/>
  <c r="V98" i="4"/>
  <c r="S98" i="4"/>
  <c r="P98" i="4"/>
  <c r="M98" i="4"/>
  <c r="J98" i="4"/>
  <c r="AS97" i="4"/>
  <c r="AR97" i="4"/>
  <c r="AT97" i="4" s="1"/>
  <c r="AQ97" i="4"/>
  <c r="AN97" i="4"/>
  <c r="AK97" i="4"/>
  <c r="AH97" i="4"/>
  <c r="AE97" i="4"/>
  <c r="AB97" i="4"/>
  <c r="Y97" i="4"/>
  <c r="V97" i="4"/>
  <c r="S97" i="4"/>
  <c r="P97" i="4"/>
  <c r="M97" i="4"/>
  <c r="J97" i="4"/>
  <c r="AS96" i="4"/>
  <c r="AR96" i="4"/>
  <c r="AQ96" i="4"/>
  <c r="AN96" i="4"/>
  <c r="AK96" i="4"/>
  <c r="AH96" i="4"/>
  <c r="AE96" i="4"/>
  <c r="AB96" i="4"/>
  <c r="Y96" i="4"/>
  <c r="V96" i="4"/>
  <c r="S96" i="4"/>
  <c r="P96" i="4"/>
  <c r="M96" i="4"/>
  <c r="J96" i="4"/>
  <c r="AS95" i="4"/>
  <c r="AT95" i="4" s="1"/>
  <c r="AR95" i="4"/>
  <c r="AQ95" i="4"/>
  <c r="AN95" i="4"/>
  <c r="AK95" i="4"/>
  <c r="AH95" i="4"/>
  <c r="AE95" i="4"/>
  <c r="AB95" i="4"/>
  <c r="Y95" i="4"/>
  <c r="V95" i="4"/>
  <c r="S95" i="4"/>
  <c r="P95" i="4"/>
  <c r="M95" i="4"/>
  <c r="J95" i="4"/>
  <c r="AS94" i="4"/>
  <c r="AR94" i="4"/>
  <c r="AQ94" i="4"/>
  <c r="AN94" i="4"/>
  <c r="AK94" i="4"/>
  <c r="AH94" i="4"/>
  <c r="AE94" i="4"/>
  <c r="AB94" i="4"/>
  <c r="Y94" i="4"/>
  <c r="V94" i="4"/>
  <c r="S94" i="4"/>
  <c r="P94" i="4"/>
  <c r="M94" i="4"/>
  <c r="J94" i="4"/>
  <c r="AS93" i="4"/>
  <c r="AR93" i="4"/>
  <c r="AQ93" i="4"/>
  <c r="AN93" i="4"/>
  <c r="AK93" i="4"/>
  <c r="AH93" i="4"/>
  <c r="AE93" i="4"/>
  <c r="AB93" i="4"/>
  <c r="Y93" i="4"/>
  <c r="V93" i="4"/>
  <c r="S93" i="4"/>
  <c r="P93" i="4"/>
  <c r="M93" i="4"/>
  <c r="J93" i="4"/>
  <c r="AS92" i="4"/>
  <c r="AR92" i="4"/>
  <c r="AT92" i="4" s="1"/>
  <c r="AQ92" i="4"/>
  <c r="AN92" i="4"/>
  <c r="AK92" i="4"/>
  <c r="AH92" i="4"/>
  <c r="AE92" i="4"/>
  <c r="AB92" i="4"/>
  <c r="Y92" i="4"/>
  <c r="V92" i="4"/>
  <c r="S92" i="4"/>
  <c r="P92" i="4"/>
  <c r="M92" i="4"/>
  <c r="J92" i="4"/>
  <c r="AT91" i="4"/>
  <c r="AS91" i="4"/>
  <c r="AR91" i="4"/>
  <c r="AQ91" i="4"/>
  <c r="AN91" i="4"/>
  <c r="AK91" i="4"/>
  <c r="AH91" i="4"/>
  <c r="AE91" i="4"/>
  <c r="AB91" i="4"/>
  <c r="Y91" i="4"/>
  <c r="V91" i="4"/>
  <c r="S91" i="4"/>
  <c r="P91" i="4"/>
  <c r="M91" i="4"/>
  <c r="J91" i="4"/>
  <c r="AS90" i="4"/>
  <c r="AR90" i="4"/>
  <c r="AQ90" i="4"/>
  <c r="AN90" i="4"/>
  <c r="AK90" i="4"/>
  <c r="AH90" i="4"/>
  <c r="AE90" i="4"/>
  <c r="AB90" i="4"/>
  <c r="Y90" i="4"/>
  <c r="V90" i="4"/>
  <c r="S90" i="4"/>
  <c r="P90" i="4"/>
  <c r="M90" i="4"/>
  <c r="J90" i="4"/>
  <c r="AS89" i="4"/>
  <c r="AR89" i="4"/>
  <c r="AQ89" i="4"/>
  <c r="AN89" i="4"/>
  <c r="AK89" i="4"/>
  <c r="AH89" i="4"/>
  <c r="AE89" i="4"/>
  <c r="AB89" i="4"/>
  <c r="Y89" i="4"/>
  <c r="V89" i="4"/>
  <c r="S89" i="4"/>
  <c r="P89" i="4"/>
  <c r="M89" i="4"/>
  <c r="J89" i="4"/>
  <c r="AS88" i="4"/>
  <c r="AR88" i="4"/>
  <c r="AQ88" i="4"/>
  <c r="AN88" i="4"/>
  <c r="AK88" i="4"/>
  <c r="AH88" i="4"/>
  <c r="AE88" i="4"/>
  <c r="AB88" i="4"/>
  <c r="Y88" i="4"/>
  <c r="V88" i="4"/>
  <c r="S88" i="4"/>
  <c r="P88" i="4"/>
  <c r="M88" i="4"/>
  <c r="J88" i="4"/>
  <c r="AS87" i="4"/>
  <c r="AR87" i="4"/>
  <c r="AT87" i="4" s="1"/>
  <c r="AQ87" i="4"/>
  <c r="AN87" i="4"/>
  <c r="AK87" i="4"/>
  <c r="AH87" i="4"/>
  <c r="AE87" i="4"/>
  <c r="AB87" i="4"/>
  <c r="Y87" i="4"/>
  <c r="V87" i="4"/>
  <c r="S87" i="4"/>
  <c r="P87" i="4"/>
  <c r="M87" i="4"/>
  <c r="J87" i="4"/>
  <c r="AS86" i="4"/>
  <c r="AR86" i="4"/>
  <c r="AQ86" i="4"/>
  <c r="AN86" i="4"/>
  <c r="AK86" i="4"/>
  <c r="AH86" i="4"/>
  <c r="AE86" i="4"/>
  <c r="AB86" i="4"/>
  <c r="Y86" i="4"/>
  <c r="V86" i="4"/>
  <c r="S86" i="4"/>
  <c r="P86" i="4"/>
  <c r="M86" i="4"/>
  <c r="J86" i="4"/>
  <c r="AS85" i="4"/>
  <c r="AR85" i="4"/>
  <c r="AQ85" i="4"/>
  <c r="AN85" i="4"/>
  <c r="AK85" i="4"/>
  <c r="AH85" i="4"/>
  <c r="AE85" i="4"/>
  <c r="AB85" i="4"/>
  <c r="Y85" i="4"/>
  <c r="V85" i="4"/>
  <c r="S85" i="4"/>
  <c r="P85" i="4"/>
  <c r="M85" i="4"/>
  <c r="J85" i="4"/>
  <c r="AS84" i="4"/>
  <c r="AR84" i="4"/>
  <c r="AQ84" i="4"/>
  <c r="AN84" i="4"/>
  <c r="AK84" i="4"/>
  <c r="AH84" i="4"/>
  <c r="AE84" i="4"/>
  <c r="AB84" i="4"/>
  <c r="Y84" i="4"/>
  <c r="V84" i="4"/>
  <c r="S84" i="4"/>
  <c r="P84" i="4"/>
  <c r="M84" i="4"/>
  <c r="J84" i="4"/>
  <c r="AS83" i="4"/>
  <c r="AR83" i="4"/>
  <c r="AT83" i="4" s="1"/>
  <c r="AQ83" i="4"/>
  <c r="AN83" i="4"/>
  <c r="AK83" i="4"/>
  <c r="AH83" i="4"/>
  <c r="AE83" i="4"/>
  <c r="AB83" i="4"/>
  <c r="Y83" i="4"/>
  <c r="V83" i="4"/>
  <c r="S83" i="4"/>
  <c r="P83" i="4"/>
  <c r="M83" i="4"/>
  <c r="J83" i="4"/>
  <c r="AS82" i="4"/>
  <c r="AR82" i="4"/>
  <c r="AQ82" i="4"/>
  <c r="AN82" i="4"/>
  <c r="AK82" i="4"/>
  <c r="AH82" i="4"/>
  <c r="AE82" i="4"/>
  <c r="AB82" i="4"/>
  <c r="Y82" i="4"/>
  <c r="V82" i="4"/>
  <c r="S82" i="4"/>
  <c r="P82" i="4"/>
  <c r="M82" i="4"/>
  <c r="J82" i="4"/>
  <c r="AS81" i="4"/>
  <c r="AR81" i="4"/>
  <c r="AQ81" i="4"/>
  <c r="AN81" i="4"/>
  <c r="AK81" i="4"/>
  <c r="AH81" i="4"/>
  <c r="AE81" i="4"/>
  <c r="AB81" i="4"/>
  <c r="Y81" i="4"/>
  <c r="V81" i="4"/>
  <c r="S81" i="4"/>
  <c r="P81" i="4"/>
  <c r="M81" i="4"/>
  <c r="J81" i="4"/>
  <c r="AS80" i="4"/>
  <c r="AR80" i="4"/>
  <c r="AQ80" i="4"/>
  <c r="AN80" i="4"/>
  <c r="AK80" i="4"/>
  <c r="AH80" i="4"/>
  <c r="AE80" i="4"/>
  <c r="AB80" i="4"/>
  <c r="Y80" i="4"/>
  <c r="V80" i="4"/>
  <c r="S80" i="4"/>
  <c r="P80" i="4"/>
  <c r="M80" i="4"/>
  <c r="J80" i="4"/>
  <c r="AS79" i="4"/>
  <c r="AR79" i="4"/>
  <c r="AQ79" i="4"/>
  <c r="AN79" i="4"/>
  <c r="AK79" i="4"/>
  <c r="AH79" i="4"/>
  <c r="AE79" i="4"/>
  <c r="AB79" i="4"/>
  <c r="Y79" i="4"/>
  <c r="V79" i="4"/>
  <c r="S79" i="4"/>
  <c r="P79" i="4"/>
  <c r="M79" i="4"/>
  <c r="J79" i="4"/>
  <c r="AS78" i="4"/>
  <c r="AR78" i="4"/>
  <c r="AQ78" i="4"/>
  <c r="AN78" i="4"/>
  <c r="AK78" i="4"/>
  <c r="AH78" i="4"/>
  <c r="AE78" i="4"/>
  <c r="AB78" i="4"/>
  <c r="Y78" i="4"/>
  <c r="V78" i="4"/>
  <c r="S78" i="4"/>
  <c r="P78" i="4"/>
  <c r="M78" i="4"/>
  <c r="J78" i="4"/>
  <c r="AS77" i="4"/>
  <c r="AR77" i="4"/>
  <c r="AQ77" i="4"/>
  <c r="AN77" i="4"/>
  <c r="AK77" i="4"/>
  <c r="AH77" i="4"/>
  <c r="AE77" i="4"/>
  <c r="AB77" i="4"/>
  <c r="Y77" i="4"/>
  <c r="V77" i="4"/>
  <c r="S77" i="4"/>
  <c r="P77" i="4"/>
  <c r="M77" i="4"/>
  <c r="J77" i="4"/>
  <c r="AS76" i="4"/>
  <c r="AR76" i="4"/>
  <c r="AQ76" i="4"/>
  <c r="AN76" i="4"/>
  <c r="AK76" i="4"/>
  <c r="AH76" i="4"/>
  <c r="AE76" i="4"/>
  <c r="AB76" i="4"/>
  <c r="Y76" i="4"/>
  <c r="V76" i="4"/>
  <c r="S76" i="4"/>
  <c r="P76" i="4"/>
  <c r="M76" i="4"/>
  <c r="J76" i="4"/>
  <c r="AS75" i="4"/>
  <c r="AR75" i="4"/>
  <c r="AT75" i="4" s="1"/>
  <c r="AQ75" i="4"/>
  <c r="AN75" i="4"/>
  <c r="AK75" i="4"/>
  <c r="AH75" i="4"/>
  <c r="AE75" i="4"/>
  <c r="AB75" i="4"/>
  <c r="Y75" i="4"/>
  <c r="V75" i="4"/>
  <c r="S75" i="4"/>
  <c r="P75" i="4"/>
  <c r="M75" i="4"/>
  <c r="J75" i="4"/>
  <c r="AS74" i="4"/>
  <c r="AR74" i="4"/>
  <c r="AQ74" i="4"/>
  <c r="AN74" i="4"/>
  <c r="AK74" i="4"/>
  <c r="AH74" i="4"/>
  <c r="AE74" i="4"/>
  <c r="AB74" i="4"/>
  <c r="Y74" i="4"/>
  <c r="V74" i="4"/>
  <c r="S74" i="4"/>
  <c r="P74" i="4"/>
  <c r="M74" i="4"/>
  <c r="J74" i="4"/>
  <c r="AS73" i="4"/>
  <c r="AR73" i="4"/>
  <c r="AQ73" i="4"/>
  <c r="AN73" i="4"/>
  <c r="AK73" i="4"/>
  <c r="AH73" i="4"/>
  <c r="AE73" i="4"/>
  <c r="AB73" i="4"/>
  <c r="Y73" i="4"/>
  <c r="V73" i="4"/>
  <c r="S73" i="4"/>
  <c r="P73" i="4"/>
  <c r="M73" i="4"/>
  <c r="J73" i="4"/>
  <c r="AS72" i="4"/>
  <c r="AR72" i="4"/>
  <c r="AQ72" i="4"/>
  <c r="AN72" i="4"/>
  <c r="AK72" i="4"/>
  <c r="AH72" i="4"/>
  <c r="AE72" i="4"/>
  <c r="AB72" i="4"/>
  <c r="Y72" i="4"/>
  <c r="V72" i="4"/>
  <c r="S72" i="4"/>
  <c r="P72" i="4"/>
  <c r="M72" i="4"/>
  <c r="J72" i="4"/>
  <c r="AS71" i="4"/>
  <c r="AR71" i="4"/>
  <c r="AT71" i="4" s="1"/>
  <c r="AQ71" i="4"/>
  <c r="AN71" i="4"/>
  <c r="AK71" i="4"/>
  <c r="AH71" i="4"/>
  <c r="AE71" i="4"/>
  <c r="AB71" i="4"/>
  <c r="Y71" i="4"/>
  <c r="V71" i="4"/>
  <c r="S71" i="4"/>
  <c r="P71" i="4"/>
  <c r="M71" i="4"/>
  <c r="J71" i="4"/>
  <c r="AS70" i="4"/>
  <c r="AR70" i="4"/>
  <c r="AQ70" i="4"/>
  <c r="AN70" i="4"/>
  <c r="AK70" i="4"/>
  <c r="AH70" i="4"/>
  <c r="AE70" i="4"/>
  <c r="AB70" i="4"/>
  <c r="Y70" i="4"/>
  <c r="V70" i="4"/>
  <c r="S70" i="4"/>
  <c r="P70" i="4"/>
  <c r="M70" i="4"/>
  <c r="J70" i="4"/>
  <c r="AS69" i="4"/>
  <c r="AR69" i="4"/>
  <c r="AQ69" i="4"/>
  <c r="AN69" i="4"/>
  <c r="AK69" i="4"/>
  <c r="AH69" i="4"/>
  <c r="AE69" i="4"/>
  <c r="AB69" i="4"/>
  <c r="Y69" i="4"/>
  <c r="V69" i="4"/>
  <c r="S69" i="4"/>
  <c r="P69" i="4"/>
  <c r="M69" i="4"/>
  <c r="J69" i="4"/>
  <c r="AS68" i="4"/>
  <c r="AR68" i="4"/>
  <c r="AQ68" i="4"/>
  <c r="AN68" i="4"/>
  <c r="AK68" i="4"/>
  <c r="AH68" i="4"/>
  <c r="AE68" i="4"/>
  <c r="AB68" i="4"/>
  <c r="Y68" i="4"/>
  <c r="V68" i="4"/>
  <c r="S68" i="4"/>
  <c r="P68" i="4"/>
  <c r="M68" i="4"/>
  <c r="J68" i="4"/>
  <c r="AS67" i="4"/>
  <c r="AR67" i="4"/>
  <c r="AT67" i="4" s="1"/>
  <c r="AQ67" i="4"/>
  <c r="AN67" i="4"/>
  <c r="AK67" i="4"/>
  <c r="AH67" i="4"/>
  <c r="AE67" i="4"/>
  <c r="AB67" i="4"/>
  <c r="Y67" i="4"/>
  <c r="V67" i="4"/>
  <c r="S67" i="4"/>
  <c r="P67" i="4"/>
  <c r="M67" i="4"/>
  <c r="J67" i="4"/>
  <c r="AS66" i="4"/>
  <c r="AR66" i="4"/>
  <c r="AQ66" i="4"/>
  <c r="AN66" i="4"/>
  <c r="AK66" i="4"/>
  <c r="AH66" i="4"/>
  <c r="AE66" i="4"/>
  <c r="AB66" i="4"/>
  <c r="Y66" i="4"/>
  <c r="V66" i="4"/>
  <c r="S66" i="4"/>
  <c r="P66" i="4"/>
  <c r="M66" i="4"/>
  <c r="J66" i="4"/>
  <c r="AS65" i="4"/>
  <c r="AR65" i="4"/>
  <c r="AQ65" i="4"/>
  <c r="AN65" i="4"/>
  <c r="AK65" i="4"/>
  <c r="AH65" i="4"/>
  <c r="AE65" i="4"/>
  <c r="AB65" i="4"/>
  <c r="Y65" i="4"/>
  <c r="V65" i="4"/>
  <c r="S65" i="4"/>
  <c r="P65" i="4"/>
  <c r="M65" i="4"/>
  <c r="J65" i="4"/>
  <c r="AS64" i="4"/>
  <c r="AR64" i="4"/>
  <c r="AQ64" i="4"/>
  <c r="AN64" i="4"/>
  <c r="AK64" i="4"/>
  <c r="AH64" i="4"/>
  <c r="AE64" i="4"/>
  <c r="AB64" i="4"/>
  <c r="Y64" i="4"/>
  <c r="V64" i="4"/>
  <c r="S64" i="4"/>
  <c r="P64" i="4"/>
  <c r="M64" i="4"/>
  <c r="J64" i="4"/>
  <c r="AS63" i="4"/>
  <c r="AR63" i="4"/>
  <c r="AQ63" i="4"/>
  <c r="AN63" i="4"/>
  <c r="AK63" i="4"/>
  <c r="AH63" i="4"/>
  <c r="AE63" i="4"/>
  <c r="AB63" i="4"/>
  <c r="Y63" i="4"/>
  <c r="V63" i="4"/>
  <c r="S63" i="4"/>
  <c r="P63" i="4"/>
  <c r="M63" i="4"/>
  <c r="J63" i="4"/>
  <c r="AS62" i="4"/>
  <c r="AR62" i="4"/>
  <c r="AQ62" i="4"/>
  <c r="AN62" i="4"/>
  <c r="AK62" i="4"/>
  <c r="AH62" i="4"/>
  <c r="AE62" i="4"/>
  <c r="AB62" i="4"/>
  <c r="Y62" i="4"/>
  <c r="V62" i="4"/>
  <c r="S62" i="4"/>
  <c r="P62" i="4"/>
  <c r="M62" i="4"/>
  <c r="J62" i="4"/>
  <c r="AS61" i="4"/>
  <c r="AR61" i="4"/>
  <c r="AQ61" i="4"/>
  <c r="AN61" i="4"/>
  <c r="AK61" i="4"/>
  <c r="AH61" i="4"/>
  <c r="AE61" i="4"/>
  <c r="AB61" i="4"/>
  <c r="Y61" i="4"/>
  <c r="V61" i="4"/>
  <c r="S61" i="4"/>
  <c r="P61" i="4"/>
  <c r="M61" i="4"/>
  <c r="J61" i="4"/>
  <c r="AS60" i="4"/>
  <c r="AR60" i="4"/>
  <c r="AT60" i="4" s="1"/>
  <c r="AQ60" i="4"/>
  <c r="AN60" i="4"/>
  <c r="AK60" i="4"/>
  <c r="AH60" i="4"/>
  <c r="AE60" i="4"/>
  <c r="AB60" i="4"/>
  <c r="Y60" i="4"/>
  <c r="V60" i="4"/>
  <c r="S60" i="4"/>
  <c r="P60" i="4"/>
  <c r="M60" i="4"/>
  <c r="J60" i="4"/>
  <c r="AS59" i="4"/>
  <c r="AR59" i="4"/>
  <c r="AQ59" i="4"/>
  <c r="AN59" i="4"/>
  <c r="AK59" i="4"/>
  <c r="AH59" i="4"/>
  <c r="AE59" i="4"/>
  <c r="AB59" i="4"/>
  <c r="Y59" i="4"/>
  <c r="V59" i="4"/>
  <c r="S59" i="4"/>
  <c r="P59" i="4"/>
  <c r="M59" i="4"/>
  <c r="J59" i="4"/>
  <c r="AS58" i="4"/>
  <c r="AR58" i="4"/>
  <c r="AQ58" i="4"/>
  <c r="AN58" i="4"/>
  <c r="AK58" i="4"/>
  <c r="AH58" i="4"/>
  <c r="AE58" i="4"/>
  <c r="AB58" i="4"/>
  <c r="Y58" i="4"/>
  <c r="V58" i="4"/>
  <c r="S58" i="4"/>
  <c r="P58" i="4"/>
  <c r="M58" i="4"/>
  <c r="J58" i="4"/>
  <c r="AS57" i="4"/>
  <c r="AR57" i="4"/>
  <c r="AQ57" i="4"/>
  <c r="AN57" i="4"/>
  <c r="AK57" i="4"/>
  <c r="AH57" i="4"/>
  <c r="AE57" i="4"/>
  <c r="AB57" i="4"/>
  <c r="Y57" i="4"/>
  <c r="V57" i="4"/>
  <c r="S57" i="4"/>
  <c r="P57" i="4"/>
  <c r="M57" i="4"/>
  <c r="J57" i="4"/>
  <c r="AS56" i="4"/>
  <c r="AR56" i="4"/>
  <c r="AQ56" i="4"/>
  <c r="AN56" i="4"/>
  <c r="AK56" i="4"/>
  <c r="AH56" i="4"/>
  <c r="AE56" i="4"/>
  <c r="AB56" i="4"/>
  <c r="Y56" i="4"/>
  <c r="V56" i="4"/>
  <c r="S56" i="4"/>
  <c r="P56" i="4"/>
  <c r="M56" i="4"/>
  <c r="J56" i="4"/>
  <c r="AS55" i="4"/>
  <c r="AR55" i="4"/>
  <c r="AQ55" i="4"/>
  <c r="AN55" i="4"/>
  <c r="AK55" i="4"/>
  <c r="AH55" i="4"/>
  <c r="AE55" i="4"/>
  <c r="AB55" i="4"/>
  <c r="Y55" i="4"/>
  <c r="V55" i="4"/>
  <c r="S55" i="4"/>
  <c r="P55" i="4"/>
  <c r="M55" i="4"/>
  <c r="J55" i="4"/>
  <c r="AS54" i="4"/>
  <c r="AR54" i="4"/>
  <c r="AQ54" i="4"/>
  <c r="AN54" i="4"/>
  <c r="AK54" i="4"/>
  <c r="AH54" i="4"/>
  <c r="AE54" i="4"/>
  <c r="AB54" i="4"/>
  <c r="Y54" i="4"/>
  <c r="V54" i="4"/>
  <c r="S54" i="4"/>
  <c r="P54" i="4"/>
  <c r="M54" i="4"/>
  <c r="J54" i="4"/>
  <c r="AS53" i="4"/>
  <c r="AR53" i="4"/>
  <c r="AQ53" i="4"/>
  <c r="AN53" i="4"/>
  <c r="AK53" i="4"/>
  <c r="AH53" i="4"/>
  <c r="AE53" i="4"/>
  <c r="AB53" i="4"/>
  <c r="Y53" i="4"/>
  <c r="V53" i="4"/>
  <c r="S53" i="4"/>
  <c r="P53" i="4"/>
  <c r="M53" i="4"/>
  <c r="J53" i="4"/>
  <c r="AS52" i="4"/>
  <c r="AR52" i="4"/>
  <c r="AQ52" i="4"/>
  <c r="AN52" i="4"/>
  <c r="AK52" i="4"/>
  <c r="AH52" i="4"/>
  <c r="AE52" i="4"/>
  <c r="AB52" i="4"/>
  <c r="Y52" i="4"/>
  <c r="V52" i="4"/>
  <c r="S52" i="4"/>
  <c r="P52" i="4"/>
  <c r="M52" i="4"/>
  <c r="J52" i="4"/>
  <c r="AS51" i="4"/>
  <c r="AR51" i="4"/>
  <c r="AQ51" i="4"/>
  <c r="AN51" i="4"/>
  <c r="AK51" i="4"/>
  <c r="AH51" i="4"/>
  <c r="AE51" i="4"/>
  <c r="AB51" i="4"/>
  <c r="Y51" i="4"/>
  <c r="V51" i="4"/>
  <c r="S51" i="4"/>
  <c r="P51" i="4"/>
  <c r="M51" i="4"/>
  <c r="J51" i="4"/>
  <c r="AS50" i="4"/>
  <c r="AR50" i="4"/>
  <c r="AQ50" i="4"/>
  <c r="AN50" i="4"/>
  <c r="AK50" i="4"/>
  <c r="AH50" i="4"/>
  <c r="AE50" i="4"/>
  <c r="AB50" i="4"/>
  <c r="Y50" i="4"/>
  <c r="V50" i="4"/>
  <c r="S50" i="4"/>
  <c r="P50" i="4"/>
  <c r="M50" i="4"/>
  <c r="J50" i="4"/>
  <c r="AS49" i="4"/>
  <c r="AR49" i="4"/>
  <c r="AQ49" i="4"/>
  <c r="AN49" i="4"/>
  <c r="AK49" i="4"/>
  <c r="AH49" i="4"/>
  <c r="AE49" i="4"/>
  <c r="AB49" i="4"/>
  <c r="Y49" i="4"/>
  <c r="V49" i="4"/>
  <c r="S49" i="4"/>
  <c r="P49" i="4"/>
  <c r="M49" i="4"/>
  <c r="J49" i="4"/>
  <c r="AS48" i="4"/>
  <c r="AR48" i="4"/>
  <c r="AQ48" i="4"/>
  <c r="AN48" i="4"/>
  <c r="AK48" i="4"/>
  <c r="AH48" i="4"/>
  <c r="AE48" i="4"/>
  <c r="AB48" i="4"/>
  <c r="Y48" i="4"/>
  <c r="V48" i="4"/>
  <c r="S48" i="4"/>
  <c r="P48" i="4"/>
  <c r="M48" i="4"/>
  <c r="J48" i="4"/>
  <c r="AS47" i="4"/>
  <c r="AR47" i="4"/>
  <c r="AQ47" i="4"/>
  <c r="AN47" i="4"/>
  <c r="AK47" i="4"/>
  <c r="AH47" i="4"/>
  <c r="AE47" i="4"/>
  <c r="AB47" i="4"/>
  <c r="Y47" i="4"/>
  <c r="V47" i="4"/>
  <c r="S47" i="4"/>
  <c r="P47" i="4"/>
  <c r="M47" i="4"/>
  <c r="J47" i="4"/>
  <c r="AS46" i="4"/>
  <c r="AR46" i="4"/>
  <c r="AQ46" i="4"/>
  <c r="AN46" i="4"/>
  <c r="AK46" i="4"/>
  <c r="AH46" i="4"/>
  <c r="AE46" i="4"/>
  <c r="AB46" i="4"/>
  <c r="Y46" i="4"/>
  <c r="V46" i="4"/>
  <c r="S46" i="4"/>
  <c r="P46" i="4"/>
  <c r="M46" i="4"/>
  <c r="J46" i="4"/>
  <c r="AS45" i="4"/>
  <c r="AR45" i="4"/>
  <c r="AQ45" i="4"/>
  <c r="AN45" i="4"/>
  <c r="AK45" i="4"/>
  <c r="AH45" i="4"/>
  <c r="AE45" i="4"/>
  <c r="AB45" i="4"/>
  <c r="Y45" i="4"/>
  <c r="V45" i="4"/>
  <c r="S45" i="4"/>
  <c r="P45" i="4"/>
  <c r="M45" i="4"/>
  <c r="J45" i="4"/>
  <c r="AS44" i="4"/>
  <c r="AR44" i="4"/>
  <c r="AQ44" i="4"/>
  <c r="AN44" i="4"/>
  <c r="AK44" i="4"/>
  <c r="AH44" i="4"/>
  <c r="AE44" i="4"/>
  <c r="AB44" i="4"/>
  <c r="Y44" i="4"/>
  <c r="V44" i="4"/>
  <c r="S44" i="4"/>
  <c r="P44" i="4"/>
  <c r="M44" i="4"/>
  <c r="J44" i="4"/>
  <c r="AS43" i="4"/>
  <c r="AR43" i="4"/>
  <c r="AT43" i="4" s="1"/>
  <c r="AQ43" i="4"/>
  <c r="AN43" i="4"/>
  <c r="AK43" i="4"/>
  <c r="AH43" i="4"/>
  <c r="AE43" i="4"/>
  <c r="AB43" i="4"/>
  <c r="Y43" i="4"/>
  <c r="V43" i="4"/>
  <c r="S43" i="4"/>
  <c r="P43" i="4"/>
  <c r="M43" i="4"/>
  <c r="J43" i="4"/>
  <c r="AS42" i="4"/>
  <c r="AR42" i="4"/>
  <c r="AQ42" i="4"/>
  <c r="AN42" i="4"/>
  <c r="AK42" i="4"/>
  <c r="AH42" i="4"/>
  <c r="AE42" i="4"/>
  <c r="AB42" i="4"/>
  <c r="Y42" i="4"/>
  <c r="V42" i="4"/>
  <c r="S42" i="4"/>
  <c r="P42" i="4"/>
  <c r="M42" i="4"/>
  <c r="J42" i="4"/>
  <c r="AS41" i="4"/>
  <c r="AR41" i="4"/>
  <c r="AQ41" i="4"/>
  <c r="AN41" i="4"/>
  <c r="AK41" i="4"/>
  <c r="AH41" i="4"/>
  <c r="AE41" i="4"/>
  <c r="AB41" i="4"/>
  <c r="Y41" i="4"/>
  <c r="V41" i="4"/>
  <c r="S41" i="4"/>
  <c r="P41" i="4"/>
  <c r="M41" i="4"/>
  <c r="J41" i="4"/>
  <c r="AS40" i="4"/>
  <c r="AR40" i="4"/>
  <c r="AT40" i="4" s="1"/>
  <c r="AQ40" i="4"/>
  <c r="AN40" i="4"/>
  <c r="AK40" i="4"/>
  <c r="AH40" i="4"/>
  <c r="AE40" i="4"/>
  <c r="AB40" i="4"/>
  <c r="Y40" i="4"/>
  <c r="V40" i="4"/>
  <c r="S40" i="4"/>
  <c r="P40" i="4"/>
  <c r="M40" i="4"/>
  <c r="J40" i="4"/>
  <c r="AS39" i="4"/>
  <c r="AR39" i="4"/>
  <c r="AT39" i="4" s="1"/>
  <c r="AQ39" i="4"/>
  <c r="AN39" i="4"/>
  <c r="AK39" i="4"/>
  <c r="AH39" i="4"/>
  <c r="AE39" i="4"/>
  <c r="AB39" i="4"/>
  <c r="Y39" i="4"/>
  <c r="V39" i="4"/>
  <c r="S39" i="4"/>
  <c r="P39" i="4"/>
  <c r="M39" i="4"/>
  <c r="J39" i="4"/>
  <c r="AS38" i="4"/>
  <c r="AR38" i="4"/>
  <c r="AQ38" i="4"/>
  <c r="AN38" i="4"/>
  <c r="AK38" i="4"/>
  <c r="AH38" i="4"/>
  <c r="AE38" i="4"/>
  <c r="AB38" i="4"/>
  <c r="Y38" i="4"/>
  <c r="V38" i="4"/>
  <c r="S38" i="4"/>
  <c r="P38" i="4"/>
  <c r="M38" i="4"/>
  <c r="J38" i="4"/>
  <c r="AS37" i="4"/>
  <c r="AR37" i="4"/>
  <c r="AQ37" i="4"/>
  <c r="AN37" i="4"/>
  <c r="AK37" i="4"/>
  <c r="AH37" i="4"/>
  <c r="AE37" i="4"/>
  <c r="AB37" i="4"/>
  <c r="Y37" i="4"/>
  <c r="V37" i="4"/>
  <c r="S37" i="4"/>
  <c r="P37" i="4"/>
  <c r="M37" i="4"/>
  <c r="J37" i="4"/>
  <c r="AS36" i="4"/>
  <c r="AR36" i="4"/>
  <c r="AQ36" i="4"/>
  <c r="AN36" i="4"/>
  <c r="AK36" i="4"/>
  <c r="AH36" i="4"/>
  <c r="AE36" i="4"/>
  <c r="AB36" i="4"/>
  <c r="Y36" i="4"/>
  <c r="V36" i="4"/>
  <c r="S36" i="4"/>
  <c r="P36" i="4"/>
  <c r="M36" i="4"/>
  <c r="J36" i="4"/>
  <c r="AS35" i="4"/>
  <c r="AR35" i="4"/>
  <c r="AT35" i="4" s="1"/>
  <c r="AQ35" i="4"/>
  <c r="AN35" i="4"/>
  <c r="AK35" i="4"/>
  <c r="AH35" i="4"/>
  <c r="AE35" i="4"/>
  <c r="AB35" i="4"/>
  <c r="Y35" i="4"/>
  <c r="V35" i="4"/>
  <c r="S35" i="4"/>
  <c r="P35" i="4"/>
  <c r="M35" i="4"/>
  <c r="J35" i="4"/>
  <c r="AS34" i="4"/>
  <c r="AR34" i="4"/>
  <c r="AQ34" i="4"/>
  <c r="AN34" i="4"/>
  <c r="AK34" i="4"/>
  <c r="AH34" i="4"/>
  <c r="AE34" i="4"/>
  <c r="AB34" i="4"/>
  <c r="Y34" i="4"/>
  <c r="V34" i="4"/>
  <c r="S34" i="4"/>
  <c r="P34" i="4"/>
  <c r="M34" i="4"/>
  <c r="J34" i="4"/>
  <c r="AS33" i="4"/>
  <c r="AR33" i="4"/>
  <c r="AQ33" i="4"/>
  <c r="AN33" i="4"/>
  <c r="AK33" i="4"/>
  <c r="AH33" i="4"/>
  <c r="AE33" i="4"/>
  <c r="AB33" i="4"/>
  <c r="Y33" i="4"/>
  <c r="V33" i="4"/>
  <c r="S33" i="4"/>
  <c r="P33" i="4"/>
  <c r="M33" i="4"/>
  <c r="J33" i="4"/>
  <c r="AS32" i="4"/>
  <c r="AR32" i="4"/>
  <c r="AQ32" i="4"/>
  <c r="AN32" i="4"/>
  <c r="AK32" i="4"/>
  <c r="AH32" i="4"/>
  <c r="AE32" i="4"/>
  <c r="AB32" i="4"/>
  <c r="Y32" i="4"/>
  <c r="V32" i="4"/>
  <c r="S32" i="4"/>
  <c r="P32" i="4"/>
  <c r="M32" i="4"/>
  <c r="J32" i="4"/>
  <c r="AS31" i="4"/>
  <c r="AR31" i="4"/>
  <c r="AQ31" i="4"/>
  <c r="AN31" i="4"/>
  <c r="AK31" i="4"/>
  <c r="AH31" i="4"/>
  <c r="AE31" i="4"/>
  <c r="AB31" i="4"/>
  <c r="Y31" i="4"/>
  <c r="V31" i="4"/>
  <c r="S31" i="4"/>
  <c r="P31" i="4"/>
  <c r="M31" i="4"/>
  <c r="J31" i="4"/>
  <c r="AS30" i="4"/>
  <c r="AR30" i="4"/>
  <c r="AQ30" i="4"/>
  <c r="AN30" i="4"/>
  <c r="AK30" i="4"/>
  <c r="AH30" i="4"/>
  <c r="AE30" i="4"/>
  <c r="AB30" i="4"/>
  <c r="Y30" i="4"/>
  <c r="V30" i="4"/>
  <c r="S30" i="4"/>
  <c r="P30" i="4"/>
  <c r="M30" i="4"/>
  <c r="J30" i="4"/>
  <c r="AS29" i="4"/>
  <c r="AR29" i="4"/>
  <c r="AQ29" i="4"/>
  <c r="AN29" i="4"/>
  <c r="AK29" i="4"/>
  <c r="AH29" i="4"/>
  <c r="AE29" i="4"/>
  <c r="AB29" i="4"/>
  <c r="Y29" i="4"/>
  <c r="V29" i="4"/>
  <c r="S29" i="4"/>
  <c r="P29" i="4"/>
  <c r="M29" i="4"/>
  <c r="J29" i="4"/>
  <c r="AS28" i="4"/>
  <c r="AR28" i="4"/>
  <c r="AT28" i="4" s="1"/>
  <c r="AQ28" i="4"/>
  <c r="AN28" i="4"/>
  <c r="AK28" i="4"/>
  <c r="AH28" i="4"/>
  <c r="AE28" i="4"/>
  <c r="AB28" i="4"/>
  <c r="Y28" i="4"/>
  <c r="V28" i="4"/>
  <c r="S28" i="4"/>
  <c r="P28" i="4"/>
  <c r="M28" i="4"/>
  <c r="J28" i="4"/>
  <c r="AS27" i="4"/>
  <c r="AR27" i="4"/>
  <c r="AT27" i="4" s="1"/>
  <c r="AQ27" i="4"/>
  <c r="AN27" i="4"/>
  <c r="AK27" i="4"/>
  <c r="AH27" i="4"/>
  <c r="AE27" i="4"/>
  <c r="AB27" i="4"/>
  <c r="Y27" i="4"/>
  <c r="V27" i="4"/>
  <c r="S27" i="4"/>
  <c r="P27" i="4"/>
  <c r="M27" i="4"/>
  <c r="J27" i="4"/>
  <c r="AS26" i="4"/>
  <c r="AR26" i="4"/>
  <c r="AQ26" i="4"/>
  <c r="AN26" i="4"/>
  <c r="AK26" i="4"/>
  <c r="AH26" i="4"/>
  <c r="AE26" i="4"/>
  <c r="AB26" i="4"/>
  <c r="Y26" i="4"/>
  <c r="V26" i="4"/>
  <c r="S26" i="4"/>
  <c r="P26" i="4"/>
  <c r="M26" i="4"/>
  <c r="J26" i="4"/>
  <c r="AS25" i="4"/>
  <c r="AR25" i="4"/>
  <c r="AQ25" i="4"/>
  <c r="AN25" i="4"/>
  <c r="AK25" i="4"/>
  <c r="AH25" i="4"/>
  <c r="AE25" i="4"/>
  <c r="AB25" i="4"/>
  <c r="Y25" i="4"/>
  <c r="V25" i="4"/>
  <c r="S25" i="4"/>
  <c r="P25" i="4"/>
  <c r="M25" i="4"/>
  <c r="J25" i="4"/>
  <c r="AS24" i="4"/>
  <c r="AR24" i="4"/>
  <c r="AQ24" i="4"/>
  <c r="AN24" i="4"/>
  <c r="AK24" i="4"/>
  <c r="AH24" i="4"/>
  <c r="AE24" i="4"/>
  <c r="AB24" i="4"/>
  <c r="Y24" i="4"/>
  <c r="V24" i="4"/>
  <c r="S24" i="4"/>
  <c r="P24" i="4"/>
  <c r="M24" i="4"/>
  <c r="J24" i="4"/>
  <c r="AS23" i="4"/>
  <c r="AR23" i="4"/>
  <c r="AQ23" i="4"/>
  <c r="AN23" i="4"/>
  <c r="AK23" i="4"/>
  <c r="AH23" i="4"/>
  <c r="AE23" i="4"/>
  <c r="AB23" i="4"/>
  <c r="Y23" i="4"/>
  <c r="V23" i="4"/>
  <c r="S23" i="4"/>
  <c r="P23" i="4"/>
  <c r="M23" i="4"/>
  <c r="J23" i="4"/>
  <c r="AS22" i="4"/>
  <c r="AR22" i="4"/>
  <c r="AQ22" i="4"/>
  <c r="AN22" i="4"/>
  <c r="AK22" i="4"/>
  <c r="AH22" i="4"/>
  <c r="AE22" i="4"/>
  <c r="AB22" i="4"/>
  <c r="Y22" i="4"/>
  <c r="V22" i="4"/>
  <c r="S22" i="4"/>
  <c r="P22" i="4"/>
  <c r="M22" i="4"/>
  <c r="J22" i="4"/>
  <c r="AS21" i="4"/>
  <c r="AR21" i="4"/>
  <c r="AQ21" i="4"/>
  <c r="AN21" i="4"/>
  <c r="AK21" i="4"/>
  <c r="AH21" i="4"/>
  <c r="AE21" i="4"/>
  <c r="AB21" i="4"/>
  <c r="Y21" i="4"/>
  <c r="V21" i="4"/>
  <c r="S21" i="4"/>
  <c r="P21" i="4"/>
  <c r="M21" i="4"/>
  <c r="J21" i="4"/>
  <c r="AS20" i="4"/>
  <c r="AR20" i="4"/>
  <c r="AQ20" i="4"/>
  <c r="AN20" i="4"/>
  <c r="AK20" i="4"/>
  <c r="AH20" i="4"/>
  <c r="AE20" i="4"/>
  <c r="AB20" i="4"/>
  <c r="Y20" i="4"/>
  <c r="V20" i="4"/>
  <c r="S20" i="4"/>
  <c r="P20" i="4"/>
  <c r="M20" i="4"/>
  <c r="J20" i="4"/>
  <c r="AS19" i="4"/>
  <c r="AR19" i="4"/>
  <c r="AQ19" i="4"/>
  <c r="AN19" i="4"/>
  <c r="AK19" i="4"/>
  <c r="AH19" i="4"/>
  <c r="AE19" i="4"/>
  <c r="AB19" i="4"/>
  <c r="Y19" i="4"/>
  <c r="V19" i="4"/>
  <c r="S19" i="4"/>
  <c r="P19" i="4"/>
  <c r="M19" i="4"/>
  <c r="J19" i="4"/>
  <c r="AS18" i="4"/>
  <c r="AR18" i="4"/>
  <c r="AQ18" i="4"/>
  <c r="AN18" i="4"/>
  <c r="AK18" i="4"/>
  <c r="AH18" i="4"/>
  <c r="AE18" i="4"/>
  <c r="AB18" i="4"/>
  <c r="Y18" i="4"/>
  <c r="V18" i="4"/>
  <c r="S18" i="4"/>
  <c r="P18" i="4"/>
  <c r="M18" i="4"/>
  <c r="J18" i="4"/>
  <c r="AS17" i="4"/>
  <c r="AR17" i="4"/>
  <c r="AQ17" i="4"/>
  <c r="AN17" i="4"/>
  <c r="AK17" i="4"/>
  <c r="AH17" i="4"/>
  <c r="AE17" i="4"/>
  <c r="AB17" i="4"/>
  <c r="Y17" i="4"/>
  <c r="V17" i="4"/>
  <c r="S17" i="4"/>
  <c r="P17" i="4"/>
  <c r="M17" i="4"/>
  <c r="J17" i="4"/>
  <c r="AS16" i="4"/>
  <c r="AR16" i="4"/>
  <c r="AQ16" i="4"/>
  <c r="AN16" i="4"/>
  <c r="AK16" i="4"/>
  <c r="AH16" i="4"/>
  <c r="AE16" i="4"/>
  <c r="AB16" i="4"/>
  <c r="Y16" i="4"/>
  <c r="V16" i="4"/>
  <c r="S16" i="4"/>
  <c r="P16" i="4"/>
  <c r="M16" i="4"/>
  <c r="J16" i="4"/>
  <c r="AS14" i="4"/>
  <c r="AR14" i="4"/>
  <c r="AN14" i="4"/>
  <c r="AK14" i="4"/>
  <c r="AH14" i="4"/>
  <c r="AE14" i="4"/>
  <c r="AB14" i="4"/>
  <c r="Y14" i="4"/>
  <c r="S14" i="4"/>
  <c r="P14" i="4"/>
  <c r="M14" i="4"/>
  <c r="J14" i="4"/>
  <c r="AS13" i="4"/>
  <c r="AR13" i="4"/>
  <c r="AQ13" i="4"/>
  <c r="AN13" i="4"/>
  <c r="AK13" i="4"/>
  <c r="AH13" i="4"/>
  <c r="AE13" i="4"/>
  <c r="AB13" i="4"/>
  <c r="Y13" i="4"/>
  <c r="V13" i="4"/>
  <c r="S13" i="4"/>
  <c r="P13" i="4"/>
  <c r="M13" i="4"/>
  <c r="J13" i="4"/>
  <c r="AS12" i="4"/>
  <c r="AR12" i="4"/>
  <c r="AQ12" i="4"/>
  <c r="AN12" i="4"/>
  <c r="AK12" i="4"/>
  <c r="AH12" i="4"/>
  <c r="AE12" i="4"/>
  <c r="AB12" i="4"/>
  <c r="Y12" i="4"/>
  <c r="V12" i="4"/>
  <c r="S12" i="4"/>
  <c r="P12" i="4"/>
  <c r="M12" i="4"/>
  <c r="J12" i="4"/>
  <c r="AS11" i="4"/>
  <c r="AR11" i="4"/>
  <c r="AQ11" i="4"/>
  <c r="AN11" i="4"/>
  <c r="AK11" i="4"/>
  <c r="AH11" i="4"/>
  <c r="AE11" i="4"/>
  <c r="AB11" i="4"/>
  <c r="Y11" i="4"/>
  <c r="V11" i="4"/>
  <c r="S11" i="4"/>
  <c r="P11" i="4"/>
  <c r="M11" i="4"/>
  <c r="J11" i="4"/>
  <c r="AS10" i="4"/>
  <c r="AR10" i="4"/>
  <c r="AQ10" i="4"/>
  <c r="AN10" i="4"/>
  <c r="AK10" i="4"/>
  <c r="AH10" i="4"/>
  <c r="AE10" i="4"/>
  <c r="AB10" i="4"/>
  <c r="Y10" i="4"/>
  <c r="V10" i="4"/>
  <c r="S10" i="4"/>
  <c r="P10" i="4"/>
  <c r="M10" i="4"/>
  <c r="J10" i="4"/>
  <c r="AT70" i="4" l="1"/>
  <c r="AT82" i="4"/>
  <c r="AT86" i="4"/>
  <c r="AT111" i="4"/>
  <c r="AT65" i="4"/>
  <c r="AT69" i="4"/>
  <c r="AT126" i="4"/>
  <c r="AT130" i="4"/>
  <c r="AT134" i="4"/>
  <c r="AT72" i="4"/>
  <c r="AT129" i="4"/>
  <c r="AT138" i="4"/>
  <c r="AT146" i="4"/>
  <c r="AT47" i="4"/>
  <c r="AT59" i="4"/>
  <c r="AT128" i="4"/>
  <c r="AT132" i="4"/>
  <c r="AT156" i="4"/>
  <c r="AT131" i="4"/>
  <c r="AT19" i="4"/>
  <c r="AT31" i="4"/>
  <c r="AT51" i="4"/>
  <c r="AT55" i="4"/>
  <c r="AT76" i="4"/>
  <c r="AT80" i="4"/>
  <c r="AT88" i="4"/>
  <c r="AT113" i="4"/>
  <c r="AT117" i="4"/>
  <c r="AT121" i="4"/>
  <c r="AT38" i="4"/>
  <c r="AT63" i="4"/>
  <c r="AT112" i="4"/>
  <c r="AT158" i="4"/>
  <c r="AT33" i="4"/>
  <c r="AT37" i="4"/>
  <c r="AT50" i="4"/>
  <c r="AT54" i="4"/>
  <c r="AT79" i="4"/>
  <c r="AT99" i="4"/>
  <c r="AT103" i="4"/>
  <c r="AT153" i="4"/>
  <c r="AT157" i="4"/>
  <c r="AT20" i="4"/>
  <c r="AT49" i="4"/>
  <c r="AT53" i="4"/>
  <c r="AT57" i="4"/>
  <c r="AT115" i="4"/>
  <c r="AT119" i="4"/>
  <c r="AT136" i="4"/>
  <c r="AT144" i="4"/>
  <c r="AT148" i="4"/>
  <c r="AT44" i="4"/>
  <c r="AT48" i="4"/>
  <c r="AT56" i="4"/>
  <c r="AT81" i="4"/>
  <c r="AT85" i="4"/>
  <c r="AT89" i="4"/>
  <c r="AT102" i="4"/>
  <c r="AT122" i="4"/>
  <c r="AT127" i="4"/>
  <c r="AT139" i="4"/>
  <c r="AT143" i="4"/>
  <c r="AT147" i="4"/>
  <c r="AT17" i="4"/>
  <c r="AT16" i="4"/>
  <c r="AT11" i="4"/>
  <c r="AT30" i="4"/>
  <c r="AT62" i="4"/>
  <c r="AT94" i="4"/>
  <c r="AT150" i="4"/>
  <c r="AT29" i="4"/>
  <c r="AT34" i="4"/>
  <c r="AT52" i="4"/>
  <c r="AT61" i="4"/>
  <c r="AT66" i="4"/>
  <c r="AT84" i="4"/>
  <c r="AT93" i="4"/>
  <c r="AT116" i="4"/>
  <c r="AT125" i="4"/>
  <c r="AT140" i="4"/>
  <c r="AT149" i="4"/>
  <c r="AT154" i="4"/>
  <c r="AT42" i="4"/>
  <c r="AT74" i="4"/>
  <c r="AT120" i="4"/>
  <c r="AT23" i="4"/>
  <c r="AT32" i="4"/>
  <c r="AT41" i="4"/>
  <c r="AT46" i="4"/>
  <c r="AT64" i="4"/>
  <c r="AT73" i="4"/>
  <c r="AT78" i="4"/>
  <c r="AT96" i="4"/>
  <c r="AT105" i="4"/>
  <c r="AT110" i="4"/>
  <c r="AT114" i="4"/>
  <c r="AT124" i="4"/>
  <c r="AT133" i="4"/>
  <c r="AT152" i="4"/>
  <c r="AT36" i="4"/>
  <c r="AT45" i="4"/>
  <c r="AT68" i="4"/>
  <c r="AT77" i="4"/>
  <c r="AT100" i="4"/>
  <c r="AT109" i="4"/>
  <c r="AT118" i="4"/>
  <c r="AT137" i="4"/>
  <c r="AT142" i="4"/>
  <c r="AT160" i="4"/>
  <c r="AT26" i="4"/>
  <c r="AT58" i="4"/>
  <c r="AT90" i="4"/>
  <c r="AT25" i="4"/>
  <c r="AT24" i="4"/>
  <c r="AT22" i="4"/>
  <c r="AT21" i="4"/>
  <c r="AT18" i="4"/>
  <c r="AT14" i="4"/>
  <c r="AT13" i="4"/>
  <c r="AT12" i="4"/>
  <c r="AT10" i="4"/>
  <c r="AK122" i="19"/>
</calcChain>
</file>

<file path=xl/sharedStrings.xml><?xml version="1.0" encoding="utf-8"?>
<sst xmlns="http://schemas.openxmlformats.org/spreadsheetml/2006/main" count="6022" uniqueCount="622">
  <si>
    <t>DEPARTAMENTO</t>
  </si>
  <si>
    <t>SERVICIO</t>
  </si>
  <si>
    <t>TOTAL</t>
  </si>
  <si>
    <t>MES</t>
  </si>
  <si>
    <t>Visado del Jefe del Personal</t>
  </si>
  <si>
    <t>Firma del Jefe del Servicio</t>
  </si>
  <si>
    <t>Firma del Jefe de Departamento</t>
  </si>
  <si>
    <t>ANEXO 2. Cuadro resumen referencial de la Programación de los Turnos del Trabajo Médico</t>
  </si>
  <si>
    <t>CATEGORIA</t>
  </si>
  <si>
    <t>Nº</t>
  </si>
  <si>
    <t>APELLIDOS y NOMBRES</t>
  </si>
  <si>
    <t>PRO</t>
  </si>
  <si>
    <t>SOP</t>
  </si>
  <si>
    <t>COB</t>
  </si>
  <si>
    <t>EMG</t>
  </si>
  <si>
    <t>AUD</t>
  </si>
  <si>
    <t>CMT</t>
  </si>
  <si>
    <t>CAP</t>
  </si>
  <si>
    <t>OBSERVACIONES:</t>
  </si>
  <si>
    <t>CEX:</t>
  </si>
  <si>
    <t>PRO:</t>
  </si>
  <si>
    <t>SOP:</t>
  </si>
  <si>
    <t>COB:</t>
  </si>
  <si>
    <t>CENTRO OBSTETRICO</t>
  </si>
  <si>
    <t>AUD:</t>
  </si>
  <si>
    <t>CMT:</t>
  </si>
  <si>
    <t>SUP:</t>
  </si>
  <si>
    <t>AUDITORIA</t>
  </si>
  <si>
    <t>COMITÉ</t>
  </si>
  <si>
    <t>EMG:</t>
  </si>
  <si>
    <t>EMERGENCIA</t>
  </si>
  <si>
    <t>DISA/DIRESA/GERESA</t>
  </si>
  <si>
    <t>MATRIZ DE REPORTE DEL INDICADOR PRODUCTIVIDAD HORA - MÉDICO</t>
  </si>
  <si>
    <t>RED DE SALUD</t>
  </si>
  <si>
    <t>ORD.</t>
  </si>
  <si>
    <t>ESTABLECIMIENTO DE SALUD</t>
  </si>
  <si>
    <t>PROVINCIA</t>
  </si>
  <si>
    <t>DISTRITO</t>
  </si>
  <si>
    <t>N° Atenciones
Médicas</t>
  </si>
  <si>
    <t>N° Horas Médico
Programadas</t>
  </si>
  <si>
    <t>Valor del
Indicador
Mayo</t>
  </si>
  <si>
    <t>Valor del
Indicador
Junio</t>
  </si>
  <si>
    <t>Valor del
Indicador
Agosto</t>
  </si>
  <si>
    <t>Valor del
Indicador
Setiembre</t>
  </si>
  <si>
    <t>Valor del
Indicador
Octubre</t>
  </si>
  <si>
    <t>Valor del
Indicador
Noviembre</t>
  </si>
  <si>
    <t>Valor del
Indicador
Diciembre</t>
  </si>
  <si>
    <t>Valor del
Indicador
Enero</t>
  </si>
  <si>
    <t>Valor del
Indicador
Febrero</t>
  </si>
  <si>
    <t>Valor del
Indicador
Marzo</t>
  </si>
  <si>
    <t>Valor del
Indicador
Anual</t>
  </si>
  <si>
    <t>TOTAL HORAS PROGRAM.</t>
  </si>
  <si>
    <t>Valor del
Indicador</t>
  </si>
  <si>
    <t>HOSP:</t>
  </si>
  <si>
    <t>HOSPITALIZACION</t>
  </si>
  <si>
    <t>HOSP</t>
  </si>
  <si>
    <t>SUP</t>
  </si>
  <si>
    <t>Valor del
Indicador
Abr</t>
  </si>
  <si>
    <t>Valor del
Indicador  Julio</t>
  </si>
  <si>
    <t>TORO SILVA EILMER</t>
  </si>
  <si>
    <t>BAUER CORDOVA HUGO ELVIDIO</t>
  </si>
  <si>
    <t xml:space="preserve">BOYER BERMUDEZ ANGEL </t>
  </si>
  <si>
    <t>HERRAN ROMERO HUMBERTO</t>
  </si>
  <si>
    <t>ENRIQUE VILLARREAL BARBARAN</t>
  </si>
  <si>
    <t>DIANA MARTINEZ CHUQUIZUTA</t>
  </si>
  <si>
    <t>JULIO MOLINA SALAZAR</t>
  </si>
  <si>
    <t>SAUL E. RONDON REQUENA</t>
  </si>
  <si>
    <t>CHARAHUA HUERTA JORGE A.</t>
  </si>
  <si>
    <t>AGUILAR GUEVARA JORGE VICTOR</t>
  </si>
  <si>
    <t>HERENCIA GALLEGOS JOSE LUIS</t>
  </si>
  <si>
    <t>FLORES TORRES PAUL ELLISON</t>
  </si>
  <si>
    <t>AMERICO MARTINEZ CARI</t>
  </si>
  <si>
    <t>GONZALES YOUNG CESAR AUGUSTO</t>
  </si>
  <si>
    <t>VALDERRAMA IPANAQUE MARTIN</t>
  </si>
  <si>
    <t>ALVA DEL AGUILA PAUL ANDERSON</t>
  </si>
  <si>
    <t>BRAVO GONZALES ADERLY</t>
  </si>
  <si>
    <t xml:space="preserve">ANTON SARMIENTO ROSARIO B. </t>
  </si>
  <si>
    <t>LENGUA AVALOS MARIA</t>
  </si>
  <si>
    <t>VILLARREAL BALBIN FIORELLA</t>
  </si>
  <si>
    <t>MARIA V. SEMINARIO MURO</t>
  </si>
  <si>
    <t>PEREZ TAVARA ALEXANDER</t>
  </si>
  <si>
    <t>SANCHEZ ALVAREZ RICHARD ALFREDO</t>
  </si>
  <si>
    <t>VILLAVERDE VASQUEZ KATHIA</t>
  </si>
  <si>
    <t>CORTEZ SALDAÑA ROGER</t>
  </si>
  <si>
    <t>ORTIZ BARBOZA WALTER</t>
  </si>
  <si>
    <t>SPASSKY BOCANEGRA VARGAS</t>
  </si>
  <si>
    <t>VELA MANZUR NEYDE OTILIA</t>
  </si>
  <si>
    <t xml:space="preserve">CASTAÑEDA VASQUEZ ROGER </t>
  </si>
  <si>
    <t>PADILLA MOSQUERA JORGE</t>
  </si>
  <si>
    <t>ALEXIS MERINO COBEÑA</t>
  </si>
  <si>
    <t>MOSCOL IPANAQUE ABIGAIL</t>
  </si>
  <si>
    <t>CARDEÑA LOPEZ JHON</t>
  </si>
  <si>
    <t>SEGOVIA ESPINO EDWIN</t>
  </si>
  <si>
    <t>RODRIGUEZ LOZANO OMAR</t>
  </si>
  <si>
    <t>GONZALES MUJICA JORGE LUIS</t>
  </si>
  <si>
    <t>FRIAS CORONADO VICTOR</t>
  </si>
  <si>
    <t>MALPARTIDA BERAUN NADIA</t>
  </si>
  <si>
    <t>LOPEZ AGUILAR LUIS</t>
  </si>
  <si>
    <t>HUARCAYA ONTIVEROS ALBERTO</t>
  </si>
  <si>
    <t>AGAPITO TITO CECILIA</t>
  </si>
  <si>
    <t>GOMEZ QUESQUEN WALTER</t>
  </si>
  <si>
    <t xml:space="preserve">HUERTAS ROBLES URSULA </t>
  </si>
  <si>
    <t>GISELA SIFUENTES GONZALES</t>
  </si>
  <si>
    <t>SERRA MORALES ADRIAN</t>
  </si>
  <si>
    <t>TARRILLO BURGA EDITH</t>
  </si>
  <si>
    <t>MOROTE LAURA GOTARDO</t>
  </si>
  <si>
    <t>ALFREDO E. ARAUJO CANO</t>
  </si>
  <si>
    <t>CESIAS LOPEZ JULIO CESAR</t>
  </si>
  <si>
    <t>FUSTAMANTE OLIVERA JAMER</t>
  </si>
  <si>
    <t xml:space="preserve">ALEX LOPEZ CONTRERAS </t>
  </si>
  <si>
    <t>BLADIMIR G. QUISPE BENAVENTE</t>
  </si>
  <si>
    <t>CORDOVA ROQUE CRISTHIAN</t>
  </si>
  <si>
    <t>PILLACA ROCA AUGUSTO FILOMENO</t>
  </si>
  <si>
    <t>FLORES BEDOYA RICARDO</t>
  </si>
  <si>
    <t>RED:                                    MOYOBAMBA</t>
  </si>
  <si>
    <t>DISA:                                   SAN MARTIN</t>
  </si>
  <si>
    <t>SAN MARTIN</t>
  </si>
  <si>
    <t>ENERO</t>
  </si>
  <si>
    <t>VARIOS</t>
  </si>
  <si>
    <t>RX</t>
  </si>
  <si>
    <t>PE</t>
  </si>
  <si>
    <t>PE:</t>
  </si>
  <si>
    <t>PROCEDIMIENTOS</t>
  </si>
  <si>
    <t>ECO</t>
  </si>
  <si>
    <t>UAMP</t>
  </si>
  <si>
    <t>GA</t>
  </si>
  <si>
    <t>FO</t>
  </si>
  <si>
    <t>RF</t>
  </si>
  <si>
    <t>RF:</t>
  </si>
  <si>
    <t>FO:</t>
  </si>
  <si>
    <t>FONDO DE OJOS</t>
  </si>
  <si>
    <t>PCTM</t>
  </si>
  <si>
    <t>PCTM:</t>
  </si>
  <si>
    <t>PROGRAMA CONTROL TBC</t>
  </si>
  <si>
    <t>SALA DE OPERACIÓN</t>
  </si>
  <si>
    <t>MA</t>
  </si>
  <si>
    <t>MA:</t>
  </si>
  <si>
    <t>MAÑANA ADMINISTRATIVA</t>
  </si>
  <si>
    <t>O</t>
  </si>
  <si>
    <t>O:</t>
  </si>
  <si>
    <t>ONOMASTICO</t>
  </si>
  <si>
    <t>F:</t>
  </si>
  <si>
    <t>FERIADO</t>
  </si>
  <si>
    <t>SST</t>
  </si>
  <si>
    <t>SST:</t>
  </si>
  <si>
    <t>SEGURIDAD Y SALUD EN EL TRABAJO</t>
  </si>
  <si>
    <t>GD</t>
  </si>
  <si>
    <t>GN</t>
  </si>
  <si>
    <t>CONSULTORIO EXTERNO</t>
  </si>
  <si>
    <t>RX:</t>
  </si>
  <si>
    <t>RAYOS X</t>
  </si>
  <si>
    <t>PRUEBA DE ESFURZO</t>
  </si>
  <si>
    <t>ECO:</t>
  </si>
  <si>
    <t>ECOGRAFIA</t>
  </si>
  <si>
    <t>UAMP:</t>
  </si>
  <si>
    <t>UNIDAD DE ATENCION MEDICA PERIODICA</t>
  </si>
  <si>
    <t>GA:</t>
  </si>
  <si>
    <t>GABINETE DE APOYO</t>
  </si>
  <si>
    <t>REFRACCION</t>
  </si>
  <si>
    <t>VISITA MEDICA MAS CONSULTORIO EXTERNO</t>
  </si>
  <si>
    <t>GD:</t>
  </si>
  <si>
    <t>GN:</t>
  </si>
  <si>
    <t>GUARDIA NOCHE</t>
  </si>
  <si>
    <t>GUARDIA DIA</t>
  </si>
  <si>
    <t>SUPERVICION</t>
  </si>
  <si>
    <t>LEYENDA</t>
  </si>
  <si>
    <t>EYZAGUIRRE FLORES NATALIA MAFALDA</t>
  </si>
  <si>
    <t>TORRES ZAVALA JOSE A.</t>
  </si>
  <si>
    <t>FERNANDEZ ROSADO JORGE PEDRO</t>
  </si>
  <si>
    <t>SOTO REATEGUI GISSELLE</t>
  </si>
  <si>
    <t>ERR</t>
  </si>
  <si>
    <t>ERR:</t>
  </si>
  <si>
    <t>EQUIPO DE RESPUESTA RAPIDA</t>
  </si>
  <si>
    <t>TL/CON:</t>
  </si>
  <si>
    <t xml:space="preserve">CAP: </t>
  </si>
  <si>
    <t>CAPACITACION</t>
  </si>
  <si>
    <t>MOYOBAMBA</t>
  </si>
  <si>
    <t>HOSPITAL  MOYOBAMBA</t>
  </si>
  <si>
    <t>II.1</t>
  </si>
  <si>
    <t>VMC</t>
  </si>
  <si>
    <t>VMC:</t>
  </si>
  <si>
    <t>EST:</t>
  </si>
  <si>
    <t>ESTUDIO</t>
  </si>
  <si>
    <t>EST</t>
  </si>
  <si>
    <t>TR:</t>
  </si>
  <si>
    <t>TRABAJO REMOTO</t>
  </si>
  <si>
    <t>TR</t>
  </si>
  <si>
    <t>R:</t>
  </si>
  <si>
    <t>TURNOS REALIZADOS EN EL MES DE ABRIL POR NECESIDAD SERVICIO</t>
  </si>
  <si>
    <t>R</t>
  </si>
  <si>
    <t>F</t>
  </si>
  <si>
    <t>PEREZ POSTIGO DENIS LEWIS</t>
  </si>
  <si>
    <t>CARDENAS RENGIFO VICTOR HUGO</t>
  </si>
  <si>
    <t>ESCOBEDO CEDANO JORGE LUIS</t>
  </si>
  <si>
    <t>TL/CON T/L SAL TL/MED</t>
  </si>
  <si>
    <t>TELE CONSULTA- TELE SALUD -TELE MEDICINA</t>
  </si>
  <si>
    <t xml:space="preserve">CEX </t>
  </si>
  <si>
    <t>EMG. DIF. COVID 19</t>
  </si>
  <si>
    <t xml:space="preserve">EMG. DIF. COVID </t>
  </si>
  <si>
    <t>EMERGENCIA DIFERENCIADA COVID</t>
  </si>
  <si>
    <t>LICENCIA POR GESTACION</t>
  </si>
  <si>
    <t>GONZALES FLORES JOSEPH ANTONY</t>
  </si>
  <si>
    <t>VASQUEZ CARBAJAL MARKELL</t>
  </si>
  <si>
    <t>TAMNY LARA MANTILLA</t>
  </si>
  <si>
    <t>DALEN HILTON BOLAÑOS FELIX</t>
  </si>
  <si>
    <t>JESUS URIBE VERGARA</t>
  </si>
  <si>
    <t>EVELYN LIVIA PARIPANCA HERRERA</t>
  </si>
  <si>
    <t>VACACIONES AÑO 2021 DEL 01 AL 30/01/2021</t>
  </si>
  <si>
    <t>NANDY CASTILLO JAVE</t>
  </si>
  <si>
    <t>AÑO:          2021</t>
  </si>
  <si>
    <t>VACACIONES AÑO 2020 DEL 16 AL 31/01/2021</t>
  </si>
  <si>
    <t>PINEDO BARTTRA PRISCILA</t>
  </si>
  <si>
    <t>VACACIONES AÑO 2020 DEL 01 AL 28/01/2021</t>
  </si>
  <si>
    <t>VARGAS EGAS VICENTE</t>
  </si>
  <si>
    <t>VcCIONES AÑO 2020 DEL 01 AL 15/01/2021</t>
  </si>
  <si>
    <t>VACACIONES AÑO 2020 DEL 01 AL 05/01/2021</t>
  </si>
  <si>
    <t>VACACIONES AÑO 2020 DEL 01 AL 30/01/2021</t>
  </si>
  <si>
    <t>VACACIONES AÑO 2020 DEL 01 AL 15/01/2021</t>
  </si>
  <si>
    <t>VACACIONES AÑO 2020 DEL 25 AL 29/01/2021</t>
  </si>
  <si>
    <t>PERSONAL QUE SE ENCUENTRA EN LICENCIA POR ENFERMEDAD</t>
  </si>
  <si>
    <t>FERNANDEZ RIOJA FRANCISCO SAUL</t>
  </si>
  <si>
    <t>VACACIONJES AÑO 2020 DEL 01 AL 15/01/2021</t>
  </si>
  <si>
    <t>PERSONAL QUE SE ENCUENTRA EN LICENCIA POR GESTACION</t>
  </si>
  <si>
    <t>VACACIONES AÑO 2020 DEL 20 AL 22/01/2021</t>
  </si>
  <si>
    <t>C.S. LLUYLLUCUCHA</t>
  </si>
  <si>
    <t>C.S. JERILLO</t>
  </si>
  <si>
    <t>C.S. LAHUARPIA</t>
  </si>
  <si>
    <t>C.S. YANTALO</t>
  </si>
  <si>
    <t>C.S. SORITOR</t>
  </si>
  <si>
    <t>C.S. HABANA</t>
  </si>
  <si>
    <t>C.S. SAN MARCOS</t>
  </si>
  <si>
    <t>C.S. JEPELACIO</t>
  </si>
  <si>
    <t>P.S. SHUCSHUYACU</t>
  </si>
  <si>
    <t>P.S. NUEVO SAN MIGUEL</t>
  </si>
  <si>
    <t>P.S. PACAYPITE</t>
  </si>
  <si>
    <t>C.S. ROQUE</t>
  </si>
  <si>
    <t>C.S. CALZADA</t>
  </si>
  <si>
    <t>C.S.PUEBLO LIBRE</t>
  </si>
  <si>
    <t>I.3</t>
  </si>
  <si>
    <t>I.4</t>
  </si>
  <si>
    <t>I.2</t>
  </si>
  <si>
    <t>I.1</t>
  </si>
  <si>
    <t>JEPELACIO</t>
  </si>
  <si>
    <t>YANTALO</t>
  </si>
  <si>
    <t>SORITOR</t>
  </si>
  <si>
    <t>HABANA</t>
  </si>
  <si>
    <t>ALONSO DE ALVARADO ROQUE</t>
  </si>
  <si>
    <t>CALZADA</t>
  </si>
  <si>
    <t>EE.SS</t>
  </si>
  <si>
    <t>HOSPITAL II-1 MOYOBAMBA</t>
  </si>
  <si>
    <t xml:space="preserve">RIOS NORIEGA MARCIA VIVIANA </t>
  </si>
  <si>
    <t xml:space="preserve">MEZA RIOS MARIA ESTELA </t>
  </si>
  <si>
    <t xml:space="preserve">JHONATAN LUIS  PINTADO LABAN </t>
  </si>
  <si>
    <t>JORGE PORTELLA SANCHEZ</t>
  </si>
  <si>
    <t>CUARENTENA VULNERABLE</t>
  </si>
  <si>
    <t>VACACIONES 5 DIAS</t>
  </si>
  <si>
    <t>MECHAN CARDENAS HAROLD JOSUEP</t>
  </si>
  <si>
    <t>MAZULIS ALEMAN FERNANDO DAVID MARTIN</t>
  </si>
  <si>
    <t>LEYVA CUSMA ESTELITH</t>
  </si>
  <si>
    <t xml:space="preserve">SALAZAR LLONTOP ALEXIS GERMAIN </t>
  </si>
  <si>
    <t>MACHADO RIOS LUIS ENRIQUE</t>
  </si>
  <si>
    <t>CERON SHAPIAMA ROY NIXON</t>
  </si>
  <si>
    <t>ALCALDE APAESTEGUI ANGIE VALERIA</t>
  </si>
  <si>
    <t>ALFREDO MARTIN JAUREGUI FARFAN</t>
  </si>
  <si>
    <t>PAULA VALERIA URRUNAGA POMA</t>
  </si>
  <si>
    <t>PIEDAD DE NARAYANA REATEGUI FIESTAS</t>
  </si>
  <si>
    <t>C.S. BUENOS AIRES</t>
  </si>
  <si>
    <t>ALVARADO LOBATON ROSULA ELENA</t>
  </si>
  <si>
    <t>MANOTUPA DUEÑAS MIJAEL</t>
  </si>
  <si>
    <t>RIVA LOPEZ JIM BRAYAN</t>
  </si>
  <si>
    <t>RUIZ VALERA ALCIBIADES</t>
  </si>
  <si>
    <t xml:space="preserve">MARIA GABRIELA GONZALEZ MENCIAS </t>
  </si>
  <si>
    <t>ALAN STUART EDGAR ALVA ADRIAZEN</t>
  </si>
  <si>
    <t>ACAPANA ALVA KATHERINE PAOLA</t>
  </si>
  <si>
    <t>ARCOS PARDO FLOR DE MARIA</t>
  </si>
  <si>
    <t xml:space="preserve">VICTORIA SAN MARTIN NARREA </t>
  </si>
  <si>
    <t>LAINEZ VILLACORTA CESAR AUGUSTO</t>
  </si>
  <si>
    <t>PERALTA PAIMA EDISON SANTIAGO</t>
  </si>
  <si>
    <t>YACTAYO SANTILLAN CARLOS</t>
  </si>
  <si>
    <t>DIAZ QUEVEDO LOIS L</t>
  </si>
  <si>
    <t>C.S. SHUCSHUYACU</t>
  </si>
  <si>
    <t>C.S. NUEVO SAN MIGUEL</t>
  </si>
  <si>
    <t>C.S. PACAYPITE</t>
  </si>
  <si>
    <t>VHM</t>
  </si>
  <si>
    <t>VISITA MÉDICA EN HOSPITALIZACIÓN</t>
  </si>
  <si>
    <t>CARLOS DANIEL CIRILO SUAREZ</t>
  </si>
  <si>
    <t>GLADYS HEREDIA MEJIA</t>
  </si>
  <si>
    <t>ALAN GARCIA CASTILLO</t>
  </si>
  <si>
    <t>REATEGUI ZAMORA KRISCIA ZULAY</t>
  </si>
  <si>
    <t>RITA VALENCIA RAMIREZ</t>
  </si>
  <si>
    <t>ANA BELEN ALVAREZ TUFINIO</t>
  </si>
  <si>
    <t>LUCIA MILAGROS AREVALO VALERA</t>
  </si>
  <si>
    <t>FELIPE GIANCARLO GUTIERREZ GUEVARA</t>
  </si>
  <si>
    <t>C.C. PUEBLO LIBRE</t>
  </si>
  <si>
    <t>ENCARGADO PARA COVID EN COMUNIDADES NATIVAS</t>
  </si>
  <si>
    <t>ENRIQUEZ VERA GIOVANNA ELIZABETH</t>
  </si>
  <si>
    <t>GUTIERREZ CHOQUE EVA DINA</t>
  </si>
  <si>
    <t>CHINCHA TORREJON FRANCISCO</t>
  </si>
  <si>
    <t>PAREDES ZEVALLOS ROSA PERLITA</t>
  </si>
  <si>
    <t>VERONICA PATRICIA AGUILAR SANTOS</t>
  </si>
  <si>
    <t>FIDEL EDUARDO PERALES ALIAGA</t>
  </si>
  <si>
    <t>JUAN ANTONIO SALVADOR ORIHUELA</t>
  </si>
  <si>
    <t>JOSE LUIS HERNANDEZ REYES</t>
  </si>
  <si>
    <t>HERNANDEZ NUÑEZ ROBERTO ALEJANDRO</t>
  </si>
  <si>
    <t>PINEDO BARTRA PRISCILA</t>
  </si>
  <si>
    <t xml:space="preserve">60 HORAS RADIOLOGICOS </t>
  </si>
  <si>
    <t>PEREA VILLANUEVA ALPINO</t>
  </si>
  <si>
    <t xml:space="preserve">LICENCIA SIN GOCE DE HABER </t>
  </si>
  <si>
    <t>VACACIONES AÑO 2020 DEL 01 AL 10/02/2021</t>
  </si>
  <si>
    <t>VACACIONES AÑO 2021 DEL 01 AL 27/02/2021</t>
  </si>
  <si>
    <t>AISLAMIENTO POR COVID 19</t>
  </si>
  <si>
    <t>VACACIONES AÑO 2020 DEL 15 AL 19/02/2021</t>
  </si>
  <si>
    <t>RICALDI BALDEON SANDRA</t>
  </si>
  <si>
    <t>VACACIONES AÑO 2020 DEL 01 AL 28/02/2021</t>
  </si>
  <si>
    <t>VACACIONES AÑO 2020 DEL 01 AL 05/02/2021</t>
  </si>
  <si>
    <t>BACILIO CARDOZO ALEJANDRA KARIN</t>
  </si>
  <si>
    <t>FEBRERO</t>
  </si>
  <si>
    <t>RIOS NORIEGA MARCIA VIVIANA</t>
  </si>
  <si>
    <t>MEZA RIOS MARIA ESTELA</t>
  </si>
  <si>
    <t>JHONATAN LUIS  PINTADO LABAN</t>
  </si>
  <si>
    <t>SALAZAR LLONTOP ALEXIS GERMAIN</t>
  </si>
  <si>
    <t xml:space="preserve">YACTAYO SANTILLAN CARLOS </t>
  </si>
  <si>
    <t>VHM:</t>
  </si>
  <si>
    <t>HERMOGENES MIGUEL CONCHA HUAMANI</t>
  </si>
  <si>
    <t>DOCTOR EQUIPO COVID 19</t>
  </si>
  <si>
    <t>CHAVEZ RENGIFO ALEX TERCERO</t>
  </si>
  <si>
    <t>AGUILAR SANTOS VERONICA PATRICIA</t>
  </si>
  <si>
    <t>FLORES RIVERA JONATHAN RUBEN</t>
  </si>
  <si>
    <t>ESTELITH LEYVA CUSMA</t>
  </si>
  <si>
    <t>SARA VERONICA MENDOZA MEDINA</t>
  </si>
  <si>
    <t>ESTHELA DEL JESUS GOMEZ ROSAL</t>
  </si>
  <si>
    <t>VACACIONES AÑO 2020 DEL 06 AL 15/03/2021</t>
  </si>
  <si>
    <t>VACACIONES AÑO 2020</t>
  </si>
  <si>
    <t>ADERLY E. BRAVO GONZALES</t>
  </si>
  <si>
    <t>MARCELO YURAPAITAN GALVAN</t>
  </si>
  <si>
    <t>DIDEL PERALES ALIAGA</t>
  </si>
  <si>
    <t>VACACIONES AÑO 2021</t>
  </si>
  <si>
    <t>VACACIONES 2021 DEL 16 AL 18/03/2021</t>
  </si>
  <si>
    <t>VACACIONES AÑO 2020 DEL 23 AL 25/03/2021</t>
  </si>
  <si>
    <t>VACACIONES AÑO 2020 DEL 17 AL 31/03/2021</t>
  </si>
  <si>
    <t>VACACIONES AÑO 2021 DEL 1 AL 30/03/2021</t>
  </si>
  <si>
    <t>VACACIONES DEL 01 AL 30/03/2021</t>
  </si>
  <si>
    <t>MARZO</t>
  </si>
  <si>
    <t>DIREC</t>
  </si>
  <si>
    <t>VULNERABLE A COVID</t>
  </si>
  <si>
    <t>VMH</t>
  </si>
  <si>
    <t>VMH:</t>
  </si>
  <si>
    <t>DIREC:</t>
  </si>
  <si>
    <t xml:space="preserve"> TRABAJO EN DIRECCION </t>
  </si>
  <si>
    <t>DOCTOR EQUIPO COVID</t>
  </si>
  <si>
    <t>ABRIL</t>
  </si>
  <si>
    <t>MEDICO CIRUJANO</t>
  </si>
  <si>
    <t>MEDICO INTERNISTA</t>
  </si>
  <si>
    <t>MEDICO GENERAL</t>
  </si>
  <si>
    <t>LICENCIA POR COMORBILIDAD</t>
  </si>
  <si>
    <t>AISLAMIENTO</t>
  </si>
  <si>
    <t>MEDICO PEDIATRA</t>
  </si>
  <si>
    <t>VACACIONES AÑO 2021 (03 DIAS )</t>
  </si>
  <si>
    <t>PERSONAL QUE SE ENCUENTRA EN LICENCIA POR MATERNIDAD</t>
  </si>
  <si>
    <t xml:space="preserve">VACACIONES AÑO 2021 - 30 DIAS </t>
  </si>
  <si>
    <t>LICENCIA POR ENFERMEDAD</t>
  </si>
  <si>
    <t>MEDICO GINECOLOGO</t>
  </si>
  <si>
    <t>AISLAMIENTO DEL 17 AL 30/04/2021</t>
  </si>
  <si>
    <t>MEDICO ONCOLOGO</t>
  </si>
  <si>
    <t>FIDEL PERALES ALIAGA -  TERCERO</t>
  </si>
  <si>
    <t>MARCELO YURAPAITAN GALVAN - TERCERO</t>
  </si>
  <si>
    <t>YULISSA MARIVI PAREDES PADILLA</t>
  </si>
  <si>
    <t>MEDICO CARDIOLOGO</t>
  </si>
  <si>
    <t>MEDICO INFECTOLOGO</t>
  </si>
  <si>
    <t>MEDICO GASTROENTEROLOGO</t>
  </si>
  <si>
    <t>VACACIONES AÑO 2020 (15 DIAS)</t>
  </si>
  <si>
    <t>MEDICO REUMATOLOGO</t>
  </si>
  <si>
    <t xml:space="preserve">RENUNCIO </t>
  </si>
  <si>
    <t>MEDICO NEUROLOGO</t>
  </si>
  <si>
    <t>MEDICO PSIQUIATRA</t>
  </si>
  <si>
    <t>MEDICO TRAUMATOLOGO</t>
  </si>
  <si>
    <t>MEDICO OFTALMOLOGO</t>
  </si>
  <si>
    <t>VACACIONES AÑO 2020 DEL 16 AL 25/04/2021</t>
  </si>
  <si>
    <t>MEDICO UROLOGO</t>
  </si>
  <si>
    <t>MEDICO OTORRINO</t>
  </si>
  <si>
    <t>MEDICO RADIOLOGO</t>
  </si>
  <si>
    <t>AISLAMIENTO POR POSITIVO COVID 19</t>
  </si>
  <si>
    <t>MEDICINA FISICA REHABILITACION</t>
  </si>
  <si>
    <t>MEDICO HEMATOLOGO</t>
  </si>
  <si>
    <t>MEDICO DE FAMILIA</t>
  </si>
  <si>
    <t>AISLAMIENTO POR CASO POSITIVO COVID 19</t>
  </si>
  <si>
    <t>AISLAMIENTO POR CASO POSITIVO COVID 20</t>
  </si>
  <si>
    <t xml:space="preserve">FREDDY RUBEN CAPUÑAY YARASCA </t>
  </si>
  <si>
    <t xml:space="preserve">CHAVEZ RENGIFO ALEX TERCERO </t>
  </si>
  <si>
    <t>MEDICO DERMATOLOGO</t>
  </si>
  <si>
    <t xml:space="preserve">FLORES RIVERA JONATHAN RUBEN </t>
  </si>
  <si>
    <t xml:space="preserve">AGUILAR SANTOS VERONICA PATRICIA </t>
  </si>
  <si>
    <t>ESPECIALIDAD</t>
  </si>
  <si>
    <t>ANDREA MARIA SANDIGA DOMINGUEZ</t>
  </si>
  <si>
    <t>MECHAN CARDENAS HAROLD JOSUEP(276)</t>
  </si>
  <si>
    <t>MECHAN CARDENAS HAROLD JOSUEP(LOCACIÓN)</t>
  </si>
  <si>
    <t>MAZULIS ALEMAN FERNANDO DAVID MARTIN(LOCACIÓN)</t>
  </si>
  <si>
    <t>MAZULIS ALEMAN FERNANDO DAVID MARTIN(SERUM)</t>
  </si>
  <si>
    <t>VISITA MEDICA EN HOSPITALIZACION</t>
  </si>
  <si>
    <t>CIRILO SUAREZ CARLOS DANIEL</t>
  </si>
  <si>
    <t>GARCIA CASTILLO ALAN</t>
  </si>
  <si>
    <t>HEREDIA MEJIA GLADYS</t>
  </si>
  <si>
    <t>EDDY ACOSTA GUEVARA</t>
  </si>
  <si>
    <t>ROBERT FRANCISCO RENGIFO PAIMA</t>
  </si>
  <si>
    <t>EQUIPO COVID</t>
  </si>
  <si>
    <t>C.S. PUEBLO LIBRE</t>
  </si>
  <si>
    <t>MAYO</t>
  </si>
  <si>
    <t>EMERGENCIOLOGO</t>
  </si>
  <si>
    <t>CIRUJANO</t>
  </si>
  <si>
    <t>INTERNISTA</t>
  </si>
  <si>
    <t>MEDICINA</t>
  </si>
  <si>
    <t>PEDIATRA</t>
  </si>
  <si>
    <t>VACACIONES AÑO 2021 (DEL 09 AL 30/05/2021 )</t>
  </si>
  <si>
    <t>VACACIONES AÑO 2021 DEL 01 AL 30/05/2021</t>
  </si>
  <si>
    <t>GNECOLOGIA</t>
  </si>
  <si>
    <t>GINECOLOGIA</t>
  </si>
  <si>
    <t>GINECOLOGO</t>
  </si>
  <si>
    <t>ONCOLOGO</t>
  </si>
  <si>
    <t>CARDIOLOGO</t>
  </si>
  <si>
    <t>INFECTOLOGO</t>
  </si>
  <si>
    <t>GASTROENTEROLOGO</t>
  </si>
  <si>
    <t>NEUMOLOGO</t>
  </si>
  <si>
    <t>REUMATOLOGO</t>
  </si>
  <si>
    <t>NEUROLOGO</t>
  </si>
  <si>
    <t>TRAUMATOLOGO</t>
  </si>
  <si>
    <t>OFTALMOLOGO</t>
  </si>
  <si>
    <t>OTORRINO</t>
  </si>
  <si>
    <t>RADIOLOGO</t>
  </si>
  <si>
    <t>REAHABILITACION</t>
  </si>
  <si>
    <t>FREDDY RUBEN CAPUÑAY YARASCA - TERCERO</t>
  </si>
  <si>
    <t>JAVIER BARTOLO JUAN GARY</t>
  </si>
  <si>
    <t>EDGAR TAMAYO BARRIO DE MENDOZA</t>
  </si>
  <si>
    <t>ENDOCRINOLOGO</t>
  </si>
  <si>
    <t>CHINCHIHUALPA MONTES LUIS</t>
  </si>
  <si>
    <t>LAPA SOCUALAYA LISSETH</t>
  </si>
  <si>
    <t>DERMATOLOGO</t>
  </si>
  <si>
    <t>FLORES RIVERA JONATHAN RUBEN - TERCERO</t>
  </si>
  <si>
    <t>AGUILAR SANTOS VERONICA PATRICIA - TERCERO</t>
  </si>
  <si>
    <t>CASTAÑEDA LEON MARIO ALEJANDRO</t>
  </si>
  <si>
    <t>JOHN ERICK CARLOS CALDERON ALMONACID</t>
  </si>
  <si>
    <t>ROSULA ELENA ALVARADO LOBATON</t>
  </si>
  <si>
    <t>CORONEL MUÑOZ JOSE ELMER</t>
  </si>
  <si>
    <t>ARROYO LOPEZ PAOLA DE LOS MILAGROS</t>
  </si>
  <si>
    <t>GONZALES GOMEZ MONICA I.</t>
  </si>
  <si>
    <t>INTENCIVISTA</t>
  </si>
  <si>
    <t>VACACIONES DEL 01 AL 16/06/20211</t>
  </si>
  <si>
    <t>ANESTESIOLOOGO</t>
  </si>
  <si>
    <t>VACACIONES AÑO 2021 DEL 01 AL 30/06/2021</t>
  </si>
  <si>
    <t>VACACIONES DEL 01 AL 10/06/2021</t>
  </si>
  <si>
    <t>AISLAMIENTO POR POSITIVO AL COVID 19 DEL 10 AL 24/06/2021</t>
  </si>
  <si>
    <t>PSIQUIATRA</t>
  </si>
  <si>
    <t>UROLOGO</t>
  </si>
  <si>
    <t>VACACIONES AÑO 2020 DEL 01 AL 06/06/2021</t>
  </si>
  <si>
    <t>INETNISTA</t>
  </si>
  <si>
    <t>HEMATOLOGO</t>
  </si>
  <si>
    <t>NEUROLOGO PEDIATRA</t>
  </si>
  <si>
    <t>TANIA ROA CARRASCO</t>
  </si>
  <si>
    <t>GUILLERMO VASQUEZ  RIMACHI</t>
  </si>
  <si>
    <t>ORIUNDO ANTAY GUILLERMO EDGAR</t>
  </si>
  <si>
    <t>MECHAN CARDENAS HAROLD JOSUEP (276)</t>
  </si>
  <si>
    <t>MAZULIS ALEMAN FERNANDO DAVID MARTIN (SERUM)</t>
  </si>
  <si>
    <t>JOHN ERICK CARLOS CALDERON ALMONACID (LOCADOR)</t>
  </si>
  <si>
    <t>RAFAEL JESUS YANQUI SANCHEZ</t>
  </si>
  <si>
    <t>VICTOR KEVIN MENA PALOMINO</t>
  </si>
  <si>
    <t>ALVA ADRIAZEN ALAN STUART EDGAR</t>
  </si>
  <si>
    <t>VASQUEZ ADRIANZEN LENIN</t>
  </si>
  <si>
    <t xml:space="preserve">GONZALES MENCIAS MARIA GABRIELA </t>
  </si>
  <si>
    <t>ROBERT RENGIFO PAIMA</t>
  </si>
  <si>
    <t>JULIO</t>
  </si>
  <si>
    <t>LICENCIA CON GOCE POR MORBILIDAD</t>
  </si>
  <si>
    <t>ANESTECIOLOGO</t>
  </si>
  <si>
    <t>VACACIONES DEL 01 AL 10/07/2021</t>
  </si>
  <si>
    <t xml:space="preserve">NEUROLOGO </t>
  </si>
  <si>
    <t>60 HORAS RADIOLOGICAS DEL 19 AL 28/07/2021</t>
  </si>
  <si>
    <t>VACACIONES AÑO 2020 DEL 01 AL 15/07/2021</t>
  </si>
  <si>
    <t>60 HORAS RADIOLOGICAS DEL 27 AL 31/07/2021</t>
  </si>
  <si>
    <t>MEDICINA EN FAMILIA</t>
  </si>
  <si>
    <t>EDWARD AUGUSTO LINARES TAPIA</t>
  </si>
  <si>
    <t>LUIS ISAAC PAZ LUNA</t>
  </si>
  <si>
    <t>SHEYLA BRIGETH ESTEVEZ MARCELO</t>
  </si>
  <si>
    <t>JULIA STEFANY VASQUEZ QUISPE</t>
  </si>
  <si>
    <t>JORGE ALONSO GOMEZ ARRUE</t>
  </si>
  <si>
    <t>EDUARDO JAVIER CHARCAPE LLAURY</t>
  </si>
  <si>
    <t>ALBERT JOSEPH LOAYZA AGUILAR</t>
  </si>
  <si>
    <t>OCROS CAVALCANTE WILBER</t>
  </si>
  <si>
    <t>LINAREZ TAPIA EDWAR AUGUSTO</t>
  </si>
  <si>
    <t>JUNIO</t>
  </si>
  <si>
    <t>ZELAYA SAENZ JORGE LUIS (SERUM)</t>
  </si>
  <si>
    <t>MAZULIS ALEMAN FERNANDO DAVID MARTIN (276)</t>
  </si>
  <si>
    <t>WALTER GERALDO RUIZ PANEZ</t>
  </si>
  <si>
    <t>MANUEL ALBERTH VASQUEZ CASTILLO</t>
  </si>
  <si>
    <t>EMIR ALI LUDEÑA OCAÑA</t>
  </si>
  <si>
    <t xml:space="preserve">LUIS FERNANDO OVIEDO GUTIERREZ </t>
  </si>
  <si>
    <t>CASTAÑEDA FERNANDEZ JULIANA PAOLA</t>
  </si>
  <si>
    <t>BENITEZ ORDERIQUE ALVARO RODRIGO</t>
  </si>
  <si>
    <t>ANGELES SALCEDO ALESSANDRA PATRICIA</t>
  </si>
  <si>
    <t xml:space="preserve">RICARDO ALEJANDRO VERGARA POLO </t>
  </si>
  <si>
    <t>VASTI RAQUEL HERNANDEZ ANTEZANO</t>
  </si>
  <si>
    <t>TESSY CASTAÑEDA TORREJON</t>
  </si>
  <si>
    <t>LICENCIA SIN GOCE</t>
  </si>
  <si>
    <t>JESUS MARIA SANDOVAL CARDOZA</t>
  </si>
  <si>
    <t>AGOSTO</t>
  </si>
  <si>
    <t>VACACIONES AÑO 2021 DEL 01 AL 19/08/2021</t>
  </si>
  <si>
    <t>VACACIONES AÑO 2021 DEL 01 AL 10/08/2021</t>
  </si>
  <si>
    <t>VACACIONES AÑO 2020 15 DIAS</t>
  </si>
  <si>
    <t>VACACIONES AÑO 2020 DEL 01 AL 28/08/2021</t>
  </si>
  <si>
    <t>VACACIONES AÑO 2021 DEL 01 AL 15/08/2021</t>
  </si>
  <si>
    <t>VACACIONES AÑO 2020 DEL 01 AL 15/08/2021</t>
  </si>
  <si>
    <t>VACACIONES AÑO 2020 DEL 08 AL 21/08/2021</t>
  </si>
  <si>
    <t>VACACIONES AÑO 2020 DEL 22 AL 31/08/2021</t>
  </si>
  <si>
    <t>REHABILITACION</t>
  </si>
  <si>
    <t>VACACIONES AÑO 2020 DEL 01 AL 30/08/2021</t>
  </si>
  <si>
    <t>FREDDY RUBEN CAPUÑAY YARASCA - CAS</t>
  </si>
  <si>
    <t>DAVILA ZUÑIGA CESAR GABRIEL</t>
  </si>
  <si>
    <t>ALEX TERCERO CHAVEZ RENGIFO</t>
  </si>
  <si>
    <t>JANNETT CONSUELO CABANILLAS CHOQUE</t>
  </si>
  <si>
    <t>BLANCA WENDYTH DIAZ CALLO</t>
  </si>
  <si>
    <t>VACACIONES 2020</t>
  </si>
  <si>
    <t>SETIEMBRE</t>
  </si>
  <si>
    <t>VACACIONES AÑO 2021 DEL 16 AL 30/09/2021</t>
  </si>
  <si>
    <t>VACACIONES AÑO 2021 DEL 13 AL 22/09/2021</t>
  </si>
  <si>
    <t>MARCELO YURAPAITAN GALVAN - CAS</t>
  </si>
  <si>
    <t>PERSONAL CON LICENCIA POR MORBILIDAD</t>
  </si>
  <si>
    <t>VACACIONES AÑO 2020 DEL 01 AL 18/09/2021</t>
  </si>
  <si>
    <t>RENUNCIO EN EL MES DE SETIEMBRE 2021</t>
  </si>
  <si>
    <t>DAMIAN JABO JULIO ENRIQUE</t>
  </si>
  <si>
    <t>MORALES YZENA WILLY ALEJANDRO</t>
  </si>
  <si>
    <t>PALACIOS ALCANTARA LENIN ALFREDO</t>
  </si>
  <si>
    <t>ALVA CUEVA EDER ANDRE</t>
  </si>
  <si>
    <t>HUAMANI HUAMAN LISSET GIULIANA</t>
  </si>
  <si>
    <t>ACUÑA GUILLEN DANIE JACKSON</t>
  </si>
  <si>
    <t>VERA MELENDEZ KATHERINE</t>
  </si>
  <si>
    <t>ORIUNDO ANTAY GUILLERMO EDGARD</t>
  </si>
  <si>
    <t>COVEÑAS LEONJOSE ERNESTO</t>
  </si>
  <si>
    <t>OCROS COSAVALENTA WILBER</t>
  </si>
  <si>
    <t>RIVERA YANGE ROXANA</t>
  </si>
  <si>
    <t>ALFREDO  MARTIN  JAUREQUI FARFAN</t>
  </si>
  <si>
    <t>MEDICINA GENERAL</t>
  </si>
  <si>
    <t>TESSY SAMANTHA CASTAÑEDA TORREJON</t>
  </si>
  <si>
    <t>ALEJOS SILVA HILDER RUSBER</t>
  </si>
  <si>
    <t>EDSON GULLIT VLADIMIR SAAVEDRA ECHEVERRE</t>
  </si>
  <si>
    <t>VACACIONES AÑO 2019 DEL 01 AL 29/11/2021</t>
  </si>
  <si>
    <t>DIAS RADIOLOGICOS DE 60 HORAS</t>
  </si>
  <si>
    <t>SALAS VARGAS JACKELINE DAHANA</t>
  </si>
  <si>
    <t>MONTERO MAURICIO BRENDA CAROLINA</t>
  </si>
  <si>
    <t>GUILLERMO EDUARDO ORIUNDO ANTAY</t>
  </si>
  <si>
    <t>VASQUEZ RIMACHI GUILLERMO GIANCARLO</t>
  </si>
  <si>
    <t>JAMER FUSTAMANTE OLIVERA</t>
  </si>
  <si>
    <t>NEUROCIRUJANO</t>
  </si>
  <si>
    <t>JOSE ERNESTO COVEÑAS LEON</t>
  </si>
  <si>
    <t>MARGARITA PAULA HUNG QUIERO</t>
  </si>
  <si>
    <t>TANIA YESEIA ROA CARRASCO</t>
  </si>
  <si>
    <t>WILBER OCROS CAVALCANTE</t>
  </si>
  <si>
    <t>VALDIVIA OCHOA MARIED</t>
  </si>
  <si>
    <t>OCTUBRE</t>
  </si>
  <si>
    <t>JONATHAN ARGANGOÑA VASQUEZ</t>
  </si>
  <si>
    <t>CALDERON ALMONACID JOHN ERICK CARLOS</t>
  </si>
  <si>
    <t>RIOJAS CARRANZA JENIFFER LORENA</t>
  </si>
  <si>
    <t>EDWARD JESUS PACHAS CAMPOS</t>
  </si>
  <si>
    <t>VASTI RAQUEL HERNANDEZ ARTEZANO</t>
  </si>
  <si>
    <t>GRECIA ROSSEL FERNANDEZ</t>
  </si>
  <si>
    <t>LLAMOS  MUÑOZ JORVEL BENJAMIN</t>
  </si>
  <si>
    <t>ADRIANA FREITAS PEREZ (SERUMS)</t>
  </si>
  <si>
    <t>NOVIEMBRE</t>
  </si>
  <si>
    <t>vacaciones de 07 dias del 24 al 30/11/2021</t>
  </si>
  <si>
    <t>ANESTESIOLOGO</t>
  </si>
  <si>
    <t>CAPACITACION DEL 19 AL 25/11/2021</t>
  </si>
  <si>
    <t>VACACIONES DEL 15 AL 24/11/2021</t>
  </si>
  <si>
    <t>VACACIONES AÑO 2019</t>
  </si>
  <si>
    <t>HEMATOLOGIA</t>
  </si>
  <si>
    <t>VACACIONES DEL 08 AL 17/11/2021</t>
  </si>
  <si>
    <t>Licencia Sin Goce de Haber</t>
  </si>
  <si>
    <t>CHARCAPE LLAURY EDUARDO JAVIER</t>
  </si>
  <si>
    <t>AGUILAR SANTOS VERONICA</t>
  </si>
  <si>
    <t>CASTILLO RIVERA MYRIAM ELIZABETH</t>
  </si>
  <si>
    <t>ALEX CHAVEZ RENGIFO</t>
  </si>
  <si>
    <t>BRENDA MONTERO MAURICIO</t>
  </si>
  <si>
    <t>VARAS REYNA KAROLA LYSETTE</t>
  </si>
  <si>
    <t>ROXANA RIVERA YANGE</t>
  </si>
  <si>
    <t>RENZO ANDREE VASQUEZ VARILLAS - RESIDENTE</t>
  </si>
  <si>
    <t>ROA CARRASCO TANIA YESENIA</t>
  </si>
  <si>
    <t>HUNG QUIERO MARGARITA PAULA</t>
  </si>
  <si>
    <t>COVEÑAS LEON JOSE ERNESTO</t>
  </si>
  <si>
    <t>ARGANDOÑA VASQUEZ  JONATHAN MANUEL</t>
  </si>
  <si>
    <t>MARIELA GEORGINA SIGÜEÑAS SALAZAR</t>
  </si>
  <si>
    <t>ERIKA MARIELA PADILLA CULQUI</t>
  </si>
  <si>
    <t>KATHERINE PAOLA ACAPANA ALVA</t>
  </si>
  <si>
    <t xml:space="preserve">MAZULIS ALEMAN FERNANDO DAVID MARTIN </t>
  </si>
  <si>
    <t>PAOLA DE LOS MILAGROS ARROYO LOPEZ</t>
  </si>
  <si>
    <t>JAUREGUI FARFAN ALFREDO</t>
  </si>
  <si>
    <t>PACHAS CAMPOS EDWAR JESUS</t>
  </si>
  <si>
    <t>VASQUEZ ADRIANZEN FREY LENIN</t>
  </si>
  <si>
    <t>GONZALES GOMEZ MONICA ISABEL</t>
  </si>
  <si>
    <t xml:space="preserve">VACACIONES DEL 1 AL 8 </t>
  </si>
  <si>
    <t>VACACIONES DEL 26 AL 30</t>
  </si>
  <si>
    <t>DICIEMBRE</t>
  </si>
  <si>
    <t>MEDICINA INTERNA</t>
  </si>
  <si>
    <t>VACACIONES AÑO 2020 DEL 15 AL 31/12/2021</t>
  </si>
  <si>
    <t>VACACIONES 2021 DEL 17 AL 31/12/2021</t>
  </si>
  <si>
    <t>LICENCIA POR ENFERMEDAD DEL 13 AL 31/12/2021</t>
  </si>
  <si>
    <t>VACACIONES AÑO 2020 - 2021 DEL 21 AL 31/12/2021</t>
  </si>
  <si>
    <t>CARDIOLOGIA</t>
  </si>
  <si>
    <t>VACACIONES AÑO 2021 DEL 17 AL 31/12/2021</t>
  </si>
  <si>
    <t>VACACIONES AÑO 2021 DEL 02 AL 31/12/2021</t>
  </si>
  <si>
    <t>VACACIONES AÑO 2021 DEL 09 AL 31/12/2021</t>
  </si>
  <si>
    <t>VACACIONES AÑO 2020 DEL 02 AL 31/12/2021</t>
  </si>
  <si>
    <t>VACACIONES AÑO 2021 DEL 22 AL 31/12/2021</t>
  </si>
  <si>
    <t>VACACIONES 2020 DEL 01 AL 15/12/2021</t>
  </si>
  <si>
    <t>VACACIONES AÑO 2021 DEL 01 AL 15/12/2021</t>
  </si>
  <si>
    <t>OTORRINOLARINGOLOGO</t>
  </si>
  <si>
    <t>VACACIONES 2020 DEL 27 AL 31/12/2021</t>
  </si>
  <si>
    <t>VACACIONES AÑO 2020 DEL 01 AL 12/12/2021</t>
  </si>
  <si>
    <t>DIAS RADIOLOGICOS DEL 01 AL 10/12/2021</t>
  </si>
  <si>
    <t>MEDICINA FAMILIAR</t>
  </si>
  <si>
    <t>ENDOCRINOLOG</t>
  </si>
  <si>
    <t>CUBA FERNANDEZ EDUARDO</t>
  </si>
  <si>
    <t>CARRILLO AYBAR YOSSELLY NINOSKA</t>
  </si>
  <si>
    <t>PERALES ALIAGA FIDEL EDUARDO</t>
  </si>
  <si>
    <t>HERNANDEZ GARCIA JACKELYN ADRIANA</t>
  </si>
  <si>
    <t>RAMOS GUEVARA KATHERINE MARIBEL</t>
  </si>
  <si>
    <t>OCROS COVALCANTE WILBER</t>
  </si>
  <si>
    <t>VACACIONES DEL 23 AL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</si>
</sst>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_ ;_ * \-#,##0_ ;_ * &quot;-&quot;_ ;_ @_ "/>
    <numFmt numFmtId="165" formatCode="0.0"/>
  </numFmts>
  <fonts count="4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Bodoni MT Black"/>
      <family val="1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8"/>
      <color theme="1"/>
      <name val="Arial"/>
      <family val="2"/>
    </font>
    <font>
      <b/>
      <sz val="10"/>
      <name val="Arial Narrow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8"/>
      <name val="Cambria"/>
      <family val="1"/>
      <scheme val="major"/>
    </font>
    <font>
      <sz val="8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10"/>
      <color theme="1"/>
      <name val="Cambria"/>
      <family val="2"/>
      <scheme val="major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sz val="10"/>
      <name val="Cambria"/>
      <family val="1"/>
    </font>
    <font>
      <b/>
      <sz val="10"/>
      <name val="Cambria"/>
      <family val="1"/>
    </font>
    <font>
      <sz val="10"/>
      <color theme="9" tint="-0.249977111117893"/>
      <name val="Cambria"/>
      <family val="1"/>
    </font>
    <font>
      <sz val="10"/>
      <color rgb="FF000000"/>
      <name val="Calibri"/>
      <family val="2"/>
    </font>
    <font>
      <sz val="10"/>
      <color rgb="FF000000"/>
      <name val="Cambria"/>
      <family val="1"/>
      <scheme val="maj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5DB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rgb="FFFFFF00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0" fillId="0" borderId="5" xfId="0" applyBorder="1"/>
    <xf numFmtId="0" fontId="0" fillId="0" borderId="0" xfId="0" applyAlignment="1">
      <alignment horizontal="left" indent="1"/>
    </xf>
    <xf numFmtId="0" fontId="0" fillId="0" borderId="0" xfId="0" applyAlignment="1">
      <alignment horizontal="centerContinuous"/>
    </xf>
    <xf numFmtId="0" fontId="0" fillId="2" borderId="3" xfId="0" applyFill="1" applyBorder="1" applyAlignment="1">
      <alignment horizontal="left" indent="1"/>
    </xf>
    <xf numFmtId="0" fontId="2" fillId="0" borderId="0" xfId="0" applyFont="1"/>
    <xf numFmtId="0" fontId="1" fillId="2" borderId="2" xfId="0" applyFont="1" applyFill="1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3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centerContinuous"/>
    </xf>
    <xf numFmtId="0" fontId="8" fillId="0" borderId="0" xfId="0" applyFont="1" applyFill="1"/>
    <xf numFmtId="0" fontId="9" fillId="6" borderId="18" xfId="0" applyFont="1" applyFill="1" applyBorder="1" applyAlignment="1">
      <alignment horizontal="center" vertical="center" textRotation="90" wrapText="1"/>
    </xf>
    <xf numFmtId="0" fontId="9" fillId="6" borderId="19" xfId="0" applyFont="1" applyFill="1" applyBorder="1" applyAlignment="1">
      <alignment horizontal="center" vertical="center" textRotation="90" wrapText="1"/>
    </xf>
    <xf numFmtId="0" fontId="6" fillId="7" borderId="20" xfId="0" applyFont="1" applyFill="1" applyBorder="1" applyAlignment="1">
      <alignment horizontal="center" vertical="center" textRotation="90" wrapText="1"/>
    </xf>
    <xf numFmtId="0" fontId="9" fillId="5" borderId="18" xfId="0" applyFont="1" applyFill="1" applyBorder="1" applyAlignment="1">
      <alignment horizontal="center" vertical="center" textRotation="90" wrapText="1"/>
    </xf>
    <xf numFmtId="0" fontId="9" fillId="5" borderId="19" xfId="0" applyFont="1" applyFill="1" applyBorder="1" applyAlignment="1">
      <alignment horizontal="center" vertical="center" textRotation="90" wrapText="1"/>
    </xf>
    <xf numFmtId="0" fontId="6" fillId="7" borderId="21" xfId="0" applyFont="1" applyFill="1" applyBorder="1" applyAlignment="1">
      <alignment horizontal="center" vertical="center" textRotation="90" wrapText="1"/>
    </xf>
    <xf numFmtId="0" fontId="10" fillId="0" borderId="24" xfId="0" applyFont="1" applyFill="1" applyBorder="1"/>
    <xf numFmtId="0" fontId="10" fillId="0" borderId="25" xfId="0" applyFont="1" applyFill="1" applyBorder="1"/>
    <xf numFmtId="165" fontId="11" fillId="7" borderId="2" xfId="0" applyNumberFormat="1" applyFont="1" applyFill="1" applyBorder="1" applyAlignment="1">
      <alignment horizontal="center"/>
    </xf>
    <xf numFmtId="0" fontId="12" fillId="0" borderId="26" xfId="0" applyFont="1" applyFill="1" applyBorder="1"/>
    <xf numFmtId="0" fontId="12" fillId="0" borderId="27" xfId="0" applyFont="1" applyFill="1" applyBorder="1"/>
    <xf numFmtId="165" fontId="11" fillId="7" borderId="28" xfId="0" applyNumberFormat="1" applyFont="1" applyFill="1" applyBorder="1" applyAlignment="1">
      <alignment horizontal="center"/>
    </xf>
    <xf numFmtId="0" fontId="10" fillId="0" borderId="29" xfId="0" applyFont="1" applyFill="1" applyBorder="1" applyAlignment="1">
      <alignment horizontal="left" wrapText="1" inden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 wrapText="1" indent="1"/>
    </xf>
    <xf numFmtId="0" fontId="10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left" wrapText="1" indent="1"/>
    </xf>
    <xf numFmtId="0" fontId="10" fillId="0" borderId="30" xfId="0" applyFont="1" applyFill="1" applyBorder="1"/>
    <xf numFmtId="0" fontId="10" fillId="0" borderId="31" xfId="0" applyFont="1" applyFill="1" applyBorder="1"/>
    <xf numFmtId="0" fontId="12" fillId="0" borderId="32" xfId="0" applyFont="1" applyFill="1" applyBorder="1"/>
    <xf numFmtId="0" fontId="12" fillId="0" borderId="33" xfId="0" applyFont="1" applyFill="1" applyBorder="1"/>
    <xf numFmtId="0" fontId="0" fillId="0" borderId="0" xfId="0" applyBorder="1" applyAlignment="1">
      <alignment horizontal="centerContinuous"/>
    </xf>
    <xf numFmtId="164" fontId="0" fillId="0" borderId="34" xfId="0" applyNumberFormat="1" applyBorder="1"/>
    <xf numFmtId="165" fontId="0" fillId="0" borderId="35" xfId="0" applyNumberFormat="1" applyBorder="1"/>
    <xf numFmtId="0" fontId="2" fillId="8" borderId="1" xfId="0" applyFont="1" applyFill="1" applyBorder="1" applyAlignment="1"/>
    <xf numFmtId="0" fontId="2" fillId="8" borderId="2" xfId="0" applyFont="1" applyFill="1" applyBorder="1" applyAlignment="1"/>
    <xf numFmtId="0" fontId="17" fillId="8" borderId="1" xfId="0" applyFont="1" applyFill="1" applyBorder="1" applyAlignment="1"/>
    <xf numFmtId="0" fontId="2" fillId="8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 indent="1"/>
    </xf>
    <xf numFmtId="0" fontId="18" fillId="8" borderId="0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/>
    <xf numFmtId="164" fontId="0" fillId="0" borderId="5" xfId="0" applyNumberFormat="1" applyBorder="1"/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Continuous" vertical="center" wrapText="1"/>
    </xf>
    <xf numFmtId="0" fontId="2" fillId="8" borderId="0" xfId="0" applyFont="1" applyFill="1" applyBorder="1" applyAlignment="1"/>
    <xf numFmtId="0" fontId="15" fillId="6" borderId="38" xfId="0" applyFont="1" applyFill="1" applyBorder="1" applyAlignment="1">
      <alignment horizontal="center" vertical="center" wrapText="1"/>
    </xf>
    <xf numFmtId="0" fontId="16" fillId="7" borderId="38" xfId="0" applyFont="1" applyFill="1" applyBorder="1" applyAlignment="1">
      <alignment horizontal="center" vertical="center" wrapText="1"/>
    </xf>
    <xf numFmtId="164" fontId="0" fillId="0" borderId="39" xfId="0" applyNumberFormat="1" applyBorder="1"/>
    <xf numFmtId="165" fontId="0" fillId="0" borderId="40" xfId="0" applyNumberFormat="1" applyBorder="1"/>
    <xf numFmtId="0" fontId="14" fillId="2" borderId="41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vertical="center"/>
    </xf>
    <xf numFmtId="164" fontId="1" fillId="9" borderId="16" xfId="0" applyNumberFormat="1" applyFont="1" applyFill="1" applyBorder="1"/>
    <xf numFmtId="164" fontId="1" fillId="0" borderId="16" xfId="0" applyNumberFormat="1" applyFont="1" applyFill="1" applyBorder="1"/>
    <xf numFmtId="0" fontId="2" fillId="8" borderId="6" xfId="0" applyFont="1" applyFill="1" applyBorder="1" applyAlignment="1"/>
    <xf numFmtId="0" fontId="8" fillId="8" borderId="2" xfId="0" applyFont="1" applyFill="1" applyBorder="1" applyAlignment="1"/>
    <xf numFmtId="0" fontId="14" fillId="2" borderId="42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 wrapText="1" indent="1"/>
    </xf>
    <xf numFmtId="0" fontId="12" fillId="0" borderId="23" xfId="0" applyFont="1" applyFill="1" applyBorder="1"/>
    <xf numFmtId="0" fontId="12" fillId="0" borderId="23" xfId="0" applyFont="1" applyFill="1" applyBorder="1" applyAlignment="1">
      <alignment horizontal="left" wrapText="1" indent="1"/>
    </xf>
    <xf numFmtId="0" fontId="12" fillId="0" borderId="23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left" wrapText="1" inden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/>
    <xf numFmtId="0" fontId="2" fillId="0" borderId="1" xfId="0" applyFont="1" applyBorder="1" applyAlignment="1"/>
    <xf numFmtId="0" fontId="12" fillId="0" borderId="1" xfId="0" applyFont="1" applyFill="1" applyBorder="1" applyAlignment="1">
      <alignment horizontal="left" wrapText="1" inden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left" wrapText="1" indent="1"/>
    </xf>
    <xf numFmtId="0" fontId="1" fillId="2" borderId="4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Continuous"/>
    </xf>
    <xf numFmtId="164" fontId="0" fillId="0" borderId="1" xfId="0" applyNumberFormat="1" applyBorder="1"/>
    <xf numFmtId="164" fontId="1" fillId="0" borderId="5" xfId="0" applyNumberFormat="1" applyFont="1" applyBorder="1"/>
    <xf numFmtId="164" fontId="1" fillId="0" borderId="43" xfId="0" applyNumberFormat="1" applyFont="1" applyBorder="1"/>
    <xf numFmtId="165" fontId="1" fillId="0" borderId="44" xfId="0" applyNumberFormat="1" applyFont="1" applyBorder="1"/>
    <xf numFmtId="0" fontId="0" fillId="8" borderId="0" xfId="0" applyFill="1"/>
    <xf numFmtId="0" fontId="2" fillId="8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/>
    <xf numFmtId="0" fontId="2" fillId="8" borderId="0" xfId="0" applyFont="1" applyFill="1"/>
    <xf numFmtId="0" fontId="18" fillId="8" borderId="0" xfId="0" applyFont="1" applyFill="1" applyAlignment="1">
      <alignment horizontal="left"/>
    </xf>
    <xf numFmtId="0" fontId="20" fillId="10" borderId="46" xfId="0" applyFont="1" applyFill="1" applyBorder="1" applyAlignment="1">
      <alignment horizontal="center"/>
    </xf>
    <xf numFmtId="164" fontId="21" fillId="9" borderId="43" xfId="0" applyNumberFormat="1" applyFont="1" applyFill="1" applyBorder="1"/>
    <xf numFmtId="0" fontId="0" fillId="0" borderId="1" xfId="0" applyBorder="1"/>
    <xf numFmtId="165" fontId="20" fillId="7" borderId="1" xfId="0" applyNumberFormat="1" applyFont="1" applyFill="1" applyBorder="1" applyAlignment="1">
      <alignment horizontal="center"/>
    </xf>
    <xf numFmtId="0" fontId="20" fillId="9" borderId="1" xfId="0" applyFont="1" applyFill="1" applyBorder="1" applyAlignment="1">
      <alignment horizontal="center"/>
    </xf>
    <xf numFmtId="0" fontId="20" fillId="10" borderId="1" xfId="0" applyFont="1" applyFill="1" applyBorder="1" applyAlignment="1">
      <alignment horizontal="center"/>
    </xf>
    <xf numFmtId="0" fontId="20" fillId="8" borderId="1" xfId="0" applyFont="1" applyFill="1" applyBorder="1"/>
    <xf numFmtId="0" fontId="20" fillId="8" borderId="1" xfId="0" applyFont="1" applyFill="1" applyBorder="1" applyAlignment="1">
      <alignment horizontal="center"/>
    </xf>
    <xf numFmtId="165" fontId="20" fillId="7" borderId="48" xfId="0" applyNumberFormat="1" applyFont="1" applyFill="1" applyBorder="1" applyAlignment="1">
      <alignment horizontal="center"/>
    </xf>
    <xf numFmtId="0" fontId="20" fillId="8" borderId="50" xfId="0" applyFont="1" applyFill="1" applyBorder="1"/>
    <xf numFmtId="0" fontId="20" fillId="8" borderId="11" xfId="0" applyFont="1" applyFill="1" applyBorder="1"/>
    <xf numFmtId="0" fontId="20" fillId="8" borderId="51" xfId="0" applyFont="1" applyFill="1" applyBorder="1"/>
    <xf numFmtId="0" fontId="20" fillId="8" borderId="49" xfId="0" applyFont="1" applyFill="1" applyBorder="1"/>
    <xf numFmtId="0" fontId="20" fillId="8" borderId="52" xfId="0" applyFont="1" applyFill="1" applyBorder="1" applyAlignment="1">
      <alignment horizontal="center"/>
    </xf>
    <xf numFmtId="165" fontId="20" fillId="7" borderId="53" xfId="0" applyNumberFormat="1" applyFont="1" applyFill="1" applyBorder="1" applyAlignment="1">
      <alignment horizontal="center"/>
    </xf>
    <xf numFmtId="0" fontId="20" fillId="9" borderId="54" xfId="0" applyFont="1" applyFill="1" applyBorder="1" applyAlignment="1">
      <alignment horizontal="center"/>
    </xf>
    <xf numFmtId="0" fontId="20" fillId="10" borderId="55" xfId="0" applyFont="1" applyFill="1" applyBorder="1" applyAlignment="1">
      <alignment horizontal="center"/>
    </xf>
    <xf numFmtId="0" fontId="20" fillId="8" borderId="2" xfId="0" applyFont="1" applyFill="1" applyBorder="1"/>
    <xf numFmtId="0" fontId="20" fillId="8" borderId="4" xfId="0" applyFont="1" applyFill="1" applyBorder="1"/>
    <xf numFmtId="0" fontId="20" fillId="8" borderId="54" xfId="0" applyFont="1" applyFill="1" applyBorder="1"/>
    <xf numFmtId="0" fontId="20" fillId="8" borderId="56" xfId="0" applyFont="1" applyFill="1" applyBorder="1" applyAlignment="1">
      <alignment horizontal="center"/>
    </xf>
    <xf numFmtId="0" fontId="20" fillId="0" borderId="54" xfId="0" applyFont="1" applyBorder="1" applyAlignment="1">
      <alignment horizontal="left"/>
    </xf>
    <xf numFmtId="0" fontId="20" fillId="0" borderId="1" xfId="0" applyFont="1" applyBorder="1"/>
    <xf numFmtId="0" fontId="20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/>
    <xf numFmtId="0" fontId="22" fillId="8" borderId="54" xfId="0" applyFont="1" applyFill="1" applyBorder="1"/>
    <xf numFmtId="0" fontId="20" fillId="8" borderId="3" xfId="0" applyFont="1" applyFill="1" applyBorder="1"/>
    <xf numFmtId="0" fontId="20" fillId="9" borderId="57" xfId="0" applyFont="1" applyFill="1" applyBorder="1" applyAlignment="1">
      <alignment horizontal="center"/>
    </xf>
    <xf numFmtId="0" fontId="20" fillId="10" borderId="58" xfId="0" applyFont="1" applyFill="1" applyBorder="1" applyAlignment="1">
      <alignment horizontal="center"/>
    </xf>
    <xf numFmtId="0" fontId="23" fillId="7" borderId="38" xfId="0" applyFont="1" applyFill="1" applyBorder="1" applyAlignment="1">
      <alignment horizontal="center" vertical="center" wrapText="1"/>
    </xf>
    <xf numFmtId="0" fontId="23" fillId="9" borderId="38" xfId="0" applyFont="1" applyFill="1" applyBorder="1" applyAlignment="1">
      <alignment horizontal="center" vertical="center" wrapText="1"/>
    </xf>
    <xf numFmtId="0" fontId="21" fillId="10" borderId="38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vertical="center"/>
    </xf>
    <xf numFmtId="0" fontId="21" fillId="2" borderId="59" xfId="0" applyFont="1" applyFill="1" applyBorder="1" applyAlignment="1">
      <alignment horizontal="center" vertical="center" wrapText="1"/>
    </xf>
    <xf numFmtId="0" fontId="21" fillId="2" borderId="57" xfId="0" applyFont="1" applyFill="1" applyBorder="1" applyAlignment="1">
      <alignment horizontal="centerContinuous" vertical="center" wrapText="1"/>
    </xf>
    <xf numFmtId="0" fontId="21" fillId="2" borderId="58" xfId="0" applyFont="1" applyFill="1" applyBorder="1" applyAlignment="1">
      <alignment horizontal="center" vertical="center" wrapText="1"/>
    </xf>
    <xf numFmtId="0" fontId="20" fillId="9" borderId="48" xfId="0" applyFont="1" applyFill="1" applyBorder="1" applyAlignment="1">
      <alignment horizontal="center"/>
    </xf>
    <xf numFmtId="164" fontId="21" fillId="0" borderId="43" xfId="0" applyNumberFormat="1" applyFont="1" applyFill="1" applyBorder="1"/>
    <xf numFmtId="0" fontId="24" fillId="0" borderId="0" xfId="0" applyFont="1"/>
    <xf numFmtId="0" fontId="20" fillId="0" borderId="0" xfId="0" applyFont="1" applyFill="1" applyBorder="1" applyAlignment="1"/>
    <xf numFmtId="0" fontId="20" fillId="0" borderId="0" xfId="0" applyFont="1"/>
    <xf numFmtId="0" fontId="24" fillId="0" borderId="0" xfId="0" applyFont="1" applyAlignment="1">
      <alignment horizontal="center"/>
    </xf>
    <xf numFmtId="0" fontId="20" fillId="8" borderId="0" xfId="0" applyFont="1" applyFill="1" applyBorder="1" applyAlignment="1"/>
    <xf numFmtId="0" fontId="25" fillId="8" borderId="0" xfId="0" applyFont="1" applyFill="1" applyBorder="1" applyAlignment="1">
      <alignment horizontal="left"/>
    </xf>
    <xf numFmtId="0" fontId="26" fillId="0" borderId="0" xfId="0" applyFont="1"/>
    <xf numFmtId="0" fontId="24" fillId="0" borderId="0" xfId="0" applyFont="1" applyAlignment="1">
      <alignment horizontal="centerContinuous"/>
    </xf>
    <xf numFmtId="0" fontId="24" fillId="0" borderId="0" xfId="0" applyFont="1" applyAlignment="1"/>
    <xf numFmtId="0" fontId="24" fillId="0" borderId="5" xfId="0" applyFont="1" applyBorder="1"/>
    <xf numFmtId="0" fontId="24" fillId="0" borderId="5" xfId="0" applyFont="1" applyBorder="1" applyAlignment="1">
      <alignment horizontal="center"/>
    </xf>
    <xf numFmtId="0" fontId="24" fillId="0" borderId="0" xfId="0" applyFont="1" applyFill="1"/>
    <xf numFmtId="0" fontId="20" fillId="8" borderId="11" xfId="0" applyFont="1" applyFill="1" applyBorder="1" applyAlignment="1"/>
    <xf numFmtId="0" fontId="20" fillId="0" borderId="50" xfId="0" applyFont="1" applyFill="1" applyBorder="1" applyAlignment="1"/>
    <xf numFmtId="0" fontId="20" fillId="8" borderId="1" xfId="0" applyFont="1" applyFill="1" applyBorder="1" applyAlignment="1"/>
    <xf numFmtId="0" fontId="20" fillId="0" borderId="2" xfId="0" applyFont="1" applyFill="1" applyBorder="1" applyAlignment="1"/>
    <xf numFmtId="0" fontId="22" fillId="8" borderId="1" xfId="0" applyFont="1" applyFill="1" applyBorder="1" applyAlignment="1"/>
    <xf numFmtId="0" fontId="24" fillId="8" borderId="1" xfId="0" applyFont="1" applyFill="1" applyBorder="1" applyAlignment="1">
      <alignment horizontal="center"/>
    </xf>
    <xf numFmtId="0" fontId="24" fillId="8" borderId="23" xfId="0" applyFont="1" applyFill="1" applyBorder="1" applyAlignment="1">
      <alignment horizontal="center"/>
    </xf>
    <xf numFmtId="0" fontId="20" fillId="0" borderId="1" xfId="0" applyFont="1" applyFill="1" applyBorder="1" applyAlignment="1"/>
    <xf numFmtId="0" fontId="24" fillId="0" borderId="1" xfId="0" applyFont="1" applyBorder="1"/>
    <xf numFmtId="0" fontId="24" fillId="0" borderId="1" xfId="0" applyFont="1" applyBorder="1" applyAlignment="1"/>
    <xf numFmtId="0" fontId="24" fillId="0" borderId="1" xfId="0" applyFont="1" applyBorder="1" applyAlignment="1">
      <alignment horizontal="center"/>
    </xf>
    <xf numFmtId="0" fontId="20" fillId="0" borderId="1" xfId="0" applyFont="1" applyBorder="1" applyAlignment="1"/>
    <xf numFmtId="0" fontId="22" fillId="0" borderId="2" xfId="0" applyFont="1" applyFill="1" applyBorder="1" applyAlignment="1"/>
    <xf numFmtId="0" fontId="27" fillId="8" borderId="1" xfId="0" applyFont="1" applyFill="1" applyBorder="1" applyAlignment="1"/>
    <xf numFmtId="0" fontId="20" fillId="8" borderId="1" xfId="0" applyFont="1" applyFill="1" applyBorder="1" applyAlignment="1">
      <alignment horizontal="center" vertical="center"/>
    </xf>
    <xf numFmtId="0" fontId="20" fillId="0" borderId="6" xfId="0" applyFont="1" applyFill="1" applyBorder="1" applyAlignment="1"/>
    <xf numFmtId="0" fontId="31" fillId="2" borderId="42" xfId="0" applyFont="1" applyFill="1" applyBorder="1" applyAlignment="1">
      <alignment horizontal="center" vertical="center" wrapText="1"/>
    </xf>
    <xf numFmtId="0" fontId="31" fillId="2" borderId="41" xfId="0" applyFont="1" applyFill="1" applyBorder="1" applyAlignment="1">
      <alignment horizontal="center" vertical="center" wrapText="1"/>
    </xf>
    <xf numFmtId="0" fontId="31" fillId="2" borderId="41" xfId="0" applyFont="1" applyFill="1" applyBorder="1" applyAlignment="1">
      <alignment vertical="center"/>
    </xf>
    <xf numFmtId="0" fontId="26" fillId="2" borderId="37" xfId="0" applyFont="1" applyFill="1" applyBorder="1" applyAlignment="1">
      <alignment horizontal="centerContinuous" vertical="center" wrapText="1"/>
    </xf>
    <xf numFmtId="0" fontId="26" fillId="2" borderId="36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left" indent="1"/>
    </xf>
    <xf numFmtId="0" fontId="26" fillId="2" borderId="3" xfId="0" applyFont="1" applyFill="1" applyBorder="1" applyAlignment="1">
      <alignment horizontal="left" indent="1"/>
    </xf>
    <xf numFmtId="0" fontId="26" fillId="2" borderId="2" xfId="0" applyFont="1" applyFill="1" applyBorder="1" applyAlignment="1">
      <alignment horizontal="left" indent="1"/>
    </xf>
    <xf numFmtId="0" fontId="24" fillId="0" borderId="0" xfId="0" applyFont="1" applyAlignment="1">
      <alignment horizontal="left" indent="1"/>
    </xf>
    <xf numFmtId="0" fontId="26" fillId="0" borderId="0" xfId="0" applyFont="1" applyAlignment="1">
      <alignment horizontal="left" indent="1"/>
    </xf>
    <xf numFmtId="0" fontId="26" fillId="0" borderId="0" xfId="0" applyFont="1" applyAlignment="1">
      <alignment horizontal="center"/>
    </xf>
    <xf numFmtId="0" fontId="24" fillId="0" borderId="0" xfId="0" applyFont="1" applyBorder="1" applyAlignment="1">
      <alignment horizontal="centerContinuous"/>
    </xf>
    <xf numFmtId="0" fontId="24" fillId="0" borderId="0" xfId="0" applyFont="1" applyFill="1" applyBorder="1" applyAlignment="1">
      <alignment horizontal="centerContinuous"/>
    </xf>
    <xf numFmtId="0" fontId="26" fillId="0" borderId="0" xfId="0" applyFont="1" applyAlignment="1">
      <alignment horizontal="centerContinuous"/>
    </xf>
    <xf numFmtId="0" fontId="26" fillId="0" borderId="0" xfId="0" applyFont="1" applyFill="1" applyAlignment="1">
      <alignment horizontal="centerContinuous"/>
    </xf>
    <xf numFmtId="0" fontId="26" fillId="2" borderId="43" xfId="0" applyFont="1" applyFill="1" applyBorder="1" applyAlignment="1">
      <alignment horizontal="center"/>
    </xf>
    <xf numFmtId="0" fontId="26" fillId="2" borderId="16" xfId="0" applyFont="1" applyFill="1" applyBorder="1" applyAlignment="1">
      <alignment horizontal="centerContinuous"/>
    </xf>
    <xf numFmtId="164" fontId="26" fillId="9" borderId="16" xfId="0" applyNumberFormat="1" applyFont="1" applyFill="1" applyBorder="1"/>
    <xf numFmtId="164" fontId="26" fillId="0" borderId="16" xfId="0" applyNumberFormat="1" applyFont="1" applyFill="1" applyBorder="1"/>
    <xf numFmtId="0" fontId="28" fillId="7" borderId="7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29" fillId="9" borderId="38" xfId="0" applyFont="1" applyFill="1" applyBorder="1" applyAlignment="1">
      <alignment horizontal="center" vertical="center" wrapText="1"/>
    </xf>
    <xf numFmtId="164" fontId="24" fillId="9" borderId="39" xfId="0" applyNumberFormat="1" applyFont="1" applyFill="1" applyBorder="1"/>
    <xf numFmtId="164" fontId="24" fillId="9" borderId="34" xfId="0" applyNumberFormat="1" applyFont="1" applyFill="1" applyBorder="1"/>
    <xf numFmtId="164" fontId="24" fillId="9" borderId="60" xfId="0" applyNumberFormat="1" applyFont="1" applyFill="1" applyBorder="1"/>
    <xf numFmtId="164" fontId="24" fillId="9" borderId="1" xfId="0" applyNumberFormat="1" applyFont="1" applyFill="1" applyBorder="1"/>
    <xf numFmtId="164" fontId="26" fillId="9" borderId="46" xfId="0" applyNumberFormat="1" applyFont="1" applyFill="1" applyBorder="1"/>
    <xf numFmtId="165" fontId="24" fillId="7" borderId="35" xfId="0" applyNumberFormat="1" applyFont="1" applyFill="1" applyBorder="1" applyAlignment="1">
      <alignment horizontal="center"/>
    </xf>
    <xf numFmtId="165" fontId="24" fillId="7" borderId="1" xfId="0" applyNumberFormat="1" applyFont="1" applyFill="1" applyBorder="1" applyAlignment="1">
      <alignment horizontal="center"/>
    </xf>
    <xf numFmtId="165" fontId="24" fillId="7" borderId="61" xfId="0" applyNumberFormat="1" applyFont="1" applyFill="1" applyBorder="1" applyAlignment="1">
      <alignment horizontal="center"/>
    </xf>
    <xf numFmtId="0" fontId="30" fillId="12" borderId="38" xfId="0" applyFont="1" applyFill="1" applyBorder="1" applyAlignment="1">
      <alignment horizontal="center" vertical="center" wrapText="1"/>
    </xf>
    <xf numFmtId="164" fontId="24" fillId="12" borderId="5" xfId="0" applyNumberFormat="1" applyFont="1" applyFill="1" applyBorder="1"/>
    <xf numFmtId="164" fontId="24" fillId="12" borderId="1" xfId="0" applyNumberFormat="1" applyFont="1" applyFill="1" applyBorder="1"/>
    <xf numFmtId="164" fontId="26" fillId="12" borderId="47" xfId="0" applyNumberFormat="1" applyFont="1" applyFill="1" applyBorder="1"/>
    <xf numFmtId="0" fontId="20" fillId="0" borderId="2" xfId="0" applyFont="1" applyBorder="1" applyAlignment="1">
      <alignment horizontal="center"/>
    </xf>
    <xf numFmtId="0" fontId="26" fillId="0" borderId="0" xfId="0" applyFont="1" applyFill="1" applyBorder="1" applyAlignment="1">
      <alignment horizontal="left" indent="1"/>
    </xf>
    <xf numFmtId="0" fontId="24" fillId="0" borderId="0" xfId="0" applyFont="1" applyFill="1" applyBorder="1" applyAlignment="1">
      <alignment horizontal="left" inden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38" xfId="0" applyFont="1" applyFill="1" applyBorder="1" applyAlignment="1">
      <alignment horizontal="centerContinuous" vertical="center" wrapText="1"/>
    </xf>
    <xf numFmtId="0" fontId="31" fillId="2" borderId="36" xfId="0" applyFont="1" applyFill="1" applyBorder="1" applyAlignment="1">
      <alignment horizontal="center" vertical="center" wrapText="1"/>
    </xf>
    <xf numFmtId="0" fontId="31" fillId="2" borderId="37" xfId="0" applyFont="1" applyFill="1" applyBorder="1" applyAlignment="1">
      <alignment horizontal="center" vertical="center" wrapText="1"/>
    </xf>
    <xf numFmtId="0" fontId="31" fillId="2" borderId="37" xfId="0" applyFont="1" applyFill="1" applyBorder="1" applyAlignment="1">
      <alignment vertical="center"/>
    </xf>
    <xf numFmtId="0" fontId="31" fillId="2" borderId="62" xfId="0" applyFont="1" applyFill="1" applyBorder="1" applyAlignment="1">
      <alignment horizontal="center" vertical="center" wrapText="1"/>
    </xf>
    <xf numFmtId="0" fontId="30" fillId="13" borderId="7" xfId="0" applyFont="1" applyFill="1" applyBorder="1" applyAlignment="1">
      <alignment horizontal="center" vertical="center" wrapText="1"/>
    </xf>
    <xf numFmtId="0" fontId="20" fillId="8" borderId="63" xfId="0" applyFont="1" applyFill="1" applyBorder="1"/>
    <xf numFmtId="164" fontId="20" fillId="13" borderId="58" xfId="0" applyNumberFormat="1" applyFont="1" applyFill="1" applyBorder="1" applyAlignment="1">
      <alignment horizontal="center"/>
    </xf>
    <xf numFmtId="164" fontId="20" fillId="9" borderId="57" xfId="0" applyNumberFormat="1" applyFont="1" applyFill="1" applyBorder="1" applyAlignment="1">
      <alignment horizontal="center"/>
    </xf>
    <xf numFmtId="0" fontId="20" fillId="8" borderId="53" xfId="0" applyFont="1" applyFill="1" applyBorder="1"/>
    <xf numFmtId="164" fontId="20" fillId="13" borderId="55" xfId="0" applyNumberFormat="1" applyFont="1" applyFill="1" applyBorder="1" applyAlignment="1">
      <alignment horizontal="center"/>
    </xf>
    <xf numFmtId="164" fontId="20" fillId="9" borderId="54" xfId="0" applyNumberFormat="1" applyFont="1" applyFill="1" applyBorder="1" applyAlignment="1">
      <alignment horizontal="center"/>
    </xf>
    <xf numFmtId="0" fontId="22" fillId="8" borderId="53" xfId="0" applyFont="1" applyFill="1" applyBorder="1"/>
    <xf numFmtId="164" fontId="20" fillId="13" borderId="56" xfId="0" applyNumberFormat="1" applyFont="1" applyFill="1" applyBorder="1" applyAlignment="1">
      <alignment horizontal="center"/>
    </xf>
    <xf numFmtId="164" fontId="20" fillId="9" borderId="49" xfId="0" applyNumberFormat="1" applyFont="1" applyFill="1" applyBorder="1" applyAlignment="1">
      <alignment horizontal="center"/>
    </xf>
    <xf numFmtId="0" fontId="20" fillId="8" borderId="64" xfId="0" applyFont="1" applyFill="1" applyBorder="1"/>
    <xf numFmtId="164" fontId="20" fillId="13" borderId="52" xfId="0" applyNumberFormat="1" applyFont="1" applyFill="1" applyBorder="1" applyAlignment="1">
      <alignment horizontal="center"/>
    </xf>
    <xf numFmtId="164" fontId="20" fillId="9" borderId="65" xfId="0" applyNumberFormat="1" applyFont="1" applyFill="1" applyBorder="1"/>
    <xf numFmtId="164" fontId="20" fillId="0" borderId="65" xfId="0" applyNumberFormat="1" applyFont="1" applyBorder="1"/>
    <xf numFmtId="164" fontId="20" fillId="8" borderId="37" xfId="0" applyNumberFormat="1" applyFont="1" applyFill="1" applyBorder="1"/>
    <xf numFmtId="164" fontId="20" fillId="0" borderId="37" xfId="0" applyNumberFormat="1" applyFont="1" applyBorder="1"/>
    <xf numFmtId="164" fontId="20" fillId="0" borderId="62" xfId="0" applyNumberFormat="1" applyFont="1" applyBorder="1"/>
    <xf numFmtId="164" fontId="20" fillId="13" borderId="7" xfId="0" applyNumberFormat="1" applyFont="1" applyFill="1" applyBorder="1" applyAlignment="1">
      <alignment horizontal="center"/>
    </xf>
    <xf numFmtId="164" fontId="20" fillId="9" borderId="38" xfId="0" applyNumberFormat="1" applyFont="1" applyFill="1" applyBorder="1" applyAlignment="1">
      <alignment horizontal="center"/>
    </xf>
    <xf numFmtId="0" fontId="25" fillId="8" borderId="0" xfId="0" applyFont="1" applyFill="1" applyAlignment="1">
      <alignment horizontal="left"/>
    </xf>
    <xf numFmtId="0" fontId="20" fillId="8" borderId="0" xfId="0" applyFont="1" applyFill="1"/>
    <xf numFmtId="0" fontId="26" fillId="2" borderId="0" xfId="0" applyFont="1" applyFill="1" applyBorder="1" applyAlignment="1">
      <alignment horizontal="left"/>
    </xf>
    <xf numFmtId="0" fontId="26" fillId="2" borderId="7" xfId="0" applyFont="1" applyFill="1" applyBorder="1" applyAlignment="1">
      <alignment horizontal="centerContinuous" vertical="center" wrapText="1"/>
    </xf>
    <xf numFmtId="0" fontId="24" fillId="2" borderId="8" xfId="0" applyFont="1" applyFill="1" applyBorder="1" applyAlignment="1">
      <alignment horizontal="center"/>
    </xf>
    <xf numFmtId="0" fontId="24" fillId="0" borderId="0" xfId="0" applyFont="1" applyBorder="1"/>
    <xf numFmtId="0" fontId="24" fillId="8" borderId="69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0" fillId="8" borderId="48" xfId="0" applyFont="1" applyFill="1" applyBorder="1"/>
    <xf numFmtId="0" fontId="28" fillId="7" borderId="8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vertical="center"/>
    </xf>
    <xf numFmtId="165" fontId="20" fillId="7" borderId="3" xfId="0" applyNumberFormat="1" applyFont="1" applyFill="1" applyBorder="1" applyAlignment="1">
      <alignment horizontal="center"/>
    </xf>
    <xf numFmtId="165" fontId="20" fillId="7" borderId="66" xfId="0" applyNumberFormat="1" applyFont="1" applyFill="1" applyBorder="1" applyAlignment="1">
      <alignment horizontal="center"/>
    </xf>
    <xf numFmtId="165" fontId="20" fillId="7" borderId="36" xfId="0" applyNumberFormat="1" applyFont="1" applyFill="1" applyBorder="1" applyAlignment="1">
      <alignment horizontal="center"/>
    </xf>
    <xf numFmtId="0" fontId="0" fillId="8" borderId="1" xfId="0" applyFill="1" applyBorder="1"/>
    <xf numFmtId="0" fontId="20" fillId="8" borderId="67" xfId="0" applyFont="1" applyFill="1" applyBorder="1" applyAlignment="1">
      <alignment horizontal="left"/>
    </xf>
    <xf numFmtId="0" fontId="20" fillId="8" borderId="34" xfId="0" applyFont="1" applyFill="1" applyBorder="1" applyAlignment="1">
      <alignment horizontal="left"/>
    </xf>
    <xf numFmtId="0" fontId="20" fillId="8" borderId="68" xfId="0" applyFont="1" applyFill="1" applyBorder="1" applyAlignment="1">
      <alignment horizontal="left"/>
    </xf>
    <xf numFmtId="0" fontId="20" fillId="0" borderId="11" xfId="0" applyFont="1" applyBorder="1"/>
    <xf numFmtId="0" fontId="24" fillId="0" borderId="20" xfId="0" applyFont="1" applyFill="1" applyBorder="1" applyAlignment="1">
      <alignment horizontal="center"/>
    </xf>
    <xf numFmtId="0" fontId="20" fillId="8" borderId="2" xfId="0" applyFont="1" applyFill="1" applyBorder="1" applyAlignment="1">
      <alignment horizontal="center"/>
    </xf>
    <xf numFmtId="0" fontId="20" fillId="8" borderId="53" xfId="0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Continuous"/>
    </xf>
    <xf numFmtId="0" fontId="21" fillId="2" borderId="2" xfId="0" applyFont="1" applyFill="1" applyBorder="1" applyAlignment="1">
      <alignment horizontal="left" indent="1"/>
    </xf>
    <xf numFmtId="0" fontId="21" fillId="2" borderId="3" xfId="0" applyFont="1" applyFill="1" applyBorder="1" applyAlignment="1">
      <alignment horizontal="left" indent="1"/>
    </xf>
    <xf numFmtId="0" fontId="20" fillId="2" borderId="3" xfId="0" applyFont="1" applyFill="1" applyBorder="1" applyAlignment="1">
      <alignment horizontal="left" indent="1"/>
    </xf>
    <xf numFmtId="0" fontId="20" fillId="0" borderId="0" xfId="0" applyFont="1" applyAlignment="1">
      <alignment horizontal="centerContinuous"/>
    </xf>
    <xf numFmtId="0" fontId="21" fillId="0" borderId="0" xfId="0" applyFont="1" applyAlignment="1">
      <alignment horizontal="left" indent="1"/>
    </xf>
    <xf numFmtId="0" fontId="20" fillId="0" borderId="0" xfId="0" applyFont="1" applyAlignment="1">
      <alignment horizontal="left" inden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70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65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vertical="center"/>
    </xf>
    <xf numFmtId="0" fontId="21" fillId="2" borderId="62" xfId="0" applyFont="1" applyFill="1" applyBorder="1" applyAlignment="1">
      <alignment horizontal="center" vertical="center" wrapText="1"/>
    </xf>
    <xf numFmtId="0" fontId="21" fillId="13" borderId="38" xfId="0" applyFont="1" applyFill="1" applyBorder="1" applyAlignment="1">
      <alignment horizontal="center" vertical="center" wrapText="1"/>
    </xf>
    <xf numFmtId="0" fontId="22" fillId="9" borderId="38" xfId="0" applyFont="1" applyFill="1" applyBorder="1" applyAlignment="1">
      <alignment horizontal="center" vertical="center" wrapText="1"/>
    </xf>
    <xf numFmtId="0" fontId="20" fillId="8" borderId="6" xfId="0" applyFont="1" applyFill="1" applyBorder="1" applyAlignment="1">
      <alignment horizontal="center"/>
    </xf>
    <xf numFmtId="0" fontId="20" fillId="8" borderId="57" xfId="0" applyFont="1" applyFill="1" applyBorder="1" applyAlignment="1">
      <alignment horizontal="center"/>
    </xf>
    <xf numFmtId="0" fontId="20" fillId="8" borderId="45" xfId="0" applyFont="1" applyFill="1" applyBorder="1"/>
    <xf numFmtId="0" fontId="20" fillId="8" borderId="23" xfId="0" applyFont="1" applyFill="1" applyBorder="1"/>
    <xf numFmtId="0" fontId="20" fillId="0" borderId="23" xfId="0" applyFont="1" applyBorder="1"/>
    <xf numFmtId="0" fontId="20" fillId="0" borderId="6" xfId="0" applyFont="1" applyBorder="1"/>
    <xf numFmtId="164" fontId="20" fillId="13" borderId="71" xfId="0" applyNumberFormat="1" applyFont="1" applyFill="1" applyBorder="1"/>
    <xf numFmtId="164" fontId="20" fillId="9" borderId="55" xfId="0" applyNumberFormat="1" applyFont="1" applyFill="1" applyBorder="1"/>
    <xf numFmtId="0" fontId="20" fillId="8" borderId="54" xfId="0" applyFont="1" applyFill="1" applyBorder="1" applyAlignment="1">
      <alignment horizontal="center"/>
    </xf>
    <xf numFmtId="164" fontId="20" fillId="9" borderId="56" xfId="0" applyNumberFormat="1" applyFont="1" applyFill="1" applyBorder="1"/>
    <xf numFmtId="0" fontId="21" fillId="8" borderId="1" xfId="0" applyFont="1" applyFill="1" applyBorder="1"/>
    <xf numFmtId="0" fontId="21" fillId="8" borderId="4" xfId="0" applyFont="1" applyFill="1" applyBorder="1"/>
    <xf numFmtId="0" fontId="21" fillId="0" borderId="1" xfId="0" applyFont="1" applyBorder="1"/>
    <xf numFmtId="0" fontId="21" fillId="8" borderId="2" xfId="0" applyFont="1" applyFill="1" applyBorder="1"/>
    <xf numFmtId="0" fontId="20" fillId="8" borderId="54" xfId="0" applyFont="1" applyFill="1" applyBorder="1" applyAlignment="1">
      <alignment horizontal="left"/>
    </xf>
    <xf numFmtId="164" fontId="20" fillId="9" borderId="52" xfId="0" applyNumberFormat="1" applyFont="1" applyFill="1" applyBorder="1"/>
    <xf numFmtId="0" fontId="20" fillId="8" borderId="64" xfId="0" applyFont="1" applyFill="1" applyBorder="1" applyAlignment="1">
      <alignment horizontal="center"/>
    </xf>
    <xf numFmtId="0" fontId="21" fillId="2" borderId="46" xfId="0" applyFont="1" applyFill="1" applyBorder="1"/>
    <xf numFmtId="0" fontId="21" fillId="2" borderId="8" xfId="0" applyFont="1" applyFill="1" applyBorder="1"/>
    <xf numFmtId="0" fontId="21" fillId="2" borderId="9" xfId="0" applyFont="1" applyFill="1" applyBorder="1"/>
    <xf numFmtId="164" fontId="21" fillId="9" borderId="65" xfId="0" applyNumberFormat="1" applyFont="1" applyFill="1" applyBorder="1"/>
    <xf numFmtId="164" fontId="21" fillId="8" borderId="37" xfId="0" applyNumberFormat="1" applyFont="1" applyFill="1" applyBorder="1"/>
    <xf numFmtId="164" fontId="21" fillId="9" borderId="37" xfId="0" applyNumberFormat="1" applyFont="1" applyFill="1" applyBorder="1"/>
    <xf numFmtId="164" fontId="21" fillId="0" borderId="37" xfId="0" applyNumberFormat="1" applyFont="1" applyBorder="1"/>
    <xf numFmtId="164" fontId="21" fillId="0" borderId="62" xfId="0" applyNumberFormat="1" applyFont="1" applyBorder="1"/>
    <xf numFmtId="164" fontId="20" fillId="9" borderId="36" xfId="0" applyNumberFormat="1" applyFont="1" applyFill="1" applyBorder="1"/>
    <xf numFmtId="0" fontId="21" fillId="0" borderId="0" xfId="0" applyFont="1"/>
    <xf numFmtId="0" fontId="20" fillId="0" borderId="5" xfId="0" applyFont="1" applyBorder="1" applyAlignment="1">
      <alignment horizontal="center"/>
    </xf>
    <xf numFmtId="0" fontId="20" fillId="0" borderId="5" xfId="0" applyFont="1" applyBorder="1"/>
    <xf numFmtId="0" fontId="20" fillId="8" borderId="0" xfId="0" applyFont="1" applyFill="1" applyAlignment="1">
      <alignment horizontal="left"/>
    </xf>
    <xf numFmtId="0" fontId="20" fillId="9" borderId="1" xfId="0" applyFont="1" applyFill="1" applyBorder="1"/>
    <xf numFmtId="164" fontId="20" fillId="9" borderId="66" xfId="0" applyNumberFormat="1" applyFont="1" applyFill="1" applyBorder="1"/>
    <xf numFmtId="164" fontId="20" fillId="13" borderId="61" xfId="0" applyNumberFormat="1" applyFont="1" applyFill="1" applyBorder="1"/>
    <xf numFmtId="164" fontId="20" fillId="13" borderId="1" xfId="0" applyNumberFormat="1" applyFont="1" applyFill="1" applyBorder="1"/>
    <xf numFmtId="0" fontId="23" fillId="7" borderId="70" xfId="0" applyFont="1" applyFill="1" applyBorder="1" applyAlignment="1">
      <alignment horizontal="center" vertical="center" wrapText="1"/>
    </xf>
    <xf numFmtId="0" fontId="20" fillId="5" borderId="1" xfId="0" applyFont="1" applyFill="1" applyBorder="1"/>
    <xf numFmtId="165" fontId="20" fillId="7" borderId="58" xfId="0" applyNumberFormat="1" applyFont="1" applyFill="1" applyBorder="1"/>
    <xf numFmtId="0" fontId="20" fillId="9" borderId="64" xfId="0" applyFont="1" applyFill="1" applyBorder="1" applyAlignment="1">
      <alignment horizontal="center"/>
    </xf>
    <xf numFmtId="0" fontId="20" fillId="0" borderId="54" xfId="0" applyFont="1" applyFill="1" applyBorder="1"/>
    <xf numFmtId="0" fontId="20" fillId="8" borderId="23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8" borderId="56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8" borderId="0" xfId="0" applyFont="1" applyFill="1" applyAlignment="1">
      <alignment horizontal="left"/>
    </xf>
    <xf numFmtId="0" fontId="21" fillId="2" borderId="72" xfId="0" applyFont="1" applyFill="1" applyBorder="1" applyAlignment="1">
      <alignment horizontal="center" vertical="center" wrapText="1"/>
    </xf>
    <xf numFmtId="0" fontId="21" fillId="2" borderId="73" xfId="0" applyFont="1" applyFill="1" applyBorder="1" applyAlignment="1">
      <alignment horizontal="center" vertical="center" wrapText="1"/>
    </xf>
    <xf numFmtId="0" fontId="20" fillId="8" borderId="58" xfId="0" applyFont="1" applyFill="1" applyBorder="1" applyAlignment="1">
      <alignment horizontal="center"/>
    </xf>
    <xf numFmtId="0" fontId="20" fillId="8" borderId="74" xfId="0" applyFont="1" applyFill="1" applyBorder="1"/>
    <xf numFmtId="164" fontId="24" fillId="13" borderId="57" xfId="0" applyNumberFormat="1" applyFont="1" applyFill="1" applyBorder="1" applyAlignment="1">
      <alignment horizontal="center"/>
    </xf>
    <xf numFmtId="164" fontId="20" fillId="9" borderId="5" xfId="0" applyNumberFormat="1" applyFont="1" applyFill="1" applyBorder="1" applyAlignment="1">
      <alignment horizontal="center"/>
    </xf>
    <xf numFmtId="164" fontId="24" fillId="13" borderId="71" xfId="0" applyNumberFormat="1" applyFont="1" applyFill="1" applyBorder="1" applyAlignment="1">
      <alignment horizontal="center"/>
    </xf>
    <xf numFmtId="164" fontId="20" fillId="9" borderId="3" xfId="0" applyNumberFormat="1" applyFont="1" applyFill="1" applyBorder="1" applyAlignment="1">
      <alignment horizontal="center"/>
    </xf>
    <xf numFmtId="164" fontId="20" fillId="9" borderId="66" xfId="0" applyNumberFormat="1" applyFont="1" applyFill="1" applyBorder="1" applyAlignment="1">
      <alignment horizontal="center"/>
    </xf>
    <xf numFmtId="164" fontId="24" fillId="13" borderId="75" xfId="0" applyNumberFormat="1" applyFont="1" applyFill="1" applyBorder="1" applyAlignment="1">
      <alignment horizontal="center"/>
    </xf>
    <xf numFmtId="164" fontId="24" fillId="13" borderId="54" xfId="0" applyNumberFormat="1" applyFont="1" applyFill="1" applyBorder="1" applyAlignment="1">
      <alignment horizontal="center"/>
    </xf>
    <xf numFmtId="164" fontId="24" fillId="13" borderId="76" xfId="0" applyNumberFormat="1" applyFont="1" applyFill="1" applyBorder="1" applyAlignment="1">
      <alignment horizontal="center"/>
    </xf>
    <xf numFmtId="164" fontId="26" fillId="9" borderId="36" xfId="0" applyNumberFormat="1" applyFont="1" applyFill="1" applyBorder="1"/>
    <xf numFmtId="164" fontId="26" fillId="13" borderId="61" xfId="0" applyNumberFormat="1" applyFont="1" applyFill="1" applyBorder="1" applyAlignment="1">
      <alignment horizontal="center"/>
    </xf>
    <xf numFmtId="164" fontId="21" fillId="9" borderId="7" xfId="0" applyNumberFormat="1" applyFont="1" applyFill="1" applyBorder="1" applyAlignment="1">
      <alignment horizontal="center"/>
    </xf>
    <xf numFmtId="0" fontId="20" fillId="8" borderId="49" xfId="0" applyFont="1" applyFill="1" applyBorder="1" applyAlignment="1">
      <alignment horizontal="center"/>
    </xf>
    <xf numFmtId="164" fontId="24" fillId="13" borderId="49" xfId="0" applyNumberFormat="1" applyFont="1" applyFill="1" applyBorder="1" applyAlignment="1">
      <alignment horizontal="center"/>
    </xf>
    <xf numFmtId="165" fontId="20" fillId="7" borderId="58" xfId="0" applyNumberFormat="1" applyFont="1" applyFill="1" applyBorder="1" applyAlignment="1">
      <alignment horizontal="center"/>
    </xf>
    <xf numFmtId="165" fontId="20" fillId="7" borderId="56" xfId="0" applyNumberFormat="1" applyFont="1" applyFill="1" applyBorder="1" applyAlignment="1">
      <alignment horizontal="center"/>
    </xf>
    <xf numFmtId="165" fontId="20" fillId="7" borderId="77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 vertical="center"/>
    </xf>
    <xf numFmtId="0" fontId="32" fillId="8" borderId="4" xfId="0" applyFont="1" applyFill="1" applyBorder="1"/>
    <xf numFmtId="0" fontId="20" fillId="9" borderId="54" xfId="0" applyFont="1" applyFill="1" applyBorder="1" applyAlignment="1">
      <alignment horizontal="right"/>
    </xf>
    <xf numFmtId="0" fontId="20" fillId="8" borderId="54" xfId="0" applyFont="1" applyFill="1" applyBorder="1" applyAlignment="1">
      <alignment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Continuous"/>
    </xf>
    <xf numFmtId="0" fontId="34" fillId="2" borderId="2" xfId="0" applyFont="1" applyFill="1" applyBorder="1" applyAlignment="1">
      <alignment horizontal="left" indent="1"/>
    </xf>
    <xf numFmtId="0" fontId="34" fillId="2" borderId="3" xfId="0" applyFont="1" applyFill="1" applyBorder="1" applyAlignment="1">
      <alignment horizontal="left" indent="1"/>
    </xf>
    <xf numFmtId="0" fontId="33" fillId="2" borderId="3" xfId="0" applyFont="1" applyFill="1" applyBorder="1" applyAlignment="1">
      <alignment horizontal="left" indent="1"/>
    </xf>
    <xf numFmtId="0" fontId="33" fillId="0" borderId="0" xfId="0" applyFont="1" applyAlignment="1">
      <alignment horizontal="centerContinuous"/>
    </xf>
    <xf numFmtId="0" fontId="34" fillId="0" borderId="0" xfId="0" applyFont="1" applyAlignment="1">
      <alignment horizontal="left" indent="1"/>
    </xf>
    <xf numFmtId="0" fontId="33" fillId="0" borderId="0" xfId="0" applyFont="1" applyAlignment="1">
      <alignment horizontal="left" indent="1"/>
    </xf>
    <xf numFmtId="0" fontId="34" fillId="2" borderId="36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left" vertical="center" wrapText="1"/>
    </xf>
    <xf numFmtId="0" fontId="34" fillId="2" borderId="38" xfId="0" applyFont="1" applyFill="1" applyBorder="1" applyAlignment="1">
      <alignment horizontal="center" vertical="center" wrapText="1"/>
    </xf>
    <xf numFmtId="0" fontId="34" fillId="2" borderId="65" xfId="0" applyFont="1" applyFill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 wrapText="1"/>
    </xf>
    <xf numFmtId="0" fontId="34" fillId="2" borderId="37" xfId="0" applyFont="1" applyFill="1" applyBorder="1" applyAlignment="1">
      <alignment vertical="center"/>
    </xf>
    <xf numFmtId="0" fontId="34" fillId="2" borderId="62" xfId="0" applyFont="1" applyFill="1" applyBorder="1" applyAlignment="1">
      <alignment horizontal="center" vertical="center" wrapText="1"/>
    </xf>
    <xf numFmtId="0" fontId="34" fillId="13" borderId="38" xfId="0" applyFont="1" applyFill="1" applyBorder="1" applyAlignment="1">
      <alignment horizontal="center" vertical="center" wrapText="1"/>
    </xf>
    <xf numFmtId="0" fontId="35" fillId="9" borderId="38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3" fillId="8" borderId="57" xfId="0" applyFont="1" applyFill="1" applyBorder="1" applyAlignment="1">
      <alignment horizontal="center"/>
    </xf>
    <xf numFmtId="0" fontId="33" fillId="8" borderId="57" xfId="0" applyFont="1" applyFill="1" applyBorder="1" applyAlignment="1">
      <alignment horizontal="left"/>
    </xf>
    <xf numFmtId="0" fontId="33" fillId="8" borderId="74" xfId="0" applyFont="1" applyFill="1" applyBorder="1"/>
    <xf numFmtId="0" fontId="33" fillId="8" borderId="79" xfId="0" applyFont="1" applyFill="1" applyBorder="1"/>
    <xf numFmtId="0" fontId="33" fillId="8" borderId="69" xfId="0" applyFont="1" applyFill="1" applyBorder="1"/>
    <xf numFmtId="0" fontId="33" fillId="8" borderId="69" xfId="0" applyFont="1" applyFill="1" applyBorder="1" applyAlignment="1">
      <alignment horizontal="center" vertical="center"/>
    </xf>
    <xf numFmtId="0" fontId="33" fillId="0" borderId="69" xfId="0" applyFont="1" applyBorder="1"/>
    <xf numFmtId="0" fontId="33" fillId="0" borderId="80" xfId="0" applyFont="1" applyBorder="1"/>
    <xf numFmtId="164" fontId="33" fillId="13" borderId="57" xfId="0" applyNumberFormat="1" applyFont="1" applyFill="1" applyBorder="1"/>
    <xf numFmtId="164" fontId="33" fillId="9" borderId="71" xfId="0" applyNumberFormat="1" applyFont="1" applyFill="1" applyBorder="1"/>
    <xf numFmtId="165" fontId="33" fillId="7" borderId="53" xfId="0" applyNumberFormat="1" applyFont="1" applyFill="1" applyBorder="1"/>
    <xf numFmtId="0" fontId="33" fillId="8" borderId="54" xfId="0" applyFont="1" applyFill="1" applyBorder="1" applyAlignment="1">
      <alignment horizontal="center"/>
    </xf>
    <xf numFmtId="0" fontId="33" fillId="8" borderId="54" xfId="0" applyFont="1" applyFill="1" applyBorder="1" applyAlignment="1">
      <alignment horizontal="left"/>
    </xf>
    <xf numFmtId="0" fontId="33" fillId="8" borderId="53" xfId="0" applyFont="1" applyFill="1" applyBorder="1"/>
    <xf numFmtId="0" fontId="33" fillId="8" borderId="4" xfId="0" applyFont="1" applyFill="1" applyBorder="1"/>
    <xf numFmtId="0" fontId="33" fillId="8" borderId="1" xfId="0" applyFont="1" applyFill="1" applyBorder="1"/>
    <xf numFmtId="0" fontId="33" fillId="0" borderId="1" xfId="0" applyFont="1" applyBorder="1"/>
    <xf numFmtId="0" fontId="33" fillId="0" borderId="2" xfId="0" applyFont="1" applyBorder="1"/>
    <xf numFmtId="164" fontId="33" fillId="13" borderId="71" xfId="0" applyNumberFormat="1" applyFont="1" applyFill="1" applyBorder="1"/>
    <xf numFmtId="164" fontId="33" fillId="9" borderId="54" xfId="0" applyNumberFormat="1" applyFont="1" applyFill="1" applyBorder="1"/>
    <xf numFmtId="165" fontId="33" fillId="7" borderId="53" xfId="0" applyNumberFormat="1" applyFont="1" applyFill="1" applyBorder="1" applyAlignment="1">
      <alignment horizontal="right"/>
    </xf>
    <xf numFmtId="0" fontId="33" fillId="8" borderId="71" xfId="0" applyFont="1" applyFill="1" applyBorder="1" applyAlignment="1">
      <alignment horizontal="center"/>
    </xf>
    <xf numFmtId="0" fontId="33" fillId="8" borderId="71" xfId="0" applyFont="1" applyFill="1" applyBorder="1" applyAlignment="1">
      <alignment horizontal="left"/>
    </xf>
    <xf numFmtId="0" fontId="33" fillId="8" borderId="2" xfId="0" applyFont="1" applyFill="1" applyBorder="1"/>
    <xf numFmtId="0" fontId="33" fillId="8" borderId="1" xfId="0" applyFont="1" applyFill="1" applyBorder="1" applyAlignment="1">
      <alignment horizontal="center"/>
    </xf>
    <xf numFmtId="0" fontId="35" fillId="8" borderId="53" xfId="0" applyFont="1" applyFill="1" applyBorder="1"/>
    <xf numFmtId="0" fontId="33" fillId="8" borderId="48" xfId="0" applyFont="1" applyFill="1" applyBorder="1"/>
    <xf numFmtId="0" fontId="33" fillId="8" borderId="51" xfId="0" applyFont="1" applyFill="1" applyBorder="1"/>
    <xf numFmtId="0" fontId="33" fillId="8" borderId="11" xfId="0" applyFont="1" applyFill="1" applyBorder="1"/>
    <xf numFmtId="0" fontId="33" fillId="8" borderId="50" xfId="0" applyFont="1" applyFill="1" applyBorder="1"/>
    <xf numFmtId="164" fontId="34" fillId="9" borderId="65" xfId="0" applyNumberFormat="1" applyFont="1" applyFill="1" applyBorder="1"/>
    <xf numFmtId="164" fontId="34" fillId="8" borderId="37" xfId="0" applyNumberFormat="1" applyFont="1" applyFill="1" applyBorder="1"/>
    <xf numFmtId="164" fontId="34" fillId="0" borderId="37" xfId="0" applyNumberFormat="1" applyFont="1" applyBorder="1"/>
    <xf numFmtId="164" fontId="34" fillId="0" borderId="62" xfId="0" applyNumberFormat="1" applyFont="1" applyBorder="1"/>
    <xf numFmtId="164" fontId="33" fillId="13" borderId="38" xfId="0" applyNumberFormat="1" applyFont="1" applyFill="1" applyBorder="1"/>
    <xf numFmtId="164" fontId="33" fillId="9" borderId="38" xfId="0" applyNumberFormat="1" applyFont="1" applyFill="1" applyBorder="1"/>
    <xf numFmtId="165" fontId="33" fillId="7" borderId="9" xfId="0" applyNumberFormat="1" applyFont="1" applyFill="1" applyBorder="1"/>
    <xf numFmtId="0" fontId="34" fillId="0" borderId="0" xfId="0" applyFont="1"/>
    <xf numFmtId="0" fontId="33" fillId="0" borderId="5" xfId="0" applyFont="1" applyBorder="1" applyAlignment="1">
      <alignment horizontal="center"/>
    </xf>
    <xf numFmtId="0" fontId="33" fillId="0" borderId="5" xfId="0" applyFont="1" applyBorder="1" applyAlignment="1">
      <alignment horizontal="left"/>
    </xf>
    <xf numFmtId="0" fontId="33" fillId="0" borderId="5" xfId="0" applyFont="1" applyBorder="1"/>
    <xf numFmtId="0" fontId="33" fillId="8" borderId="0" xfId="0" applyFont="1" applyFill="1" applyAlignment="1">
      <alignment horizontal="left"/>
    </xf>
    <xf numFmtId="0" fontId="33" fillId="8" borderId="0" xfId="0" applyFont="1" applyFill="1"/>
    <xf numFmtId="0" fontId="20" fillId="0" borderId="54" xfId="0" applyFont="1" applyBorder="1"/>
    <xf numFmtId="0" fontId="10" fillId="0" borderId="1" xfId="0" applyFont="1" applyBorder="1" applyAlignment="1">
      <alignment vertical="center" wrapText="1"/>
    </xf>
    <xf numFmtId="0" fontId="10" fillId="0" borderId="51" xfId="0" applyFont="1" applyBorder="1" applyAlignment="1">
      <alignment vertical="center" wrapText="1"/>
    </xf>
    <xf numFmtId="0" fontId="32" fillId="8" borderId="54" xfId="0" applyFont="1" applyFill="1" applyBorder="1"/>
    <xf numFmtId="0" fontId="20" fillId="8" borderId="56" xfId="0" applyFont="1" applyFill="1" applyBorder="1" applyAlignment="1">
      <alignment horizontal="center"/>
    </xf>
    <xf numFmtId="0" fontId="20" fillId="8" borderId="0" xfId="0" applyFont="1" applyFill="1" applyAlignment="1">
      <alignment horizontal="left"/>
    </xf>
    <xf numFmtId="0" fontId="20" fillId="8" borderId="56" xfId="0" applyFont="1" applyFill="1" applyBorder="1" applyAlignment="1">
      <alignment horizontal="center"/>
    </xf>
    <xf numFmtId="0" fontId="20" fillId="8" borderId="55" xfId="0" applyFont="1" applyFill="1" applyBorder="1" applyAlignment="1">
      <alignment horizontal="center"/>
    </xf>
    <xf numFmtId="0" fontId="20" fillId="8" borderId="71" xfId="0" applyFont="1" applyFill="1" applyBorder="1"/>
    <xf numFmtId="0" fontId="20" fillId="8" borderId="56" xfId="0" applyFont="1" applyFill="1" applyBorder="1" applyAlignment="1">
      <alignment horizontal="left"/>
    </xf>
    <xf numFmtId="0" fontId="20" fillId="8" borderId="55" xfId="0" applyFont="1" applyFill="1" applyBorder="1" applyAlignment="1">
      <alignment horizontal="left"/>
    </xf>
    <xf numFmtId="0" fontId="33" fillId="8" borderId="49" xfId="0" applyFont="1" applyFill="1" applyBorder="1" applyAlignment="1">
      <alignment horizontal="left"/>
    </xf>
    <xf numFmtId="0" fontId="21" fillId="8" borderId="11" xfId="0" applyFont="1" applyFill="1" applyBorder="1"/>
    <xf numFmtId="0" fontId="21" fillId="8" borderId="50" xfId="0" applyFont="1" applyFill="1" applyBorder="1"/>
    <xf numFmtId="0" fontId="21" fillId="2" borderId="7" xfId="0" applyFont="1" applyFill="1" applyBorder="1" applyAlignment="1">
      <alignment horizontal="center"/>
    </xf>
    <xf numFmtId="0" fontId="21" fillId="2" borderId="38" xfId="0" applyFont="1" applyFill="1" applyBorder="1" applyAlignment="1">
      <alignment horizontal="centerContinuous"/>
    </xf>
    <xf numFmtId="164" fontId="21" fillId="9" borderId="36" xfId="0" applyNumberFormat="1" applyFont="1" applyFill="1" applyBorder="1"/>
    <xf numFmtId="0" fontId="22" fillId="9" borderId="73" xfId="0" applyFont="1" applyFill="1" applyBorder="1" applyAlignment="1">
      <alignment horizontal="center" vertical="center" wrapText="1"/>
    </xf>
    <xf numFmtId="164" fontId="20" fillId="9" borderId="74" xfId="0" applyNumberFormat="1" applyFont="1" applyFill="1" applyBorder="1"/>
    <xf numFmtId="164" fontId="20" fillId="9" borderId="53" xfId="0" applyNumberFormat="1" applyFont="1" applyFill="1" applyBorder="1"/>
    <xf numFmtId="164" fontId="20" fillId="9" borderId="48" xfId="0" applyNumberFormat="1" applyFont="1" applyFill="1" applyBorder="1"/>
    <xf numFmtId="164" fontId="20" fillId="9" borderId="64" xfId="0" applyNumberFormat="1" applyFont="1" applyFill="1" applyBorder="1"/>
    <xf numFmtId="164" fontId="20" fillId="9" borderId="46" xfId="0" applyNumberFormat="1" applyFont="1" applyFill="1" applyBorder="1"/>
    <xf numFmtId="0" fontId="21" fillId="12" borderId="38" xfId="0" applyFont="1" applyFill="1" applyBorder="1" applyAlignment="1">
      <alignment horizontal="center" vertical="center" wrapText="1"/>
    </xf>
    <xf numFmtId="164" fontId="20" fillId="12" borderId="57" xfId="0" applyNumberFormat="1" applyFont="1" applyFill="1" applyBorder="1"/>
    <xf numFmtId="164" fontId="20" fillId="12" borderId="75" xfId="0" applyNumberFormat="1" applyFont="1" applyFill="1" applyBorder="1"/>
    <xf numFmtId="164" fontId="20" fillId="12" borderId="54" xfId="0" applyNumberFormat="1" applyFont="1" applyFill="1" applyBorder="1"/>
    <xf numFmtId="164" fontId="20" fillId="12" borderId="71" xfId="0" applyNumberFormat="1" applyFont="1" applyFill="1" applyBorder="1"/>
    <xf numFmtId="164" fontId="20" fillId="12" borderId="76" xfId="0" applyNumberFormat="1" applyFont="1" applyFill="1" applyBorder="1"/>
    <xf numFmtId="164" fontId="20" fillId="12" borderId="61" xfId="0" applyNumberFormat="1" applyFont="1" applyFill="1" applyBorder="1"/>
    <xf numFmtId="165" fontId="20" fillId="7" borderId="38" xfId="0" applyNumberFormat="1" applyFont="1" applyFill="1" applyBorder="1"/>
    <xf numFmtId="0" fontId="20" fillId="8" borderId="56" xfId="0" applyFont="1" applyFill="1" applyBorder="1" applyAlignment="1">
      <alignment horizontal="center"/>
    </xf>
    <xf numFmtId="0" fontId="20" fillId="8" borderId="4" xfId="0" applyFont="1" applyFill="1" applyBorder="1" applyAlignment="1">
      <alignment horizontal="right"/>
    </xf>
    <xf numFmtId="0" fontId="20" fillId="8" borderId="1" xfId="0" applyFont="1" applyFill="1" applyBorder="1" applyAlignment="1">
      <alignment horizontal="right"/>
    </xf>
    <xf numFmtId="0" fontId="20" fillId="8" borderId="56" xfId="0" applyFont="1" applyFill="1" applyBorder="1" applyAlignment="1">
      <alignment horizontal="center"/>
    </xf>
    <xf numFmtId="0" fontId="20" fillId="8" borderId="0" xfId="0" applyFont="1" applyFill="1" applyBorder="1" applyAlignment="1">
      <alignment horizontal="left"/>
    </xf>
    <xf numFmtId="0" fontId="0" fillId="0" borderId="11" xfId="0" applyBorder="1"/>
    <xf numFmtId="0" fontId="20" fillId="9" borderId="48" xfId="0" applyFont="1" applyFill="1" applyBorder="1" applyAlignment="1">
      <alignment horizontal="right"/>
    </xf>
    <xf numFmtId="165" fontId="20" fillId="7" borderId="5" xfId="0" applyNumberFormat="1" applyFont="1" applyFill="1" applyBorder="1"/>
    <xf numFmtId="165" fontId="20" fillId="7" borderId="3" xfId="0" applyNumberFormat="1" applyFont="1" applyFill="1" applyBorder="1"/>
    <xf numFmtId="165" fontId="20" fillId="7" borderId="66" xfId="0" applyNumberFormat="1" applyFont="1" applyFill="1" applyBorder="1"/>
    <xf numFmtId="0" fontId="20" fillId="8" borderId="56" xfId="0" applyFont="1" applyFill="1" applyBorder="1" applyAlignment="1">
      <alignment horizontal="center"/>
    </xf>
    <xf numFmtId="0" fontId="20" fillId="0" borderId="0" xfId="0" applyFont="1" applyFill="1"/>
    <xf numFmtId="0" fontId="21" fillId="0" borderId="0" xfId="0" applyFont="1" applyFill="1" applyAlignment="1">
      <alignment horizontal="centerContinuous"/>
    </xf>
    <xf numFmtId="0" fontId="20" fillId="0" borderId="0" xfId="0" applyFont="1" applyBorder="1" applyAlignment="1">
      <alignment horizontal="centerContinuous"/>
    </xf>
    <xf numFmtId="0" fontId="20" fillId="0" borderId="0" xfId="0" applyFont="1" applyFill="1" applyBorder="1" applyAlignment="1">
      <alignment horizontal="centerContinuous"/>
    </xf>
    <xf numFmtId="0" fontId="21" fillId="2" borderId="36" xfId="0" applyFont="1" applyFill="1" applyBorder="1" applyAlignment="1">
      <alignment horizontal="center" vertical="center" wrapText="1"/>
    </xf>
    <xf numFmtId="0" fontId="21" fillId="13" borderId="7" xfId="0" applyFont="1" applyFill="1" applyBorder="1" applyAlignment="1">
      <alignment horizontal="center" vertical="center" wrapText="1"/>
    </xf>
    <xf numFmtId="0" fontId="23" fillId="7" borderId="9" xfId="0" applyFont="1" applyFill="1" applyBorder="1" applyAlignment="1">
      <alignment horizontal="center" vertical="center" wrapText="1"/>
    </xf>
    <xf numFmtId="0" fontId="20" fillId="0" borderId="71" xfId="0" applyFont="1" applyFill="1" applyBorder="1" applyAlignment="1"/>
    <xf numFmtId="0" fontId="20" fillId="8" borderId="45" xfId="0" applyFont="1" applyFill="1" applyBorder="1" applyAlignment="1"/>
    <xf numFmtId="0" fontId="20" fillId="8" borderId="23" xfId="0" applyFont="1" applyFill="1" applyBorder="1" applyAlignment="1"/>
    <xf numFmtId="0" fontId="20" fillId="0" borderId="23" xfId="0" applyFont="1" applyFill="1" applyBorder="1" applyAlignment="1"/>
    <xf numFmtId="164" fontId="20" fillId="13" borderId="55" xfId="0" applyNumberFormat="1" applyFont="1" applyFill="1" applyBorder="1"/>
    <xf numFmtId="164" fontId="20" fillId="9" borderId="71" xfId="0" applyNumberFormat="1" applyFont="1" applyFill="1" applyBorder="1"/>
    <xf numFmtId="0" fontId="20" fillId="7" borderId="63" xfId="0" applyNumberFormat="1" applyFont="1" applyFill="1" applyBorder="1"/>
    <xf numFmtId="0" fontId="20" fillId="0" borderId="54" xfId="0" applyFont="1" applyFill="1" applyBorder="1" applyAlignment="1"/>
    <xf numFmtId="0" fontId="20" fillId="8" borderId="4" xfId="0" applyFont="1" applyFill="1" applyBorder="1" applyAlignment="1"/>
    <xf numFmtId="0" fontId="20" fillId="8" borderId="2" xfId="0" applyFont="1" applyFill="1" applyBorder="1" applyAlignment="1"/>
    <xf numFmtId="164" fontId="20" fillId="13" borderId="56" xfId="0" applyNumberFormat="1" applyFont="1" applyFill="1" applyBorder="1"/>
    <xf numFmtId="164" fontId="20" fillId="9" borderId="54" xfId="0" applyNumberFormat="1" applyFont="1" applyFill="1" applyBorder="1"/>
    <xf numFmtId="165" fontId="20" fillId="7" borderId="63" xfId="0" applyNumberFormat="1" applyFont="1" applyFill="1" applyBorder="1"/>
    <xf numFmtId="0" fontId="20" fillId="0" borderId="2" xfId="0" applyFont="1" applyBorder="1" applyAlignment="1"/>
    <xf numFmtId="0" fontId="22" fillId="0" borderId="54" xfId="0" applyFont="1" applyFill="1" applyBorder="1" applyAlignment="1"/>
    <xf numFmtId="0" fontId="0" fillId="8" borderId="54" xfId="0" applyFill="1" applyBorder="1" applyAlignment="1">
      <alignment horizontal="left"/>
    </xf>
    <xf numFmtId="0" fontId="0" fillId="8" borderId="49" xfId="0" applyFill="1" applyBorder="1" applyAlignment="1">
      <alignment horizontal="left"/>
    </xf>
    <xf numFmtId="0" fontId="20" fillId="0" borderId="49" xfId="0" applyFont="1" applyFill="1" applyBorder="1" applyAlignment="1"/>
    <xf numFmtId="0" fontId="20" fillId="8" borderId="51" xfId="0" applyFont="1" applyFill="1" applyBorder="1" applyAlignment="1"/>
    <xf numFmtId="0" fontId="20" fillId="8" borderId="50" xfId="0" applyFont="1" applyFill="1" applyBorder="1" applyAlignment="1"/>
    <xf numFmtId="164" fontId="20" fillId="9" borderId="49" xfId="0" applyNumberFormat="1" applyFont="1" applyFill="1" applyBorder="1"/>
    <xf numFmtId="0" fontId="20" fillId="13" borderId="0" xfId="0" applyFont="1" applyFill="1"/>
    <xf numFmtId="164" fontId="20" fillId="13" borderId="52" xfId="0" applyNumberFormat="1" applyFont="1" applyFill="1" applyBorder="1"/>
    <xf numFmtId="164" fontId="21" fillId="0" borderId="37" xfId="0" applyNumberFormat="1" applyFont="1" applyFill="1" applyBorder="1"/>
    <xf numFmtId="164" fontId="21" fillId="0" borderId="62" xfId="0" applyNumberFormat="1" applyFont="1" applyFill="1" applyBorder="1"/>
    <xf numFmtId="164" fontId="20" fillId="13" borderId="7" xfId="0" applyNumberFormat="1" applyFont="1" applyFill="1" applyBorder="1"/>
    <xf numFmtId="164" fontId="20" fillId="9" borderId="38" xfId="0" applyNumberFormat="1" applyFont="1" applyFill="1" applyBorder="1"/>
    <xf numFmtId="0" fontId="20" fillId="0" borderId="0" xfId="0" applyFont="1" applyAlignment="1"/>
    <xf numFmtId="0" fontId="20" fillId="8" borderId="56" xfId="0" applyFont="1" applyFill="1" applyBorder="1" applyAlignment="1">
      <alignment horizontal="center"/>
    </xf>
    <xf numFmtId="0" fontId="20" fillId="8" borderId="0" xfId="0" applyFont="1" applyFill="1" applyBorder="1" applyAlignment="1">
      <alignment horizontal="left"/>
    </xf>
    <xf numFmtId="0" fontId="20" fillId="8" borderId="35" xfId="0" applyFont="1" applyFill="1" applyBorder="1" applyAlignment="1"/>
    <xf numFmtId="0" fontId="20" fillId="8" borderId="57" xfId="0" applyFont="1" applyFill="1" applyBorder="1"/>
    <xf numFmtId="0" fontId="0" fillId="0" borderId="4" xfId="0" applyBorder="1"/>
    <xf numFmtId="165" fontId="20" fillId="7" borderId="61" xfId="0" applyNumberFormat="1" applyFont="1" applyFill="1" applyBorder="1"/>
    <xf numFmtId="165" fontId="20" fillId="7" borderId="1" xfId="0" applyNumberFormat="1" applyFont="1" applyFill="1" applyBorder="1"/>
    <xf numFmtId="0" fontId="22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wrapText="1"/>
    </xf>
    <xf numFmtId="164" fontId="20" fillId="13" borderId="66" xfId="0" applyNumberFormat="1" applyFont="1" applyFill="1" applyBorder="1"/>
    <xf numFmtId="0" fontId="20" fillId="8" borderId="56" xfId="0" applyFont="1" applyFill="1" applyBorder="1" applyAlignment="1">
      <alignment horizontal="center"/>
    </xf>
    <xf numFmtId="0" fontId="33" fillId="8" borderId="57" xfId="0" applyFont="1" applyFill="1" applyBorder="1"/>
    <xf numFmtId="164" fontId="33" fillId="13" borderId="57" xfId="0" applyNumberFormat="1" applyFont="1" applyFill="1" applyBorder="1" applyAlignment="1">
      <alignment horizontal="center"/>
    </xf>
    <xf numFmtId="164" fontId="33" fillId="9" borderId="71" xfId="0" applyNumberFormat="1" applyFont="1" applyFill="1" applyBorder="1" applyAlignment="1">
      <alignment horizontal="center"/>
    </xf>
    <xf numFmtId="0" fontId="33" fillId="7" borderId="63" xfId="0" applyNumberFormat="1" applyFont="1" applyFill="1" applyBorder="1" applyAlignment="1">
      <alignment horizontal="center"/>
    </xf>
    <xf numFmtId="0" fontId="33" fillId="8" borderId="54" xfId="0" applyFont="1" applyFill="1" applyBorder="1"/>
    <xf numFmtId="164" fontId="33" fillId="13" borderId="71" xfId="0" applyNumberFormat="1" applyFont="1" applyFill="1" applyBorder="1" applyAlignment="1">
      <alignment horizontal="center"/>
    </xf>
    <xf numFmtId="164" fontId="33" fillId="9" borderId="54" xfId="0" applyNumberFormat="1" applyFont="1" applyFill="1" applyBorder="1" applyAlignment="1">
      <alignment horizontal="center"/>
    </xf>
    <xf numFmtId="165" fontId="33" fillId="7" borderId="63" xfId="0" applyNumberFormat="1" applyFont="1" applyFill="1" applyBorder="1" applyAlignment="1">
      <alignment horizontal="center"/>
    </xf>
    <xf numFmtId="1" fontId="33" fillId="7" borderId="63" xfId="0" applyNumberFormat="1" applyFont="1" applyFill="1" applyBorder="1" applyAlignment="1">
      <alignment horizontal="center"/>
    </xf>
    <xf numFmtId="0" fontId="35" fillId="8" borderId="54" xfId="0" applyFont="1" applyFill="1" applyBorder="1"/>
    <xf numFmtId="0" fontId="33" fillId="8" borderId="49" xfId="0" applyFont="1" applyFill="1" applyBorder="1"/>
    <xf numFmtId="164" fontId="33" fillId="9" borderId="49" xfId="0" applyNumberFormat="1" applyFont="1" applyFill="1" applyBorder="1" applyAlignment="1">
      <alignment horizontal="center"/>
    </xf>
    <xf numFmtId="164" fontId="34" fillId="0" borderId="65" xfId="0" applyNumberFormat="1" applyFont="1" applyFill="1" applyBorder="1"/>
    <xf numFmtId="164" fontId="34" fillId="9" borderId="38" xfId="0" applyNumberFormat="1" applyFont="1" applyFill="1" applyBorder="1"/>
    <xf numFmtId="165" fontId="34" fillId="7" borderId="9" xfId="0" applyNumberFormat="1" applyFont="1" applyFill="1" applyBorder="1" applyAlignment="1">
      <alignment horizontal="center"/>
    </xf>
    <xf numFmtId="164" fontId="33" fillId="9" borderId="48" xfId="0" applyNumberFormat="1" applyFont="1" applyFill="1" applyBorder="1" applyAlignment="1">
      <alignment horizontal="center"/>
    </xf>
    <xf numFmtId="164" fontId="34" fillId="13" borderId="61" xfId="0" applyNumberFormat="1" applyFont="1" applyFill="1" applyBorder="1"/>
    <xf numFmtId="164" fontId="33" fillId="13" borderId="54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8" borderId="1" xfId="0" applyFont="1" applyFill="1" applyBorder="1"/>
    <xf numFmtId="0" fontId="20" fillId="8" borderId="53" xfId="0" applyFont="1" applyFill="1" applyBorder="1" applyAlignment="1">
      <alignment horizontal="center"/>
    </xf>
    <xf numFmtId="0" fontId="20" fillId="8" borderId="0" xfId="0" applyFont="1" applyFill="1" applyAlignment="1">
      <alignment horizontal="left"/>
    </xf>
    <xf numFmtId="0" fontId="39" fillId="14" borderId="81" xfId="0" applyFont="1" applyFill="1" applyBorder="1"/>
    <xf numFmtId="0" fontId="39" fillId="14" borderId="82" xfId="0" applyFont="1" applyFill="1" applyBorder="1" applyAlignment="1"/>
    <xf numFmtId="0" fontId="39" fillId="15" borderId="83" xfId="0" applyFont="1" applyFill="1" applyBorder="1" applyAlignment="1">
      <alignment wrapText="1"/>
    </xf>
    <xf numFmtId="0" fontId="39" fillId="14" borderId="84" xfId="0" applyFont="1" applyFill="1" applyBorder="1" applyAlignment="1"/>
    <xf numFmtId="0" fontId="39" fillId="14" borderId="84" xfId="0" applyFont="1" applyFill="1" applyBorder="1"/>
    <xf numFmtId="0" fontId="22" fillId="0" borderId="1" xfId="0" applyFont="1" applyBorder="1" applyAlignment="1"/>
    <xf numFmtId="0" fontId="39" fillId="0" borderId="84" xfId="0" applyFont="1" applyBorder="1" applyAlignment="1"/>
    <xf numFmtId="0" fontId="39" fillId="0" borderId="84" xfId="0" applyFont="1" applyBorder="1"/>
    <xf numFmtId="0" fontId="38" fillId="16" borderId="81" xfId="0" applyFont="1" applyFill="1" applyBorder="1" applyAlignment="1">
      <alignment horizontal="right"/>
    </xf>
    <xf numFmtId="0" fontId="0" fillId="0" borderId="54" xfId="0" applyBorder="1" applyAlignment="1">
      <alignment horizontal="left"/>
    </xf>
    <xf numFmtId="0" fontId="39" fillId="14" borderId="85" xfId="0" applyFont="1" applyFill="1" applyBorder="1"/>
    <xf numFmtId="0" fontId="39" fillId="14" borderId="86" xfId="0" applyFont="1" applyFill="1" applyBorder="1"/>
    <xf numFmtId="0" fontId="33" fillId="8" borderId="87" xfId="0" applyFont="1" applyFill="1" applyBorder="1"/>
    <xf numFmtId="0" fontId="22" fillId="9" borderId="8" xfId="0" applyFont="1" applyFill="1" applyBorder="1" applyAlignment="1">
      <alignment horizontal="center" vertical="center" wrapText="1"/>
    </xf>
    <xf numFmtId="0" fontId="23" fillId="7" borderId="72" xfId="0" applyFont="1" applyFill="1" applyBorder="1" applyAlignment="1">
      <alignment horizontal="center" vertical="center" wrapText="1"/>
    </xf>
    <xf numFmtId="0" fontId="20" fillId="8" borderId="74" xfId="0" applyFont="1" applyFill="1" applyBorder="1" applyAlignment="1">
      <alignment horizontal="center"/>
    </xf>
    <xf numFmtId="0" fontId="20" fillId="8" borderId="79" xfId="0" applyFont="1" applyFill="1" applyBorder="1"/>
    <xf numFmtId="0" fontId="20" fillId="8" borderId="69" xfId="0" applyFont="1" applyFill="1" applyBorder="1"/>
    <xf numFmtId="0" fontId="20" fillId="0" borderId="69" xfId="0" applyFont="1" applyBorder="1"/>
    <xf numFmtId="0" fontId="20" fillId="0" borderId="80" xfId="0" applyFont="1" applyBorder="1"/>
    <xf numFmtId="164" fontId="20" fillId="13" borderId="57" xfId="0" applyNumberFormat="1" applyFont="1" applyFill="1" applyBorder="1"/>
    <xf numFmtId="164" fontId="20" fillId="9" borderId="88" xfId="0" applyNumberFormat="1" applyFont="1" applyFill="1" applyBorder="1"/>
    <xf numFmtId="0" fontId="20" fillId="7" borderId="57" xfId="0" applyNumberFormat="1" applyFont="1" applyFill="1" applyBorder="1" applyAlignment="1">
      <alignment horizontal="center"/>
    </xf>
    <xf numFmtId="0" fontId="20" fillId="8" borderId="63" xfId="0" applyFont="1" applyFill="1" applyBorder="1" applyAlignment="1">
      <alignment horizontal="center"/>
    </xf>
    <xf numFmtId="164" fontId="20" fillId="9" borderId="3" xfId="0" applyNumberFormat="1" applyFont="1" applyFill="1" applyBorder="1"/>
    <xf numFmtId="165" fontId="20" fillId="7" borderId="54" xfId="0" applyNumberFormat="1" applyFont="1" applyFill="1" applyBorder="1" applyAlignment="1">
      <alignment horizontal="center"/>
    </xf>
    <xf numFmtId="0" fontId="20" fillId="7" borderId="54" xfId="0" applyNumberFormat="1" applyFont="1" applyFill="1" applyBorder="1" applyAlignment="1">
      <alignment horizontal="center"/>
    </xf>
    <xf numFmtId="0" fontId="20" fillId="0" borderId="4" xfId="0" applyFont="1" applyFill="1" applyBorder="1"/>
    <xf numFmtId="164" fontId="20" fillId="9" borderId="5" xfId="0" applyNumberFormat="1" applyFont="1" applyFill="1" applyBorder="1"/>
    <xf numFmtId="164" fontId="20" fillId="9" borderId="0" xfId="0" applyNumberFormat="1" applyFont="1" applyFill="1" applyBorder="1"/>
    <xf numFmtId="164" fontId="20" fillId="13" borderId="54" xfId="0" applyNumberFormat="1" applyFont="1" applyFill="1" applyBorder="1"/>
    <xf numFmtId="0" fontId="20" fillId="8" borderId="48" xfId="0" applyFont="1" applyFill="1" applyBorder="1" applyAlignment="1">
      <alignment horizontal="center"/>
    </xf>
    <xf numFmtId="164" fontId="20" fillId="13" borderId="49" xfId="0" applyNumberFormat="1" applyFont="1" applyFill="1" applyBorder="1"/>
    <xf numFmtId="164" fontId="21" fillId="13" borderId="38" xfId="0" applyNumberFormat="1" applyFont="1" applyFill="1" applyBorder="1"/>
    <xf numFmtId="0" fontId="20" fillId="7" borderId="49" xfId="0" applyNumberFormat="1" applyFont="1" applyFill="1" applyBorder="1" applyAlignment="1">
      <alignment horizontal="center"/>
    </xf>
    <xf numFmtId="164" fontId="21" fillId="0" borderId="65" xfId="0" applyNumberFormat="1" applyFont="1" applyFill="1" applyBorder="1"/>
    <xf numFmtId="165" fontId="20" fillId="7" borderId="49" xfId="0" applyNumberFormat="1" applyFont="1" applyFill="1" applyBorder="1" applyAlignment="1">
      <alignment horizontal="center"/>
    </xf>
    <xf numFmtId="0" fontId="32" fillId="8" borderId="54" xfId="0" applyFont="1" applyFill="1" applyBorder="1" applyAlignment="1">
      <alignment horizontal="left"/>
    </xf>
    <xf numFmtId="165" fontId="20" fillId="7" borderId="52" xfId="0" applyNumberFormat="1" applyFont="1" applyFill="1" applyBorder="1" applyAlignment="1">
      <alignment horizontal="center"/>
    </xf>
    <xf numFmtId="164" fontId="21" fillId="9" borderId="7" xfId="0" applyNumberFormat="1" applyFont="1" applyFill="1" applyBorder="1"/>
    <xf numFmtId="0" fontId="2" fillId="0" borderId="4" xfId="0" applyFont="1" applyBorder="1"/>
    <xf numFmtId="165" fontId="21" fillId="7" borderId="1" xfId="0" applyNumberFormat="1" applyFont="1" applyFill="1" applyBorder="1" applyAlignment="1">
      <alignment horizontal="center"/>
    </xf>
    <xf numFmtId="0" fontId="20" fillId="8" borderId="2" xfId="0" applyFont="1" applyFill="1" applyBorder="1" applyAlignment="1">
      <alignment horizontal="center"/>
    </xf>
    <xf numFmtId="0" fontId="20" fillId="8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3" fillId="9" borderId="8" xfId="0" applyFont="1" applyFill="1" applyBorder="1" applyAlignment="1">
      <alignment horizontal="center" vertical="center" wrapText="1"/>
    </xf>
    <xf numFmtId="0" fontId="20" fillId="8" borderId="71" xfId="0" applyFont="1" applyFill="1" applyBorder="1" applyAlignment="1">
      <alignment horizontal="left"/>
    </xf>
    <xf numFmtId="165" fontId="20" fillId="7" borderId="71" xfId="0" applyNumberFormat="1" applyFont="1" applyFill="1" applyBorder="1"/>
    <xf numFmtId="165" fontId="20" fillId="7" borderId="54" xfId="0" applyNumberFormat="1" applyFont="1" applyFill="1" applyBorder="1"/>
    <xf numFmtId="164" fontId="20" fillId="9" borderId="0" xfId="0" applyNumberFormat="1" applyFont="1" applyFill="1"/>
    <xf numFmtId="0" fontId="20" fillId="0" borderId="5" xfId="0" applyFont="1" applyBorder="1" applyAlignment="1">
      <alignment horizontal="left"/>
    </xf>
    <xf numFmtId="0" fontId="20" fillId="8" borderId="50" xfId="0" applyFont="1" applyFill="1" applyBorder="1" applyAlignment="1">
      <alignment horizontal="center"/>
    </xf>
    <xf numFmtId="0" fontId="20" fillId="8" borderId="49" xfId="0" applyFont="1" applyFill="1" applyBorder="1" applyAlignment="1">
      <alignment horizontal="left"/>
    </xf>
    <xf numFmtId="165" fontId="20" fillId="7" borderId="49" xfId="0" applyNumberFormat="1" applyFont="1" applyFill="1" applyBorder="1"/>
    <xf numFmtId="0" fontId="21" fillId="2" borderId="43" xfId="0" applyFont="1" applyFill="1" applyBorder="1" applyAlignment="1">
      <alignment horizontal="center"/>
    </xf>
    <xf numFmtId="0" fontId="21" fillId="2" borderId="47" xfId="0" applyFont="1" applyFill="1" applyBorder="1" applyAlignment="1">
      <alignment horizontal="left"/>
    </xf>
    <xf numFmtId="0" fontId="21" fillId="2" borderId="61" xfId="0" applyFont="1" applyFill="1" applyBorder="1" applyAlignment="1">
      <alignment horizontal="centerContinuous"/>
    </xf>
    <xf numFmtId="164" fontId="21" fillId="9" borderId="89" xfId="0" applyNumberFormat="1" applyFont="1" applyFill="1" applyBorder="1"/>
    <xf numFmtId="164" fontId="21" fillId="13" borderId="61" xfId="0" applyNumberFormat="1" applyFont="1" applyFill="1" applyBorder="1"/>
    <xf numFmtId="164" fontId="21" fillId="9" borderId="47" xfId="0" applyNumberFormat="1" applyFont="1" applyFill="1" applyBorder="1"/>
    <xf numFmtId="165" fontId="21" fillId="7" borderId="61" xfId="0" applyNumberFormat="1" applyFont="1" applyFill="1" applyBorder="1"/>
    <xf numFmtId="0" fontId="20" fillId="8" borderId="35" xfId="0" applyFont="1" applyFill="1" applyBorder="1" applyAlignment="1">
      <alignment horizontal="center"/>
    </xf>
    <xf numFmtId="164" fontId="21" fillId="0" borderId="89" xfId="0" applyNumberFormat="1" applyFont="1" applyFill="1" applyBorder="1"/>
    <xf numFmtId="0" fontId="2" fillId="0" borderId="23" xfId="0" applyFont="1" applyBorder="1"/>
    <xf numFmtId="0" fontId="20" fillId="5" borderId="38" xfId="0" applyFont="1" applyFill="1" applyBorder="1" applyAlignment="1">
      <alignment horizontal="center" vertical="center"/>
    </xf>
    <xf numFmtId="0" fontId="20" fillId="8" borderId="34" xfId="0" applyFont="1" applyFill="1" applyBorder="1"/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8" borderId="0" xfId="0" applyFont="1" applyFill="1" applyBorder="1" applyAlignment="1">
      <alignment horizontal="left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1" fillId="2" borderId="46" xfId="0" applyFont="1" applyFill="1" applyBorder="1" applyAlignment="1">
      <alignment horizontal="center"/>
    </xf>
    <xf numFmtId="0" fontId="21" fillId="2" borderId="47" xfId="0" applyFont="1" applyFill="1" applyBorder="1" applyAlignment="1">
      <alignment horizontal="center"/>
    </xf>
    <xf numFmtId="0" fontId="20" fillId="0" borderId="56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53" xfId="0" applyFont="1" applyBorder="1" applyAlignment="1">
      <alignment horizontal="center"/>
    </xf>
    <xf numFmtId="0" fontId="20" fillId="8" borderId="2" xfId="0" applyFont="1" applyFill="1" applyBorder="1" applyAlignment="1">
      <alignment horizontal="center"/>
    </xf>
    <xf numFmtId="0" fontId="20" fillId="8" borderId="3" xfId="0" applyFont="1" applyFill="1" applyBorder="1" applyAlignment="1">
      <alignment horizontal="center"/>
    </xf>
    <xf numFmtId="0" fontId="20" fillId="8" borderId="4" xfId="0" applyFont="1" applyFill="1" applyBorder="1" applyAlignment="1">
      <alignment horizontal="center"/>
    </xf>
    <xf numFmtId="0" fontId="20" fillId="8" borderId="56" xfId="0" applyFont="1" applyFill="1" applyBorder="1" applyAlignment="1">
      <alignment horizontal="center"/>
    </xf>
    <xf numFmtId="0" fontId="20" fillId="8" borderId="53" xfId="0" applyFont="1" applyFill="1" applyBorder="1" applyAlignment="1">
      <alignment horizontal="center"/>
    </xf>
    <xf numFmtId="0" fontId="2" fillId="8" borderId="0" xfId="0" applyFont="1" applyFill="1" applyAlignment="1">
      <alignment horizontal="left"/>
    </xf>
    <xf numFmtId="0" fontId="20" fillId="0" borderId="2" xfId="0" applyFont="1" applyBorder="1" applyAlignment="1">
      <alignment horizontal="center"/>
    </xf>
    <xf numFmtId="0" fontId="20" fillId="11" borderId="2" xfId="0" applyFont="1" applyFill="1" applyBorder="1" applyAlignment="1">
      <alignment horizontal="center"/>
    </xf>
    <xf numFmtId="0" fontId="20" fillId="11" borderId="3" xfId="0" applyFont="1" applyFill="1" applyBorder="1" applyAlignment="1">
      <alignment horizontal="center"/>
    </xf>
    <xf numFmtId="0" fontId="20" fillId="11" borderId="4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left"/>
    </xf>
    <xf numFmtId="0" fontId="26" fillId="2" borderId="4" xfId="0" applyFont="1" applyFill="1" applyBorder="1" applyAlignment="1">
      <alignment horizontal="left"/>
    </xf>
    <xf numFmtId="0" fontId="24" fillId="0" borderId="1" xfId="0" applyFont="1" applyBorder="1" applyAlignment="1">
      <alignment horizontal="center"/>
    </xf>
    <xf numFmtId="0" fontId="26" fillId="2" borderId="1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left"/>
    </xf>
    <xf numFmtId="0" fontId="20" fillId="8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0" fontId="20" fillId="5" borderId="4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left"/>
    </xf>
    <xf numFmtId="0" fontId="20" fillId="5" borderId="53" xfId="0" applyFont="1" applyFill="1" applyBorder="1" applyAlignment="1">
      <alignment horizontal="center"/>
    </xf>
    <xf numFmtId="0" fontId="21" fillId="8" borderId="2" xfId="0" applyFont="1" applyFill="1" applyBorder="1" applyAlignment="1">
      <alignment horizontal="center"/>
    </xf>
    <xf numFmtId="0" fontId="21" fillId="8" borderId="3" xfId="0" applyFont="1" applyFill="1" applyBorder="1" applyAlignment="1">
      <alignment horizontal="center"/>
    </xf>
    <xf numFmtId="0" fontId="20" fillId="8" borderId="0" xfId="0" applyFont="1" applyFill="1" applyAlignment="1">
      <alignment horizontal="left"/>
    </xf>
    <xf numFmtId="0" fontId="21" fillId="9" borderId="2" xfId="0" applyFont="1" applyFill="1" applyBorder="1" applyAlignment="1">
      <alignment horizontal="center"/>
    </xf>
    <xf numFmtId="0" fontId="21" fillId="9" borderId="3" xfId="0" applyFont="1" applyFill="1" applyBorder="1" applyAlignment="1">
      <alignment horizontal="center"/>
    </xf>
    <xf numFmtId="0" fontId="21" fillId="9" borderId="4" xfId="0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21" fillId="2" borderId="2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0" fillId="11" borderId="77" xfId="0" applyFont="1" applyFill="1" applyBorder="1" applyAlignment="1">
      <alignment horizontal="center"/>
    </xf>
    <xf numFmtId="0" fontId="20" fillId="11" borderId="78" xfId="0" applyFont="1" applyFill="1" applyBorder="1" applyAlignment="1">
      <alignment horizontal="center"/>
    </xf>
    <xf numFmtId="0" fontId="20" fillId="11" borderId="64" xfId="0" applyFont="1" applyFill="1" applyBorder="1" applyAlignment="1">
      <alignment horizontal="center"/>
    </xf>
    <xf numFmtId="0" fontId="20" fillId="8" borderId="43" xfId="0" applyFont="1" applyFill="1" applyBorder="1" applyAlignment="1">
      <alignment horizontal="center"/>
    </xf>
    <xf numFmtId="0" fontId="20" fillId="8" borderId="16" xfId="0" applyFont="1" applyFill="1" applyBorder="1" applyAlignment="1">
      <alignment horizontal="center"/>
    </xf>
    <xf numFmtId="0" fontId="20" fillId="8" borderId="44" xfId="0" applyFont="1" applyFill="1" applyBorder="1" applyAlignment="1">
      <alignment horizontal="center"/>
    </xf>
    <xf numFmtId="0" fontId="33" fillId="11" borderId="56" xfId="0" applyFont="1" applyFill="1" applyBorder="1" applyAlignment="1">
      <alignment horizontal="center"/>
    </xf>
    <xf numFmtId="0" fontId="33" fillId="11" borderId="3" xfId="0" applyFont="1" applyFill="1" applyBorder="1" applyAlignment="1">
      <alignment horizontal="center"/>
    </xf>
    <xf numFmtId="0" fontId="33" fillId="11" borderId="53" xfId="0" applyFont="1" applyFill="1" applyBorder="1" applyAlignment="1">
      <alignment horizontal="center"/>
    </xf>
    <xf numFmtId="0" fontId="34" fillId="2" borderId="7" xfId="0" applyFont="1" applyFill="1" applyBorder="1" applyAlignment="1">
      <alignment horizontal="center"/>
    </xf>
    <xf numFmtId="0" fontId="34" fillId="2" borderId="8" xfId="0" applyFont="1" applyFill="1" applyBorder="1" applyAlignment="1">
      <alignment horizontal="center"/>
    </xf>
    <xf numFmtId="0" fontId="34" fillId="2" borderId="9" xfId="0" applyFont="1" applyFill="1" applyBorder="1" applyAlignment="1">
      <alignment horizontal="center"/>
    </xf>
    <xf numFmtId="0" fontId="33" fillId="8" borderId="0" xfId="0" applyFont="1" applyFill="1" applyAlignment="1">
      <alignment horizontal="left"/>
    </xf>
    <xf numFmtId="0" fontId="10" fillId="11" borderId="56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53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11" borderId="2" xfId="0" applyFont="1" applyFill="1" applyBorder="1" applyAlignment="1">
      <alignment horizontal="center"/>
    </xf>
    <xf numFmtId="0" fontId="33" fillId="11" borderId="4" xfId="0" applyFont="1" applyFill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11" borderId="77" xfId="0" applyFont="1" applyFill="1" applyBorder="1" applyAlignment="1">
      <alignment horizontal="center"/>
    </xf>
    <xf numFmtId="0" fontId="37" fillId="11" borderId="78" xfId="0" applyFont="1" applyFill="1" applyBorder="1" applyAlignment="1">
      <alignment horizontal="center"/>
    </xf>
    <xf numFmtId="0" fontId="37" fillId="11" borderId="64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left"/>
    </xf>
    <xf numFmtId="0" fontId="33" fillId="0" borderId="1" xfId="0" applyFont="1" applyBorder="1" applyAlignment="1">
      <alignment horizontal="center"/>
    </xf>
    <xf numFmtId="0" fontId="34" fillId="2" borderId="2" xfId="0" applyFont="1" applyFill="1" applyBorder="1" applyAlignment="1">
      <alignment horizontal="left"/>
    </xf>
    <xf numFmtId="0" fontId="34" fillId="2" borderId="3" xfId="0" applyFont="1" applyFill="1" applyBorder="1" applyAlignment="1">
      <alignment horizontal="left"/>
    </xf>
    <xf numFmtId="0" fontId="34" fillId="2" borderId="4" xfId="0" applyFont="1" applyFill="1" applyBorder="1" applyAlignment="1">
      <alignment horizontal="left"/>
    </xf>
    <xf numFmtId="0" fontId="33" fillId="8" borderId="2" xfId="0" applyFont="1" applyFill="1" applyBorder="1" applyAlignment="1">
      <alignment horizontal="center"/>
    </xf>
    <xf numFmtId="0" fontId="33" fillId="8" borderId="3" xfId="0" applyFont="1" applyFill="1" applyBorder="1" applyAlignment="1">
      <alignment horizontal="center"/>
    </xf>
    <xf numFmtId="0" fontId="33" fillId="8" borderId="53" xfId="0" applyFont="1" applyFill="1" applyBorder="1" applyAlignment="1">
      <alignment horizontal="center"/>
    </xf>
    <xf numFmtId="0" fontId="20" fillId="11" borderId="56" xfId="0" applyFont="1" applyFill="1" applyBorder="1" applyAlignment="1">
      <alignment horizontal="center"/>
    </xf>
    <xf numFmtId="0" fontId="20" fillId="11" borderId="53" xfId="0" applyFont="1" applyFill="1" applyBorder="1" applyAlignment="1">
      <alignment horizontal="center"/>
    </xf>
    <xf numFmtId="0" fontId="21" fillId="11" borderId="2" xfId="0" applyFont="1" applyFill="1" applyBorder="1" applyAlignment="1">
      <alignment horizontal="center"/>
    </xf>
    <xf numFmtId="0" fontId="21" fillId="11" borderId="3" xfId="0" applyFont="1" applyFill="1" applyBorder="1" applyAlignment="1">
      <alignment horizontal="center"/>
    </xf>
    <xf numFmtId="0" fontId="21" fillId="11" borderId="53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/>
    </xf>
    <xf numFmtId="0" fontId="21" fillId="2" borderId="65" xfId="0" applyFont="1" applyFill="1" applyBorder="1" applyAlignment="1">
      <alignment horizontal="center"/>
    </xf>
    <xf numFmtId="0" fontId="33" fillId="11" borderId="1" xfId="0" applyFont="1" applyFill="1" applyBorder="1" applyAlignment="1">
      <alignment horizontal="center"/>
    </xf>
    <xf numFmtId="0" fontId="20" fillId="11" borderId="1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17" fontId="7" fillId="4" borderId="13" xfId="0" applyNumberFormat="1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/>
    </xf>
    <xf numFmtId="0" fontId="6" fillId="5" borderId="1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28575</xdr:rowOff>
    </xdr:from>
    <xdr:ext cx="2905124" cy="352424"/>
    <xdr:pic>
      <xdr:nvPicPr>
        <xdr:cNvPr id="2" name="1 Imagen" descr="C:\Users\lvalerianoa\Desktop\Logos\logo ogei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2905124" cy="35242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L148"/>
  <sheetViews>
    <sheetView workbookViewId="0">
      <selection activeCell="Y7" sqref="Y7:AA7"/>
    </sheetView>
  </sheetViews>
  <sheetFormatPr baseColWidth="10" defaultRowHeight="15"/>
  <cols>
    <col min="1" max="1" width="7.5703125" customWidth="1"/>
    <col min="2" max="2" width="37.7109375" customWidth="1"/>
    <col min="3" max="3" width="7.42578125" customWidth="1"/>
    <col min="4" max="5" width="4.7109375" customWidth="1"/>
    <col min="6" max="6" width="6.42578125" customWidth="1"/>
    <col min="7" max="16" width="4.7109375" customWidth="1"/>
    <col min="17" max="17" width="6" customWidth="1"/>
    <col min="18" max="18" width="4.7109375" customWidth="1"/>
    <col min="19" max="19" width="6.5703125" customWidth="1"/>
    <col min="20" max="22" width="4.7109375" customWidth="1"/>
    <col min="23" max="23" width="7.28515625" customWidth="1"/>
    <col min="24" max="24" width="7.140625" customWidth="1"/>
    <col min="25" max="34" width="4.7109375" customWidth="1"/>
    <col min="35" max="35" width="9.85546875" customWidth="1"/>
  </cols>
  <sheetData>
    <row r="1" spans="1:38">
      <c r="A1" s="71"/>
      <c r="AD1" s="47"/>
      <c r="AE1" s="47"/>
    </row>
    <row r="2" spans="1:38">
      <c r="A2" s="72"/>
      <c r="B2" s="2"/>
      <c r="D2" s="2"/>
      <c r="E2" s="2"/>
      <c r="F2" s="2"/>
      <c r="G2" s="2"/>
      <c r="H2" s="2"/>
      <c r="I2" s="2"/>
      <c r="J2" s="72" t="s">
        <v>7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45"/>
      <c r="AE2" s="45"/>
      <c r="AF2" s="2"/>
      <c r="AG2" s="2"/>
      <c r="AH2" s="2"/>
    </row>
    <row r="3" spans="1:38">
      <c r="A3" s="71"/>
      <c r="AD3" s="47"/>
      <c r="AE3" s="47"/>
    </row>
    <row r="4" spans="1:38">
      <c r="A4" s="71"/>
      <c r="AD4" s="47"/>
      <c r="AE4" s="47"/>
    </row>
    <row r="5" spans="1:38">
      <c r="A5" s="594" t="s">
        <v>115</v>
      </c>
      <c r="B5" s="594"/>
      <c r="C5" s="594"/>
      <c r="U5" s="8" t="s">
        <v>0</v>
      </c>
      <c r="V5" s="42"/>
      <c r="W5" s="42"/>
      <c r="X5" s="6"/>
      <c r="Y5" s="593" t="s">
        <v>116</v>
      </c>
      <c r="Z5" s="593"/>
      <c r="AA5" s="593"/>
      <c r="AB5" s="35"/>
      <c r="AC5" s="35"/>
      <c r="AD5" s="46"/>
      <c r="AE5" s="46"/>
      <c r="AF5" s="35"/>
      <c r="AG5" s="35"/>
    </row>
    <row r="6" spans="1:38">
      <c r="A6" s="594" t="s">
        <v>114</v>
      </c>
      <c r="B6" s="594"/>
      <c r="C6" s="594"/>
      <c r="U6" s="8" t="s">
        <v>1</v>
      </c>
      <c r="V6" s="42"/>
      <c r="W6" s="42"/>
      <c r="X6" s="6"/>
      <c r="Y6" s="593" t="s">
        <v>118</v>
      </c>
      <c r="Z6" s="593"/>
      <c r="AA6" s="593"/>
      <c r="AB6" s="35"/>
      <c r="AC6" s="35"/>
      <c r="AD6" s="46"/>
      <c r="AE6" s="46"/>
      <c r="AF6" s="35"/>
      <c r="AG6" s="35"/>
    </row>
    <row r="7" spans="1:38">
      <c r="A7" s="594"/>
      <c r="B7" s="594"/>
      <c r="C7" s="594"/>
      <c r="U7" s="8" t="s">
        <v>8</v>
      </c>
      <c r="V7" s="42"/>
      <c r="W7" s="42"/>
      <c r="X7" s="6"/>
      <c r="Y7" s="593"/>
      <c r="Z7" s="593"/>
      <c r="AA7" s="593"/>
      <c r="AB7" s="35"/>
      <c r="AC7" s="35"/>
      <c r="AD7" s="46"/>
      <c r="AE7" s="46"/>
      <c r="AF7" s="35"/>
      <c r="AG7" s="35"/>
    </row>
    <row r="8" spans="1:38">
      <c r="A8" s="72"/>
      <c r="U8" s="9"/>
      <c r="V8" s="9"/>
      <c r="W8" s="9"/>
      <c r="X8" s="4"/>
      <c r="AD8" s="47"/>
      <c r="AE8" s="47"/>
    </row>
    <row r="9" spans="1:38">
      <c r="A9" s="591" t="s">
        <v>209</v>
      </c>
      <c r="B9" s="592"/>
      <c r="U9" s="8" t="s">
        <v>3</v>
      </c>
      <c r="V9" s="42"/>
      <c r="W9" s="42"/>
      <c r="X9" s="6"/>
      <c r="Y9" s="593" t="s">
        <v>117</v>
      </c>
      <c r="Z9" s="593"/>
      <c r="AA9" s="593"/>
      <c r="AD9" s="47"/>
      <c r="AE9" s="47"/>
    </row>
    <row r="10" spans="1:38">
      <c r="A10" s="71"/>
      <c r="AD10" s="47"/>
      <c r="AE10" s="47"/>
    </row>
    <row r="11" spans="1:38" ht="15.75" thickBot="1">
      <c r="A11" s="71"/>
      <c r="AD11" s="47"/>
      <c r="AE11" s="47"/>
    </row>
    <row r="12" spans="1:38" ht="48.75" thickBot="1">
      <c r="A12" s="51" t="s">
        <v>9</v>
      </c>
      <c r="B12" s="52" t="s">
        <v>10</v>
      </c>
      <c r="C12" s="58" t="s">
        <v>196</v>
      </c>
      <c r="D12" s="58" t="s">
        <v>186</v>
      </c>
      <c r="E12" s="58" t="s">
        <v>283</v>
      </c>
      <c r="F12" s="58" t="s">
        <v>194</v>
      </c>
      <c r="G12" s="58" t="s">
        <v>11</v>
      </c>
      <c r="H12" s="58" t="s">
        <v>119</v>
      </c>
      <c r="I12" s="58" t="s">
        <v>189</v>
      </c>
      <c r="J12" s="58" t="s">
        <v>123</v>
      </c>
      <c r="K12" s="58" t="s">
        <v>124</v>
      </c>
      <c r="L12" s="58" t="s">
        <v>125</v>
      </c>
      <c r="M12" s="58" t="s">
        <v>126</v>
      </c>
      <c r="N12" s="58" t="s">
        <v>127</v>
      </c>
      <c r="O12" s="58" t="s">
        <v>131</v>
      </c>
      <c r="P12" s="58" t="s">
        <v>120</v>
      </c>
      <c r="Q12" s="58" t="s">
        <v>198</v>
      </c>
      <c r="R12" s="58" t="s">
        <v>179</v>
      </c>
      <c r="S12" s="58" t="s">
        <v>55</v>
      </c>
      <c r="T12" s="58" t="s">
        <v>12</v>
      </c>
      <c r="U12" s="58" t="s">
        <v>14</v>
      </c>
      <c r="V12" s="58" t="s">
        <v>13</v>
      </c>
      <c r="W12" s="58" t="s">
        <v>146</v>
      </c>
      <c r="X12" s="58" t="s">
        <v>147</v>
      </c>
      <c r="Y12" s="58" t="s">
        <v>15</v>
      </c>
      <c r="Z12" s="58" t="s">
        <v>16</v>
      </c>
      <c r="AA12" s="58" t="s">
        <v>56</v>
      </c>
      <c r="AB12" s="59" t="s">
        <v>170</v>
      </c>
      <c r="AC12" s="59" t="s">
        <v>17</v>
      </c>
      <c r="AD12" s="59" t="s">
        <v>143</v>
      </c>
      <c r="AE12" s="58" t="s">
        <v>135</v>
      </c>
      <c r="AF12" s="58" t="s">
        <v>138</v>
      </c>
      <c r="AG12" s="64" t="s">
        <v>183</v>
      </c>
      <c r="AH12" s="64" t="s">
        <v>190</v>
      </c>
      <c r="AI12" s="65" t="s">
        <v>51</v>
      </c>
      <c r="AJ12" s="54" t="s">
        <v>38</v>
      </c>
      <c r="AK12" s="55" t="s">
        <v>52</v>
      </c>
      <c r="AL12" s="71" t="s">
        <v>248</v>
      </c>
    </row>
    <row r="13" spans="1:38">
      <c r="A13" s="73">
        <v>1</v>
      </c>
      <c r="B13" s="62" t="s">
        <v>59</v>
      </c>
      <c r="C13" s="38"/>
      <c r="D13" s="38"/>
      <c r="E13" s="38"/>
      <c r="F13" s="38"/>
      <c r="G13" s="38"/>
      <c r="H13" s="88"/>
      <c r="I13" s="8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>
        <f>6*12</f>
        <v>72</v>
      </c>
      <c r="X13" s="38">
        <f t="shared" ref="X13:X14" si="0">6*12</f>
        <v>72</v>
      </c>
      <c r="Y13" s="89"/>
      <c r="Z13" s="38"/>
      <c r="AA13" s="89"/>
      <c r="AB13" s="38"/>
      <c r="AC13" s="89"/>
      <c r="AD13" s="44"/>
      <c r="AE13" s="44">
        <f>1*6</f>
        <v>6</v>
      </c>
      <c r="AF13" s="38"/>
      <c r="AG13" s="38"/>
      <c r="AH13" s="38"/>
      <c r="AI13" s="50">
        <f t="shared" ref="AI13:AI71" si="1">SUM(C13:AH13)</f>
        <v>150</v>
      </c>
      <c r="AJ13" s="56">
        <v>0</v>
      </c>
      <c r="AK13" s="57"/>
      <c r="AL13" t="s">
        <v>249</v>
      </c>
    </row>
    <row r="14" spans="1:38">
      <c r="A14" s="74">
        <v>2</v>
      </c>
      <c r="B14" s="39" t="s">
        <v>60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>
        <f>6*12</f>
        <v>72</v>
      </c>
      <c r="X14" s="38">
        <f t="shared" si="0"/>
        <v>72</v>
      </c>
      <c r="Y14" s="89"/>
      <c r="Z14" s="38"/>
      <c r="AA14" s="89"/>
      <c r="AB14" s="38"/>
      <c r="AC14" s="89"/>
      <c r="AD14" s="44"/>
      <c r="AE14" s="44"/>
      <c r="AF14" s="38">
        <f>1*6</f>
        <v>6</v>
      </c>
      <c r="AG14" s="38"/>
      <c r="AH14" s="38"/>
      <c r="AI14" s="50">
        <f t="shared" si="1"/>
        <v>150</v>
      </c>
      <c r="AJ14" s="36">
        <v>0</v>
      </c>
      <c r="AK14" s="37" t="e">
        <f t="shared" ref="AK14:AK60" si="2">+AJ14/C14</f>
        <v>#DIV/0!</v>
      </c>
      <c r="AL14" t="s">
        <v>249</v>
      </c>
    </row>
    <row r="15" spans="1:38">
      <c r="A15" s="73">
        <v>3</v>
      </c>
      <c r="B15" s="39" t="s">
        <v>61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>
        <f>1*6</f>
        <v>6</v>
      </c>
      <c r="V15" s="38"/>
      <c r="W15" s="38">
        <f>5*12</f>
        <v>60</v>
      </c>
      <c r="X15" s="38">
        <f>7*12</f>
        <v>84</v>
      </c>
      <c r="Y15" s="89"/>
      <c r="Z15" s="38"/>
      <c r="AA15" s="89"/>
      <c r="AB15" s="38"/>
      <c r="AC15" s="89"/>
      <c r="AD15" s="44"/>
      <c r="AE15" s="44"/>
      <c r="AF15" s="38"/>
      <c r="AG15" s="38"/>
      <c r="AH15" s="38"/>
      <c r="AI15" s="50">
        <f t="shared" si="1"/>
        <v>150</v>
      </c>
      <c r="AJ15" s="36">
        <v>0</v>
      </c>
      <c r="AK15" s="37" t="e">
        <f t="shared" si="2"/>
        <v>#DIV/0!</v>
      </c>
      <c r="AL15" t="s">
        <v>249</v>
      </c>
    </row>
    <row r="16" spans="1:38">
      <c r="A16" s="73">
        <v>4</v>
      </c>
      <c r="B16" s="39" t="s">
        <v>62</v>
      </c>
      <c r="C16" s="38">
        <f>2*4</f>
        <v>8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>
        <f>6*6</f>
        <v>36</v>
      </c>
      <c r="T16" s="38"/>
      <c r="U16" s="38"/>
      <c r="V16" s="38"/>
      <c r="W16" s="38">
        <f>4*12</f>
        <v>48</v>
      </c>
      <c r="X16" s="38">
        <f>4*12</f>
        <v>48</v>
      </c>
      <c r="Y16" s="89"/>
      <c r="Z16" s="38"/>
      <c r="AA16" s="89"/>
      <c r="AB16" s="38"/>
      <c r="AC16" s="38">
        <f>10</f>
        <v>10</v>
      </c>
      <c r="AD16" s="38"/>
      <c r="AE16" s="38"/>
      <c r="AF16" s="38"/>
      <c r="AG16" s="38"/>
      <c r="AH16" s="38"/>
      <c r="AI16" s="50">
        <f t="shared" si="1"/>
        <v>150</v>
      </c>
      <c r="AJ16" s="36">
        <v>0</v>
      </c>
      <c r="AK16" s="37">
        <f t="shared" si="2"/>
        <v>0</v>
      </c>
      <c r="AL16" t="s">
        <v>249</v>
      </c>
    </row>
    <row r="17" spans="1:38">
      <c r="A17" s="74">
        <v>5</v>
      </c>
      <c r="B17" s="39" t="s">
        <v>63</v>
      </c>
      <c r="C17" s="38"/>
      <c r="D17" s="38">
        <f>25*6</f>
        <v>150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50">
        <f t="shared" si="1"/>
        <v>150</v>
      </c>
      <c r="AJ17" s="36">
        <v>0</v>
      </c>
      <c r="AK17" s="37" t="e">
        <f t="shared" si="2"/>
        <v>#DIV/0!</v>
      </c>
      <c r="AL17" t="s">
        <v>249</v>
      </c>
    </row>
    <row r="18" spans="1:38">
      <c r="A18" s="73">
        <v>6</v>
      </c>
      <c r="B18" s="39" t="s">
        <v>64</v>
      </c>
      <c r="C18" s="38"/>
      <c r="D18" s="38"/>
      <c r="E18" s="38"/>
      <c r="F18" s="38"/>
      <c r="G18" s="38"/>
      <c r="H18" s="44"/>
      <c r="I18" s="44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>
        <f>6*12</f>
        <v>72</v>
      </c>
      <c r="Y18" s="89"/>
      <c r="Z18" s="38"/>
      <c r="AA18" s="89"/>
      <c r="AB18" s="38"/>
      <c r="AC18" s="89"/>
      <c r="AD18" s="44"/>
      <c r="AE18" s="44"/>
      <c r="AF18" s="44"/>
      <c r="AG18" s="44"/>
      <c r="AH18" s="44"/>
      <c r="AI18" s="50">
        <f t="shared" si="1"/>
        <v>72</v>
      </c>
      <c r="AJ18" s="36">
        <v>0</v>
      </c>
      <c r="AK18" s="37" t="e">
        <f t="shared" si="2"/>
        <v>#DIV/0!</v>
      </c>
      <c r="AL18" t="s">
        <v>249</v>
      </c>
    </row>
    <row r="19" spans="1:38">
      <c r="A19" s="73">
        <v>7</v>
      </c>
      <c r="B19" s="39" t="s">
        <v>65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>
        <f>9*2</f>
        <v>18</v>
      </c>
      <c r="S19" s="38">
        <f>9*4</f>
        <v>36</v>
      </c>
      <c r="T19" s="38"/>
      <c r="U19" s="38"/>
      <c r="V19" s="38"/>
      <c r="W19" s="38">
        <f>4*12</f>
        <v>48</v>
      </c>
      <c r="X19" s="38">
        <f>4*12</f>
        <v>48</v>
      </c>
      <c r="Y19" s="89"/>
      <c r="Z19" s="38"/>
      <c r="AA19" s="89"/>
      <c r="AB19" s="38"/>
      <c r="AC19" s="89"/>
      <c r="AD19" s="44"/>
      <c r="AE19" s="44"/>
      <c r="AF19" s="44"/>
      <c r="AG19" s="44"/>
      <c r="AH19" s="44"/>
      <c r="AI19" s="50">
        <f t="shared" si="1"/>
        <v>150</v>
      </c>
      <c r="AJ19" s="36">
        <v>0</v>
      </c>
      <c r="AK19" s="37" t="e">
        <f t="shared" si="2"/>
        <v>#DIV/0!</v>
      </c>
      <c r="AL19" t="s">
        <v>249</v>
      </c>
    </row>
    <row r="20" spans="1:38">
      <c r="A20" s="74">
        <v>8</v>
      </c>
      <c r="B20" s="39" t="s">
        <v>66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>
        <f>6*6</f>
        <v>36</v>
      </c>
      <c r="V20" s="38"/>
      <c r="W20" s="38">
        <f>3*12</f>
        <v>36</v>
      </c>
      <c r="X20" s="38">
        <f>6*12</f>
        <v>72</v>
      </c>
      <c r="Y20" s="89"/>
      <c r="Z20" s="38"/>
      <c r="AA20" s="89"/>
      <c r="AB20" s="38"/>
      <c r="AC20" s="38">
        <f>6</f>
        <v>6</v>
      </c>
      <c r="AD20" s="44"/>
      <c r="AE20" s="44"/>
      <c r="AF20" s="38"/>
      <c r="AG20" s="38"/>
      <c r="AH20" s="38"/>
      <c r="AI20" s="50">
        <f t="shared" si="1"/>
        <v>150</v>
      </c>
      <c r="AJ20" s="36">
        <v>0</v>
      </c>
      <c r="AK20" s="37" t="e">
        <f t="shared" si="2"/>
        <v>#DIV/0!</v>
      </c>
      <c r="AL20" t="s">
        <v>249</v>
      </c>
    </row>
    <row r="21" spans="1:38">
      <c r="A21" s="73">
        <v>9</v>
      </c>
      <c r="B21" s="39" t="s">
        <v>67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>
        <f>8*6</f>
        <v>48</v>
      </c>
      <c r="V21" s="38"/>
      <c r="W21" s="38">
        <f>2*12</f>
        <v>24</v>
      </c>
      <c r="X21" s="38">
        <f>6*12</f>
        <v>72</v>
      </c>
      <c r="Y21" s="89"/>
      <c r="Z21" s="38"/>
      <c r="AA21" s="89"/>
      <c r="AB21" s="38"/>
      <c r="AC21" s="38"/>
      <c r="AD21" s="38"/>
      <c r="AE21" s="38"/>
      <c r="AF21" s="38">
        <f>1*6</f>
        <v>6</v>
      </c>
      <c r="AG21" s="38"/>
      <c r="AH21" s="40"/>
      <c r="AI21" s="50">
        <f t="shared" si="1"/>
        <v>150</v>
      </c>
      <c r="AJ21" s="36">
        <v>0</v>
      </c>
      <c r="AK21" s="37" t="e">
        <f t="shared" si="2"/>
        <v>#DIV/0!</v>
      </c>
      <c r="AL21" t="s">
        <v>249</v>
      </c>
    </row>
    <row r="22" spans="1:38">
      <c r="A22" s="73">
        <v>10</v>
      </c>
      <c r="B22" s="39" t="s">
        <v>68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>
        <f>8*6</f>
        <v>48</v>
      </c>
      <c r="V22" s="38"/>
      <c r="W22" s="38">
        <f>3*12</f>
        <v>36</v>
      </c>
      <c r="X22" s="38">
        <f>5*12</f>
        <v>60</v>
      </c>
      <c r="Y22" s="89"/>
      <c r="Z22" s="38"/>
      <c r="AA22" s="89"/>
      <c r="AB22" s="38"/>
      <c r="AC22" s="89"/>
      <c r="AD22" s="44"/>
      <c r="AE22" s="44"/>
      <c r="AF22" s="38">
        <f>1*6</f>
        <v>6</v>
      </c>
      <c r="AG22" s="38"/>
      <c r="AH22" s="38"/>
      <c r="AI22" s="50">
        <f t="shared" si="1"/>
        <v>150</v>
      </c>
      <c r="AJ22" s="36">
        <v>0</v>
      </c>
      <c r="AK22" s="37" t="e">
        <f t="shared" si="2"/>
        <v>#DIV/0!</v>
      </c>
      <c r="AL22" t="s">
        <v>249</v>
      </c>
    </row>
    <row r="23" spans="1:38">
      <c r="A23" s="74">
        <v>11</v>
      </c>
      <c r="B23" s="39" t="s">
        <v>69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>
        <f>8*6</f>
        <v>48</v>
      </c>
      <c r="V23" s="38"/>
      <c r="W23" s="38">
        <f>3*12</f>
        <v>36</v>
      </c>
      <c r="X23" s="38">
        <f>5*12</f>
        <v>60</v>
      </c>
      <c r="Y23" s="38"/>
      <c r="Z23" s="38"/>
      <c r="AA23" s="38"/>
      <c r="AB23" s="38"/>
      <c r="AC23" s="38">
        <f>1*6</f>
        <v>6</v>
      </c>
      <c r="AD23" s="38"/>
      <c r="AE23" s="38"/>
      <c r="AF23" s="38"/>
      <c r="AG23" s="38"/>
      <c r="AH23" s="38"/>
      <c r="AI23" s="50">
        <f t="shared" si="1"/>
        <v>150</v>
      </c>
      <c r="AJ23" s="36">
        <v>0</v>
      </c>
      <c r="AK23" s="37" t="e">
        <f t="shared" si="2"/>
        <v>#DIV/0!</v>
      </c>
      <c r="AL23" t="s">
        <v>249</v>
      </c>
    </row>
    <row r="24" spans="1:38">
      <c r="A24" s="73">
        <v>12</v>
      </c>
      <c r="B24" s="39" t="s">
        <v>70</v>
      </c>
      <c r="C24" s="38"/>
      <c r="D24" s="38"/>
      <c r="E24" s="38"/>
      <c r="F24" s="38"/>
      <c r="G24" s="38"/>
      <c r="H24" s="38"/>
      <c r="I24" s="38"/>
      <c r="J24" s="38"/>
      <c r="K24" s="41"/>
      <c r="L24" s="38"/>
      <c r="M24" s="38"/>
      <c r="N24" s="38"/>
      <c r="O24" s="38"/>
      <c r="P24" s="38"/>
      <c r="Q24" s="38"/>
      <c r="R24" s="38"/>
      <c r="S24" s="41"/>
      <c r="T24" s="38"/>
      <c r="U24" s="38"/>
      <c r="V24" s="38"/>
      <c r="W24" s="38"/>
      <c r="X24" s="38"/>
      <c r="Y24" s="89"/>
      <c r="Z24" s="38"/>
      <c r="AA24" s="89"/>
      <c r="AB24" s="38"/>
      <c r="AC24" s="38"/>
      <c r="AD24" s="575" t="s">
        <v>216</v>
      </c>
      <c r="AE24" s="576"/>
      <c r="AF24" s="576"/>
      <c r="AG24" s="577"/>
      <c r="AH24" s="38">
        <f>1*6</f>
        <v>6</v>
      </c>
      <c r="AI24" s="50">
        <f t="shared" si="1"/>
        <v>6</v>
      </c>
      <c r="AJ24" s="36">
        <v>0</v>
      </c>
      <c r="AK24" s="37" t="e">
        <f t="shared" si="2"/>
        <v>#DIV/0!</v>
      </c>
      <c r="AL24" t="s">
        <v>249</v>
      </c>
    </row>
    <row r="25" spans="1:38">
      <c r="A25" s="73">
        <v>13</v>
      </c>
      <c r="B25" s="39" t="s">
        <v>71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>
        <f>9*6</f>
        <v>54</v>
      </c>
      <c r="V25" s="38"/>
      <c r="W25" s="38">
        <f>2*12</f>
        <v>24</v>
      </c>
      <c r="X25" s="38">
        <f>6*12</f>
        <v>72</v>
      </c>
      <c r="Y25" s="89"/>
      <c r="Z25" s="38"/>
      <c r="AA25" s="89"/>
      <c r="AB25" s="38"/>
      <c r="AC25" s="89"/>
      <c r="AD25" s="44"/>
      <c r="AE25" s="44"/>
      <c r="AF25" s="38"/>
      <c r="AG25" s="38"/>
      <c r="AH25" s="38"/>
      <c r="AI25" s="50">
        <f t="shared" si="1"/>
        <v>150</v>
      </c>
      <c r="AJ25" s="36">
        <v>0</v>
      </c>
      <c r="AK25" s="37" t="e">
        <f t="shared" si="2"/>
        <v>#DIV/0!</v>
      </c>
      <c r="AL25" t="s">
        <v>249</v>
      </c>
    </row>
    <row r="26" spans="1:38">
      <c r="A26" s="74">
        <v>14</v>
      </c>
      <c r="B26" s="39" t="s">
        <v>72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89"/>
      <c r="Z26" s="38"/>
      <c r="AA26" s="89"/>
      <c r="AB26" s="38"/>
      <c r="AC26" s="89"/>
      <c r="AD26" s="578" t="s">
        <v>207</v>
      </c>
      <c r="AE26" s="579"/>
      <c r="AF26" s="579"/>
      <c r="AG26" s="579"/>
      <c r="AH26" s="580"/>
      <c r="AI26" s="50">
        <f t="shared" si="1"/>
        <v>0</v>
      </c>
      <c r="AJ26" s="36">
        <v>0</v>
      </c>
      <c r="AK26" s="37" t="e">
        <f t="shared" si="2"/>
        <v>#DIV/0!</v>
      </c>
      <c r="AL26" t="s">
        <v>249</v>
      </c>
    </row>
    <row r="27" spans="1:38">
      <c r="A27" s="73">
        <v>15</v>
      </c>
      <c r="B27" s="39" t="s">
        <v>73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>
        <f>9*6</f>
        <v>54</v>
      </c>
      <c r="V27" s="38"/>
      <c r="W27" s="38">
        <f>2*12</f>
        <v>24</v>
      </c>
      <c r="X27" s="38">
        <f>6*12</f>
        <v>72</v>
      </c>
      <c r="Y27" s="89"/>
      <c r="Z27" s="38"/>
      <c r="AA27" s="89"/>
      <c r="AB27" s="38"/>
      <c r="AC27" s="89"/>
      <c r="AD27" s="44"/>
      <c r="AE27" s="44"/>
      <c r="AF27" s="38"/>
      <c r="AG27" s="38"/>
      <c r="AH27" s="38"/>
      <c r="AI27" s="50">
        <f t="shared" si="1"/>
        <v>150</v>
      </c>
      <c r="AJ27" s="36">
        <v>0</v>
      </c>
      <c r="AK27" s="37" t="e">
        <f t="shared" si="2"/>
        <v>#DIV/0!</v>
      </c>
      <c r="AL27" t="s">
        <v>249</v>
      </c>
    </row>
    <row r="28" spans="1:38">
      <c r="A28" s="73">
        <v>16</v>
      </c>
      <c r="B28" s="39" t="s">
        <v>74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>
        <f>5*6</f>
        <v>30</v>
      </c>
      <c r="V28" s="38"/>
      <c r="W28" s="38">
        <f>5*12</f>
        <v>60</v>
      </c>
      <c r="X28" s="38">
        <f>5*12</f>
        <v>60</v>
      </c>
      <c r="Y28" s="89"/>
      <c r="Z28" s="38"/>
      <c r="AA28" s="89"/>
      <c r="AB28" s="38"/>
      <c r="AC28" s="89"/>
      <c r="AD28" s="44"/>
      <c r="AE28" s="44"/>
      <c r="AF28" s="44"/>
      <c r="AG28" s="44"/>
      <c r="AH28" s="44"/>
      <c r="AI28" s="50">
        <f t="shared" si="1"/>
        <v>150</v>
      </c>
      <c r="AJ28" s="36">
        <v>0</v>
      </c>
      <c r="AK28" s="37" t="e">
        <f t="shared" si="2"/>
        <v>#DIV/0!</v>
      </c>
      <c r="AL28" t="s">
        <v>249</v>
      </c>
    </row>
    <row r="29" spans="1:38">
      <c r="A29" s="74">
        <v>17</v>
      </c>
      <c r="B29" s="39" t="s">
        <v>75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>
        <f>1*2</f>
        <v>2</v>
      </c>
      <c r="S29" s="38">
        <f>1*4</f>
        <v>4</v>
      </c>
      <c r="T29" s="38"/>
      <c r="U29" s="38"/>
      <c r="V29" s="38"/>
      <c r="W29" s="38">
        <f>8*12</f>
        <v>96</v>
      </c>
      <c r="X29" s="38">
        <f>4*12</f>
        <v>48</v>
      </c>
      <c r="Y29" s="89"/>
      <c r="Z29" s="38"/>
      <c r="AA29" s="89"/>
      <c r="AB29" s="38"/>
      <c r="AC29" s="38"/>
      <c r="AD29" s="38"/>
      <c r="AE29" s="38"/>
      <c r="AF29" s="38"/>
      <c r="AG29" s="38"/>
      <c r="AH29" s="40"/>
      <c r="AI29" s="50">
        <f t="shared" si="1"/>
        <v>150</v>
      </c>
      <c r="AJ29" s="36">
        <v>0</v>
      </c>
      <c r="AK29" s="37" t="e">
        <f t="shared" si="2"/>
        <v>#DIV/0!</v>
      </c>
      <c r="AL29" t="s">
        <v>249</v>
      </c>
    </row>
    <row r="30" spans="1:38">
      <c r="A30" s="73">
        <v>18</v>
      </c>
      <c r="B30" s="39" t="s">
        <v>76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>
        <f>5*6</f>
        <v>30</v>
      </c>
      <c r="V30" s="38"/>
      <c r="W30" s="38">
        <f>3*12</f>
        <v>36</v>
      </c>
      <c r="X30" s="38">
        <f>7*12</f>
        <v>84</v>
      </c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50">
        <f t="shared" si="1"/>
        <v>150</v>
      </c>
      <c r="AJ30" s="36">
        <v>0</v>
      </c>
      <c r="AK30" s="37" t="e">
        <f t="shared" si="2"/>
        <v>#DIV/0!</v>
      </c>
      <c r="AL30" t="s">
        <v>249</v>
      </c>
    </row>
    <row r="31" spans="1:38">
      <c r="A31" s="73">
        <v>19</v>
      </c>
      <c r="B31" s="39" t="s">
        <v>77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>
        <f>1*6</f>
        <v>6</v>
      </c>
      <c r="V31" s="38"/>
      <c r="W31" s="38">
        <f>5*12</f>
        <v>60</v>
      </c>
      <c r="X31" s="38">
        <f>7*12</f>
        <v>84</v>
      </c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50">
        <f t="shared" si="1"/>
        <v>150</v>
      </c>
      <c r="AJ31" s="36">
        <v>0</v>
      </c>
      <c r="AK31" s="37" t="e">
        <f t="shared" si="2"/>
        <v>#DIV/0!</v>
      </c>
      <c r="AL31" t="s">
        <v>249</v>
      </c>
    </row>
    <row r="32" spans="1:38">
      <c r="A32" s="74">
        <v>20</v>
      </c>
      <c r="B32" s="39" t="s">
        <v>78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>
        <f>3*6</f>
        <v>18</v>
      </c>
      <c r="V32" s="38"/>
      <c r="W32" s="38">
        <f>3*12</f>
        <v>36</v>
      </c>
      <c r="X32" s="38">
        <f>2*12</f>
        <v>24</v>
      </c>
      <c r="Y32" s="89"/>
      <c r="Z32" s="38"/>
      <c r="AA32" s="89"/>
      <c r="AB32" s="38"/>
      <c r="AC32" s="89"/>
      <c r="AD32" s="578" t="s">
        <v>221</v>
      </c>
      <c r="AE32" s="579"/>
      <c r="AF32" s="579"/>
      <c r="AG32" s="579"/>
      <c r="AH32" s="580"/>
      <c r="AI32" s="50">
        <f t="shared" si="1"/>
        <v>78</v>
      </c>
      <c r="AJ32" s="36">
        <v>0</v>
      </c>
      <c r="AK32" s="37" t="e">
        <f t="shared" si="2"/>
        <v>#DIV/0!</v>
      </c>
      <c r="AL32" t="s">
        <v>249</v>
      </c>
    </row>
    <row r="33" spans="1:38">
      <c r="A33" s="73">
        <v>21</v>
      </c>
      <c r="B33" s="63" t="s">
        <v>79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89"/>
      <c r="Z33" s="38"/>
      <c r="AA33" s="89"/>
      <c r="AB33" s="38"/>
      <c r="AC33" s="38"/>
      <c r="AD33" s="38"/>
      <c r="AE33" s="575" t="s">
        <v>222</v>
      </c>
      <c r="AF33" s="576"/>
      <c r="AG33" s="576"/>
      <c r="AH33" s="577"/>
      <c r="AI33" s="50">
        <f t="shared" si="1"/>
        <v>0</v>
      </c>
      <c r="AJ33" s="36">
        <v>0</v>
      </c>
      <c r="AK33" s="37" t="e">
        <f t="shared" si="2"/>
        <v>#DIV/0!</v>
      </c>
      <c r="AL33" t="s">
        <v>249</v>
      </c>
    </row>
    <row r="34" spans="1:38">
      <c r="A34" s="73">
        <v>22</v>
      </c>
      <c r="B34" s="39" t="s">
        <v>80</v>
      </c>
      <c r="C34" s="38"/>
      <c r="D34" s="38"/>
      <c r="E34" s="38"/>
      <c r="F34" s="38"/>
      <c r="G34" s="38">
        <f>6*4</f>
        <v>24</v>
      </c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>
        <f>2*2</f>
        <v>4</v>
      </c>
      <c r="S34" s="38">
        <f>2*4</f>
        <v>8</v>
      </c>
      <c r="T34" s="38"/>
      <c r="U34" s="38"/>
      <c r="V34" s="38"/>
      <c r="W34" s="38"/>
      <c r="X34" s="38">
        <f>8*12</f>
        <v>96</v>
      </c>
      <c r="Y34" s="89"/>
      <c r="Z34" s="38"/>
      <c r="AA34" s="89"/>
      <c r="AB34" s="38"/>
      <c r="AC34" s="89">
        <f>12</f>
        <v>12</v>
      </c>
      <c r="AD34" s="44"/>
      <c r="AE34" s="44"/>
      <c r="AF34" s="38"/>
      <c r="AG34" s="38"/>
      <c r="AH34" s="38">
        <f>1*6</f>
        <v>6</v>
      </c>
      <c r="AI34" s="50">
        <f t="shared" si="1"/>
        <v>150</v>
      </c>
      <c r="AJ34" s="36">
        <v>0</v>
      </c>
      <c r="AK34" s="37" t="e">
        <f t="shared" si="2"/>
        <v>#DIV/0!</v>
      </c>
      <c r="AL34" t="s">
        <v>249</v>
      </c>
    </row>
    <row r="35" spans="1:38">
      <c r="A35" s="74">
        <v>23</v>
      </c>
      <c r="B35" s="39" t="s">
        <v>81</v>
      </c>
      <c r="C35" s="38"/>
      <c r="D35" s="38"/>
      <c r="E35" s="38"/>
      <c r="F35" s="38"/>
      <c r="G35" s="38">
        <f>1*4</f>
        <v>4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>
        <f>4*2</f>
        <v>8</v>
      </c>
      <c r="S35" s="38">
        <f>4*4</f>
        <v>16</v>
      </c>
      <c r="T35" s="38"/>
      <c r="U35" s="38">
        <f>4*6</f>
        <v>24</v>
      </c>
      <c r="V35" s="38"/>
      <c r="W35" s="38">
        <f>1*12</f>
        <v>12</v>
      </c>
      <c r="X35" s="38">
        <f>7*12</f>
        <v>84</v>
      </c>
      <c r="Y35" s="89"/>
      <c r="Z35" s="38"/>
      <c r="AA35" s="89"/>
      <c r="AB35" s="38"/>
      <c r="AC35" s="89">
        <f>2</f>
        <v>2</v>
      </c>
      <c r="AD35" s="44"/>
      <c r="AE35" s="44"/>
      <c r="AF35" s="44"/>
      <c r="AG35" s="44"/>
      <c r="AH35" s="44"/>
      <c r="AI35" s="50">
        <f t="shared" si="1"/>
        <v>150</v>
      </c>
      <c r="AJ35" s="36">
        <v>0</v>
      </c>
      <c r="AK35" s="37" t="e">
        <f t="shared" si="2"/>
        <v>#DIV/0!</v>
      </c>
      <c r="AL35" t="s">
        <v>249</v>
      </c>
    </row>
    <row r="36" spans="1:38">
      <c r="A36" s="73">
        <v>24</v>
      </c>
      <c r="B36" s="39" t="s">
        <v>82</v>
      </c>
      <c r="C36" s="38"/>
      <c r="D36" s="38"/>
      <c r="E36" s="38"/>
      <c r="F36" s="38"/>
      <c r="G36" s="38">
        <f>2*4</f>
        <v>8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>
        <f>1*2</f>
        <v>2</v>
      </c>
      <c r="S36" s="38">
        <f>1*4</f>
        <v>4</v>
      </c>
      <c r="T36" s="38"/>
      <c r="U36" s="38">
        <f>8*6</f>
        <v>48</v>
      </c>
      <c r="V36" s="38"/>
      <c r="W36" s="38">
        <f>1*12</f>
        <v>12</v>
      </c>
      <c r="X36" s="38">
        <f>6*12</f>
        <v>72</v>
      </c>
      <c r="Y36" s="89"/>
      <c r="Z36" s="38"/>
      <c r="AA36" s="89"/>
      <c r="AB36" s="38"/>
      <c r="AC36" s="38">
        <f>4</f>
        <v>4</v>
      </c>
      <c r="AD36" s="38"/>
      <c r="AE36" s="38"/>
      <c r="AF36" s="38"/>
      <c r="AG36" s="38"/>
      <c r="AH36" s="38"/>
      <c r="AI36" s="50">
        <f t="shared" si="1"/>
        <v>150</v>
      </c>
      <c r="AJ36" s="36">
        <v>0</v>
      </c>
      <c r="AK36" s="37" t="e">
        <f t="shared" si="2"/>
        <v>#DIV/0!</v>
      </c>
      <c r="AL36" t="s">
        <v>249</v>
      </c>
    </row>
    <row r="37" spans="1:38">
      <c r="A37" s="73">
        <v>25</v>
      </c>
      <c r="B37" s="39" t="s">
        <v>83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90">
        <f>8*2</f>
        <v>16</v>
      </c>
      <c r="S37" s="38">
        <f>8*4</f>
        <v>32</v>
      </c>
      <c r="T37" s="38"/>
      <c r="U37" s="38"/>
      <c r="V37" s="38"/>
      <c r="W37" s="38">
        <f>4*12</f>
        <v>48</v>
      </c>
      <c r="X37" s="38">
        <f>4*12</f>
        <v>48</v>
      </c>
      <c r="Y37" s="90"/>
      <c r="Z37" s="90"/>
      <c r="AA37" s="90"/>
      <c r="AB37" s="77"/>
      <c r="AC37" s="77"/>
      <c r="AD37" s="77"/>
      <c r="AE37" s="77"/>
      <c r="AF37" s="77">
        <f>1*6</f>
        <v>6</v>
      </c>
      <c r="AG37" s="77"/>
      <c r="AH37" s="77"/>
      <c r="AI37" s="50">
        <f t="shared" si="1"/>
        <v>150</v>
      </c>
      <c r="AJ37" s="36">
        <v>0</v>
      </c>
      <c r="AK37" s="37" t="e">
        <f t="shared" si="2"/>
        <v>#DIV/0!</v>
      </c>
      <c r="AL37" t="s">
        <v>249</v>
      </c>
    </row>
    <row r="38" spans="1:38">
      <c r="A38" s="74">
        <v>26</v>
      </c>
      <c r="B38" s="39" t="s">
        <v>84</v>
      </c>
      <c r="C38" s="38"/>
      <c r="D38" s="38"/>
      <c r="E38" s="38"/>
      <c r="F38" s="38"/>
      <c r="G38" s="38">
        <f>4*6</f>
        <v>24</v>
      </c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>
        <f>7*2</f>
        <v>14</v>
      </c>
      <c r="S38" s="38">
        <f>7*4</f>
        <v>28</v>
      </c>
      <c r="T38" s="38"/>
      <c r="U38" s="38"/>
      <c r="V38" s="38"/>
      <c r="W38" s="38">
        <f>2*12</f>
        <v>24</v>
      </c>
      <c r="X38" s="38">
        <f>3*12</f>
        <v>36</v>
      </c>
      <c r="Y38" s="89"/>
      <c r="Z38" s="38"/>
      <c r="AA38" s="89"/>
      <c r="AB38" s="38"/>
      <c r="AC38" s="89"/>
      <c r="AD38" s="578" t="s">
        <v>215</v>
      </c>
      <c r="AE38" s="579"/>
      <c r="AF38" s="579"/>
      <c r="AG38" s="579"/>
      <c r="AH38" s="580"/>
      <c r="AI38" s="50">
        <f t="shared" si="1"/>
        <v>126</v>
      </c>
      <c r="AJ38" s="36">
        <v>0</v>
      </c>
      <c r="AK38" s="37" t="e">
        <f t="shared" si="2"/>
        <v>#DIV/0!</v>
      </c>
      <c r="AL38" t="s">
        <v>249</v>
      </c>
    </row>
    <row r="39" spans="1:38">
      <c r="A39" s="73">
        <v>27</v>
      </c>
      <c r="B39" s="39" t="s">
        <v>85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>
        <f>1*12</f>
        <v>12</v>
      </c>
      <c r="X39" s="38">
        <f>4*12</f>
        <v>48</v>
      </c>
      <c r="Y39" s="89"/>
      <c r="Z39" s="38"/>
      <c r="AA39" s="89"/>
      <c r="AB39" s="38"/>
      <c r="AC39" s="38"/>
      <c r="AD39" s="578" t="s">
        <v>210</v>
      </c>
      <c r="AE39" s="579"/>
      <c r="AF39" s="579"/>
      <c r="AG39" s="579"/>
      <c r="AH39" s="580"/>
      <c r="AI39" s="50">
        <f t="shared" si="1"/>
        <v>60</v>
      </c>
      <c r="AJ39" s="36">
        <v>0</v>
      </c>
      <c r="AK39" s="37" t="e">
        <f t="shared" si="2"/>
        <v>#DIV/0!</v>
      </c>
      <c r="AL39" t="s">
        <v>249</v>
      </c>
    </row>
    <row r="40" spans="1:38">
      <c r="A40" s="73">
        <v>28</v>
      </c>
      <c r="B40" s="39" t="s">
        <v>86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>
        <f>14*2</f>
        <v>28</v>
      </c>
      <c r="S40" s="38">
        <f>14*4</f>
        <v>56</v>
      </c>
      <c r="T40" s="38"/>
      <c r="U40" s="38">
        <f>1*6</f>
        <v>6</v>
      </c>
      <c r="V40" s="38"/>
      <c r="W40" s="38"/>
      <c r="X40" s="38">
        <f>5*12</f>
        <v>60</v>
      </c>
      <c r="Y40" s="89"/>
      <c r="Z40" s="38"/>
      <c r="AA40" s="89"/>
      <c r="AB40" s="38"/>
      <c r="AC40" s="38"/>
      <c r="AD40" s="38"/>
      <c r="AE40" s="38"/>
      <c r="AF40" s="38"/>
      <c r="AG40" s="38"/>
      <c r="AH40" s="38"/>
      <c r="AI40" s="50">
        <f t="shared" si="1"/>
        <v>150</v>
      </c>
      <c r="AJ40" s="36">
        <v>0</v>
      </c>
      <c r="AK40" s="37" t="e">
        <f t="shared" si="2"/>
        <v>#DIV/0!</v>
      </c>
      <c r="AL40" t="s">
        <v>249</v>
      </c>
    </row>
    <row r="41" spans="1:38">
      <c r="A41" s="74">
        <v>29</v>
      </c>
      <c r="B41" s="39" t="s">
        <v>87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>
        <f>2*2</f>
        <v>4</v>
      </c>
      <c r="S41" s="38">
        <f>2*4</f>
        <v>8</v>
      </c>
      <c r="T41" s="38"/>
      <c r="U41" s="38"/>
      <c r="V41" s="38"/>
      <c r="W41" s="38"/>
      <c r="X41" s="38">
        <f>10*12</f>
        <v>120</v>
      </c>
      <c r="Y41" s="89"/>
      <c r="Z41" s="38"/>
      <c r="AA41" s="89"/>
      <c r="AB41" s="38"/>
      <c r="AC41" s="90"/>
      <c r="AD41" s="90"/>
      <c r="AE41" s="90">
        <f>3*6</f>
        <v>18</v>
      </c>
      <c r="AF41" s="90"/>
      <c r="AG41" s="90"/>
      <c r="AH41" s="38"/>
      <c r="AI41" s="50">
        <f t="shared" si="1"/>
        <v>150</v>
      </c>
      <c r="AJ41" s="36">
        <v>0</v>
      </c>
      <c r="AK41" s="37" t="e">
        <f t="shared" si="2"/>
        <v>#DIV/0!</v>
      </c>
      <c r="AL41" t="s">
        <v>249</v>
      </c>
    </row>
    <row r="42" spans="1:38">
      <c r="A42" s="73">
        <v>30</v>
      </c>
      <c r="B42" s="39" t="s">
        <v>88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>
        <f>5*2</f>
        <v>10</v>
      </c>
      <c r="S42" s="38">
        <f>5*4</f>
        <v>20</v>
      </c>
      <c r="T42" s="38"/>
      <c r="U42" s="38"/>
      <c r="V42" s="38"/>
      <c r="W42" s="38"/>
      <c r="X42" s="38">
        <f>10*12</f>
        <v>120</v>
      </c>
      <c r="Y42" s="89"/>
      <c r="Z42" s="38"/>
      <c r="AA42" s="89"/>
      <c r="AB42" s="38"/>
      <c r="AC42" s="89"/>
      <c r="AD42" s="44"/>
      <c r="AE42" s="44"/>
      <c r="AF42" s="44"/>
      <c r="AG42" s="44"/>
      <c r="AH42" s="44"/>
      <c r="AI42" s="50">
        <f t="shared" si="1"/>
        <v>150</v>
      </c>
      <c r="AJ42" s="36">
        <v>0</v>
      </c>
      <c r="AK42" s="37" t="e">
        <f t="shared" si="2"/>
        <v>#DIV/0!</v>
      </c>
      <c r="AL42" t="s">
        <v>249</v>
      </c>
    </row>
    <row r="43" spans="1:38">
      <c r="A43" s="73">
        <v>31</v>
      </c>
      <c r="B43" s="39" t="s">
        <v>89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89"/>
      <c r="Z43" s="38"/>
      <c r="AA43" s="89"/>
      <c r="AB43" s="38"/>
      <c r="AC43" s="38"/>
      <c r="AD43" s="578" t="s">
        <v>207</v>
      </c>
      <c r="AE43" s="579"/>
      <c r="AF43" s="579"/>
      <c r="AG43" s="579"/>
      <c r="AH43" s="580"/>
      <c r="AI43" s="50">
        <f t="shared" si="1"/>
        <v>0</v>
      </c>
      <c r="AJ43" s="36">
        <v>0</v>
      </c>
      <c r="AK43" s="37" t="e">
        <f t="shared" si="2"/>
        <v>#DIV/0!</v>
      </c>
      <c r="AL43" t="s">
        <v>249</v>
      </c>
    </row>
    <row r="44" spans="1:38">
      <c r="A44" s="74">
        <v>32</v>
      </c>
      <c r="B44" s="39" t="s">
        <v>90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>
        <f>1*2</f>
        <v>2</v>
      </c>
      <c r="S44" s="38">
        <f>1*4</f>
        <v>4</v>
      </c>
      <c r="T44" s="38"/>
      <c r="U44" s="38"/>
      <c r="V44" s="38"/>
      <c r="W44" s="38">
        <f>6*12</f>
        <v>72</v>
      </c>
      <c r="X44" s="38">
        <f>6*12</f>
        <v>72</v>
      </c>
      <c r="Y44" s="89"/>
      <c r="Z44" s="38"/>
      <c r="AA44" s="89"/>
      <c r="AB44" s="38"/>
      <c r="AC44" s="38"/>
      <c r="AD44" s="38"/>
      <c r="AE44" s="38"/>
      <c r="AF44" s="38"/>
      <c r="AG44" s="38"/>
      <c r="AH44" s="38"/>
      <c r="AI44" s="50">
        <f t="shared" si="1"/>
        <v>150</v>
      </c>
      <c r="AJ44" s="36">
        <v>0</v>
      </c>
      <c r="AK44" s="37" t="e">
        <f t="shared" si="2"/>
        <v>#DIV/0!</v>
      </c>
      <c r="AL44" t="s">
        <v>249</v>
      </c>
    </row>
    <row r="45" spans="1:38">
      <c r="A45" s="73">
        <v>33</v>
      </c>
      <c r="B45" s="39" t="s">
        <v>213</v>
      </c>
      <c r="C45" s="38"/>
      <c r="D45" s="38"/>
      <c r="E45" s="38"/>
      <c r="F45" s="38"/>
      <c r="G45" s="38"/>
      <c r="H45" s="38"/>
      <c r="I45" s="38"/>
      <c r="J45" s="38"/>
      <c r="K45" s="38"/>
      <c r="L45" s="38">
        <f>10*4</f>
        <v>40</v>
      </c>
      <c r="M45" s="38"/>
      <c r="N45" s="38"/>
      <c r="O45" s="38"/>
      <c r="P45" s="38"/>
      <c r="Q45" s="38"/>
      <c r="R45" s="38">
        <f>15*2</f>
        <v>30</v>
      </c>
      <c r="S45" s="38">
        <f>15*4</f>
        <v>60</v>
      </c>
      <c r="T45" s="38"/>
      <c r="U45" s="38"/>
      <c r="V45" s="38"/>
      <c r="W45" s="38"/>
      <c r="X45" s="38"/>
      <c r="Y45" s="89"/>
      <c r="Z45" s="38"/>
      <c r="AA45" s="89"/>
      <c r="AB45" s="38"/>
      <c r="AC45" s="90">
        <f>20</f>
        <v>20</v>
      </c>
      <c r="AD45" s="90"/>
      <c r="AE45" s="90"/>
      <c r="AF45" s="90"/>
      <c r="AG45" s="90"/>
      <c r="AH45" s="90"/>
      <c r="AI45" s="50">
        <f t="shared" si="1"/>
        <v>150</v>
      </c>
      <c r="AJ45" s="36">
        <v>0</v>
      </c>
      <c r="AK45" s="37" t="e">
        <f t="shared" si="2"/>
        <v>#DIV/0!</v>
      </c>
      <c r="AL45" t="s">
        <v>249</v>
      </c>
    </row>
    <row r="46" spans="1:38">
      <c r="A46" s="73">
        <v>34</v>
      </c>
      <c r="B46" s="39" t="s">
        <v>91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>
        <f>1*2</f>
        <v>2</v>
      </c>
      <c r="S46" s="38">
        <f>1*4</f>
        <v>4</v>
      </c>
      <c r="T46" s="38"/>
      <c r="U46" s="38"/>
      <c r="V46" s="38"/>
      <c r="W46" s="38">
        <f>7*12</f>
        <v>84</v>
      </c>
      <c r="X46" s="38">
        <f>5*12</f>
        <v>60</v>
      </c>
      <c r="Y46" s="89"/>
      <c r="Z46" s="38"/>
      <c r="AA46" s="89"/>
      <c r="AB46" s="38"/>
      <c r="AC46" s="89"/>
      <c r="AD46" s="44"/>
      <c r="AE46" s="44"/>
      <c r="AF46" s="44"/>
      <c r="AG46" s="44"/>
      <c r="AH46" s="44"/>
      <c r="AI46" s="50">
        <f t="shared" si="1"/>
        <v>150</v>
      </c>
      <c r="AJ46" s="36">
        <v>0</v>
      </c>
      <c r="AK46" s="37" t="e">
        <f t="shared" si="2"/>
        <v>#DIV/0!</v>
      </c>
      <c r="AL46" t="s">
        <v>249</v>
      </c>
    </row>
    <row r="47" spans="1:38">
      <c r="A47" s="74">
        <v>35</v>
      </c>
      <c r="B47" s="39" t="s">
        <v>92</v>
      </c>
      <c r="C47" s="38">
        <f>6*4</f>
        <v>24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>
        <f>2*4</f>
        <v>8</v>
      </c>
      <c r="S47" s="38">
        <f>2*4</f>
        <v>8</v>
      </c>
      <c r="T47" s="38"/>
      <c r="U47" s="38"/>
      <c r="V47" s="38"/>
      <c r="W47" s="38">
        <f>4*12</f>
        <v>48</v>
      </c>
      <c r="X47" s="38">
        <f>4*12</f>
        <v>48</v>
      </c>
      <c r="Y47" s="89"/>
      <c r="Z47" s="38"/>
      <c r="AA47" s="89"/>
      <c r="AB47" s="38"/>
      <c r="AC47" s="38">
        <f>14</f>
        <v>14</v>
      </c>
      <c r="AD47" s="38"/>
      <c r="AE47" s="38"/>
      <c r="AF47" s="38"/>
      <c r="AG47" s="38"/>
      <c r="AH47" s="38"/>
      <c r="AI47" s="50">
        <f t="shared" si="1"/>
        <v>150</v>
      </c>
      <c r="AJ47" s="36">
        <v>0</v>
      </c>
      <c r="AK47" s="37">
        <f t="shared" si="2"/>
        <v>0</v>
      </c>
      <c r="AL47" t="s">
        <v>249</v>
      </c>
    </row>
    <row r="48" spans="1:38">
      <c r="A48" s="73">
        <v>36</v>
      </c>
      <c r="B48" s="39" t="s">
        <v>93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>
        <f>9*2</f>
        <v>18</v>
      </c>
      <c r="S48" s="38">
        <f>9*4</f>
        <v>36</v>
      </c>
      <c r="T48" s="38"/>
      <c r="U48" s="38"/>
      <c r="V48" s="38"/>
      <c r="W48" s="38">
        <f>4*12</f>
        <v>48</v>
      </c>
      <c r="X48" s="38">
        <f>4*12</f>
        <v>48</v>
      </c>
      <c r="Y48" s="89"/>
      <c r="Z48" s="38"/>
      <c r="AA48" s="89"/>
      <c r="AB48" s="38"/>
      <c r="AC48" s="89"/>
      <c r="AD48" s="44"/>
      <c r="AE48" s="44"/>
      <c r="AF48" s="44"/>
      <c r="AG48" s="44"/>
      <c r="AH48" s="44"/>
      <c r="AI48" s="50">
        <f t="shared" si="1"/>
        <v>150</v>
      </c>
      <c r="AJ48" s="36">
        <v>0</v>
      </c>
      <c r="AK48" s="37" t="e">
        <f t="shared" si="2"/>
        <v>#DIV/0!</v>
      </c>
      <c r="AL48" t="s">
        <v>249</v>
      </c>
    </row>
    <row r="49" spans="1:38">
      <c r="A49" s="73">
        <v>37</v>
      </c>
      <c r="B49" s="39" t="s">
        <v>94</v>
      </c>
      <c r="C49" s="38">
        <f>5*6</f>
        <v>30</v>
      </c>
      <c r="D49" s="38"/>
      <c r="E49" s="38"/>
      <c r="F49" s="38"/>
      <c r="G49" s="38"/>
      <c r="H49" s="38"/>
      <c r="I49" s="38"/>
      <c r="J49" s="38"/>
      <c r="K49" s="38"/>
      <c r="L49" s="38">
        <f>5*4</f>
        <v>20</v>
      </c>
      <c r="M49" s="38"/>
      <c r="N49" s="38"/>
      <c r="O49" s="38"/>
      <c r="P49" s="38"/>
      <c r="Q49" s="38"/>
      <c r="R49" s="38">
        <f>2*2</f>
        <v>4</v>
      </c>
      <c r="S49" s="38">
        <f>2*4</f>
        <v>8</v>
      </c>
      <c r="T49" s="38"/>
      <c r="U49" s="38"/>
      <c r="V49" s="38"/>
      <c r="W49" s="38"/>
      <c r="X49" s="38"/>
      <c r="Y49" s="89"/>
      <c r="Z49" s="38"/>
      <c r="AA49" s="89"/>
      <c r="AB49" s="38"/>
      <c r="AC49" s="89"/>
      <c r="AD49" s="578" t="s">
        <v>217</v>
      </c>
      <c r="AE49" s="579"/>
      <c r="AF49" s="579"/>
      <c r="AG49" s="579"/>
      <c r="AH49" s="580"/>
      <c r="AI49" s="50">
        <f t="shared" si="1"/>
        <v>62</v>
      </c>
      <c r="AJ49" s="36">
        <v>0</v>
      </c>
      <c r="AK49" s="37">
        <f t="shared" si="2"/>
        <v>0</v>
      </c>
      <c r="AL49" t="s">
        <v>249</v>
      </c>
    </row>
    <row r="50" spans="1:38">
      <c r="A50" s="74">
        <v>38</v>
      </c>
      <c r="B50" s="39" t="s">
        <v>95</v>
      </c>
      <c r="C50" s="38"/>
      <c r="D50" s="38"/>
      <c r="E50" s="38"/>
      <c r="F50" s="38">
        <f>24*6</f>
        <v>144</v>
      </c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89"/>
      <c r="Z50" s="38"/>
      <c r="AA50" s="89"/>
      <c r="AB50" s="38"/>
      <c r="AC50" s="38"/>
      <c r="AD50" s="38"/>
      <c r="AE50" s="38"/>
      <c r="AF50" s="38"/>
      <c r="AG50" s="38"/>
      <c r="AH50" s="38">
        <f>1*6</f>
        <v>6</v>
      </c>
      <c r="AI50" s="50">
        <f t="shared" si="1"/>
        <v>150</v>
      </c>
      <c r="AJ50" s="36">
        <v>0</v>
      </c>
      <c r="AK50" s="37" t="e">
        <f t="shared" si="2"/>
        <v>#DIV/0!</v>
      </c>
      <c r="AL50" t="s">
        <v>249</v>
      </c>
    </row>
    <row r="51" spans="1:38">
      <c r="A51" s="73">
        <v>39</v>
      </c>
      <c r="B51" s="39" t="s">
        <v>96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575" t="s">
        <v>216</v>
      </c>
      <c r="AE51" s="576"/>
      <c r="AF51" s="576"/>
      <c r="AG51" s="576"/>
      <c r="AH51" s="577"/>
      <c r="AI51" s="50">
        <f t="shared" si="1"/>
        <v>0</v>
      </c>
      <c r="AJ51" s="36">
        <v>0</v>
      </c>
      <c r="AK51" s="37" t="e">
        <f t="shared" si="2"/>
        <v>#DIV/0!</v>
      </c>
      <c r="AL51" t="s">
        <v>249</v>
      </c>
    </row>
    <row r="52" spans="1:38">
      <c r="A52" s="73">
        <v>40</v>
      </c>
      <c r="B52" s="39" t="s">
        <v>97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>
        <f>9*2</f>
        <v>18</v>
      </c>
      <c r="S52" s="38">
        <f>9*4</f>
        <v>36</v>
      </c>
      <c r="T52" s="38"/>
      <c r="U52" s="38"/>
      <c r="V52" s="38"/>
      <c r="W52" s="38"/>
      <c r="X52" s="38">
        <f>2*12</f>
        <v>24</v>
      </c>
      <c r="Y52" s="89"/>
      <c r="Z52" s="38"/>
      <c r="AA52" s="89"/>
      <c r="AB52" s="38"/>
      <c r="AC52" s="89"/>
      <c r="AD52" s="578" t="s">
        <v>214</v>
      </c>
      <c r="AE52" s="579"/>
      <c r="AF52" s="579"/>
      <c r="AG52" s="579"/>
      <c r="AH52" s="580"/>
      <c r="AI52" s="50">
        <f t="shared" si="1"/>
        <v>78</v>
      </c>
      <c r="AJ52" s="36">
        <v>0</v>
      </c>
      <c r="AK52" s="37" t="e">
        <f t="shared" si="2"/>
        <v>#DIV/0!</v>
      </c>
      <c r="AL52" t="s">
        <v>249</v>
      </c>
    </row>
    <row r="53" spans="1:38">
      <c r="A53" s="74">
        <v>41</v>
      </c>
      <c r="B53" s="39" t="s">
        <v>98</v>
      </c>
      <c r="C53" s="38">
        <f>8*6</f>
        <v>48</v>
      </c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>
        <f>6*2</f>
        <v>12</v>
      </c>
      <c r="S53" s="38">
        <f>6*4</f>
        <v>24</v>
      </c>
      <c r="T53" s="38"/>
      <c r="U53" s="38"/>
      <c r="V53" s="38"/>
      <c r="W53" s="38">
        <f>1*12</f>
        <v>12</v>
      </c>
      <c r="X53" s="38">
        <f>2*12</f>
        <v>24</v>
      </c>
      <c r="Y53" s="38"/>
      <c r="Z53" s="38"/>
      <c r="AA53" s="38"/>
      <c r="AB53" s="38"/>
      <c r="AC53" s="38">
        <f>24</f>
        <v>24</v>
      </c>
      <c r="AD53" s="575" t="s">
        <v>218</v>
      </c>
      <c r="AE53" s="576"/>
      <c r="AF53" s="576"/>
      <c r="AG53" s="577"/>
      <c r="AH53" s="38">
        <f>1*6</f>
        <v>6</v>
      </c>
      <c r="AI53" s="50">
        <f t="shared" si="1"/>
        <v>150</v>
      </c>
      <c r="AJ53" s="36">
        <v>0</v>
      </c>
      <c r="AK53" s="37">
        <f t="shared" si="2"/>
        <v>0</v>
      </c>
      <c r="AL53" t="s">
        <v>249</v>
      </c>
    </row>
    <row r="54" spans="1:38">
      <c r="A54" s="73">
        <v>42</v>
      </c>
      <c r="B54" s="39" t="s">
        <v>99</v>
      </c>
      <c r="C54" s="38">
        <f>14*6</f>
        <v>84</v>
      </c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>
        <f>10*2</f>
        <v>20</v>
      </c>
      <c r="S54" s="38">
        <f>10*4</f>
        <v>40</v>
      </c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>
        <f>1*6</f>
        <v>6</v>
      </c>
      <c r="AI54" s="50">
        <f t="shared" si="1"/>
        <v>150</v>
      </c>
      <c r="AJ54" s="36">
        <v>0</v>
      </c>
      <c r="AK54" s="37">
        <f t="shared" si="2"/>
        <v>0</v>
      </c>
      <c r="AL54" t="s">
        <v>249</v>
      </c>
    </row>
    <row r="55" spans="1:38">
      <c r="A55" s="73">
        <v>43</v>
      </c>
      <c r="B55" s="39" t="s">
        <v>100</v>
      </c>
      <c r="C55" s="38">
        <f>14*6</f>
        <v>84</v>
      </c>
      <c r="D55" s="38"/>
      <c r="E55" s="38"/>
      <c r="F55" s="38"/>
      <c r="G55" s="38"/>
      <c r="H55" s="38"/>
      <c r="I55" s="38"/>
      <c r="J55" s="38"/>
      <c r="K55" s="38"/>
      <c r="L55" s="38">
        <f>1*6</f>
        <v>6</v>
      </c>
      <c r="M55" s="38"/>
      <c r="N55" s="38"/>
      <c r="O55" s="38"/>
      <c r="P55" s="38"/>
      <c r="Q55" s="38"/>
      <c r="R55" s="38">
        <f>9*2</f>
        <v>18</v>
      </c>
      <c r="S55" s="38">
        <f>9*4</f>
        <v>36</v>
      </c>
      <c r="T55" s="38"/>
      <c r="U55" s="38"/>
      <c r="V55" s="38"/>
      <c r="W55" s="38"/>
      <c r="X55" s="38"/>
      <c r="Y55" s="89"/>
      <c r="Z55" s="38"/>
      <c r="AA55" s="89"/>
      <c r="AB55" s="90"/>
      <c r="AC55" s="90"/>
      <c r="AD55" s="90"/>
      <c r="AE55" s="90"/>
      <c r="AF55" s="90"/>
      <c r="AG55" s="90"/>
      <c r="AH55" s="38">
        <f>1*6</f>
        <v>6</v>
      </c>
      <c r="AI55" s="50">
        <f t="shared" si="1"/>
        <v>150</v>
      </c>
      <c r="AJ55" s="36">
        <v>0</v>
      </c>
      <c r="AK55" s="37">
        <f t="shared" si="2"/>
        <v>0</v>
      </c>
      <c r="AL55" t="s">
        <v>249</v>
      </c>
    </row>
    <row r="56" spans="1:38">
      <c r="A56" s="74">
        <v>44</v>
      </c>
      <c r="B56" s="39" t="s">
        <v>101</v>
      </c>
      <c r="C56" s="38">
        <f>13*6</f>
        <v>78</v>
      </c>
      <c r="D56" s="38"/>
      <c r="E56" s="38"/>
      <c r="F56" s="38"/>
      <c r="G56" s="38"/>
      <c r="H56" s="38"/>
      <c r="I56" s="38"/>
      <c r="J56" s="38"/>
      <c r="K56" s="38"/>
      <c r="L56" s="38">
        <f>3*4</f>
        <v>12</v>
      </c>
      <c r="M56" s="38"/>
      <c r="N56" s="38"/>
      <c r="O56" s="38"/>
      <c r="P56" s="38"/>
      <c r="Q56" s="38"/>
      <c r="R56" s="38">
        <f>8*2</f>
        <v>16</v>
      </c>
      <c r="S56" s="38">
        <f>8*4</f>
        <v>32</v>
      </c>
      <c r="T56" s="38"/>
      <c r="U56" s="38"/>
      <c r="V56" s="38"/>
      <c r="W56" s="38"/>
      <c r="X56" s="38"/>
      <c r="Y56" s="38"/>
      <c r="Z56" s="38"/>
      <c r="AA56" s="38"/>
      <c r="AB56" s="38"/>
      <c r="AC56" s="38">
        <f>12</f>
        <v>12</v>
      </c>
      <c r="AD56" s="38"/>
      <c r="AE56" s="38"/>
      <c r="AF56" s="38"/>
      <c r="AG56" s="38"/>
      <c r="AH56" s="38"/>
      <c r="AI56" s="50">
        <f t="shared" si="1"/>
        <v>150</v>
      </c>
      <c r="AJ56" s="36">
        <v>0</v>
      </c>
      <c r="AK56" s="37">
        <f t="shared" si="2"/>
        <v>0</v>
      </c>
      <c r="AL56" t="s">
        <v>249</v>
      </c>
    </row>
    <row r="57" spans="1:38">
      <c r="A57" s="73">
        <v>45</v>
      </c>
      <c r="B57" s="39" t="s">
        <v>102</v>
      </c>
      <c r="C57" s="38">
        <f>23*6</f>
        <v>138</v>
      </c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>
        <f>1*2</f>
        <v>2</v>
      </c>
      <c r="S57" s="38">
        <f>1*4</f>
        <v>4</v>
      </c>
      <c r="T57" s="38"/>
      <c r="U57" s="38"/>
      <c r="V57" s="38"/>
      <c r="W57" s="38"/>
      <c r="X57" s="38"/>
      <c r="Y57" s="89"/>
      <c r="Z57" s="38"/>
      <c r="AA57" s="89"/>
      <c r="AB57" s="38"/>
      <c r="AC57" s="90"/>
      <c r="AD57" s="90"/>
      <c r="AE57" s="90"/>
      <c r="AF57" s="90"/>
      <c r="AG57" s="90"/>
      <c r="AH57" s="38">
        <f>1*6</f>
        <v>6</v>
      </c>
      <c r="AI57" s="50">
        <f t="shared" si="1"/>
        <v>150</v>
      </c>
      <c r="AJ57" s="36">
        <v>0</v>
      </c>
      <c r="AK57" s="37">
        <f t="shared" si="2"/>
        <v>0</v>
      </c>
      <c r="AL57" t="s">
        <v>249</v>
      </c>
    </row>
    <row r="58" spans="1:38">
      <c r="A58" s="73">
        <v>46</v>
      </c>
      <c r="B58" s="39" t="s">
        <v>103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>
        <f>1*6</f>
        <v>6</v>
      </c>
      <c r="V58" s="38"/>
      <c r="W58" s="38">
        <f>6*12</f>
        <v>72</v>
      </c>
      <c r="X58" s="38">
        <f>6*12</f>
        <v>72</v>
      </c>
      <c r="Y58" s="89"/>
      <c r="Z58" s="38"/>
      <c r="AA58" s="89"/>
      <c r="AB58" s="38"/>
      <c r="AC58" s="89"/>
      <c r="AD58" s="44"/>
      <c r="AE58" s="44"/>
      <c r="AF58" s="38"/>
      <c r="AG58" s="38"/>
      <c r="AH58" s="38"/>
      <c r="AI58" s="50">
        <f t="shared" si="1"/>
        <v>150</v>
      </c>
      <c r="AJ58" s="36">
        <v>0</v>
      </c>
      <c r="AK58" s="37" t="e">
        <f t="shared" si="2"/>
        <v>#DIV/0!</v>
      </c>
      <c r="AL58" t="s">
        <v>249</v>
      </c>
    </row>
    <row r="59" spans="1:38">
      <c r="A59" s="74">
        <v>47</v>
      </c>
      <c r="B59" s="39" t="s">
        <v>220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>
        <f>1*6</f>
        <v>6</v>
      </c>
      <c r="V59" s="38"/>
      <c r="W59" s="38">
        <f>6*12</f>
        <v>72</v>
      </c>
      <c r="X59" s="38">
        <f>6*12</f>
        <v>72</v>
      </c>
      <c r="Y59" s="89"/>
      <c r="Z59" s="38"/>
      <c r="AA59" s="89"/>
      <c r="AB59" s="38"/>
      <c r="AC59" s="89"/>
      <c r="AD59" s="44"/>
      <c r="AE59" s="44"/>
      <c r="AF59" s="38"/>
      <c r="AG59" s="38"/>
      <c r="AH59" s="38"/>
      <c r="AI59" s="50"/>
      <c r="AJ59" s="36"/>
      <c r="AK59" s="37"/>
      <c r="AL59" t="s">
        <v>249</v>
      </c>
    </row>
    <row r="60" spans="1:38">
      <c r="A60" s="73">
        <v>48</v>
      </c>
      <c r="B60" s="39" t="s">
        <v>104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89"/>
      <c r="Z60" s="38"/>
      <c r="AA60" s="89"/>
      <c r="AB60" s="38"/>
      <c r="AC60" s="89"/>
      <c r="AD60" s="44"/>
      <c r="AE60" s="578" t="s">
        <v>200</v>
      </c>
      <c r="AF60" s="579"/>
      <c r="AG60" s="579"/>
      <c r="AH60" s="580"/>
      <c r="AI60" s="50">
        <f t="shared" si="1"/>
        <v>0</v>
      </c>
      <c r="AJ60" s="36">
        <v>0</v>
      </c>
      <c r="AK60" s="37" t="e">
        <f t="shared" si="2"/>
        <v>#DIV/0!</v>
      </c>
      <c r="AL60" t="s">
        <v>249</v>
      </c>
    </row>
    <row r="61" spans="1:38">
      <c r="A61" s="73">
        <v>49</v>
      </c>
      <c r="B61" s="39" t="s">
        <v>191</v>
      </c>
      <c r="C61" s="38">
        <v>12</v>
      </c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>
        <v>6</v>
      </c>
      <c r="S61" s="38">
        <f>9*4</f>
        <v>36</v>
      </c>
      <c r="T61" s="38"/>
      <c r="U61" s="38"/>
      <c r="V61" s="38"/>
      <c r="W61" s="38"/>
      <c r="X61" s="38">
        <f>8*12</f>
        <v>96</v>
      </c>
      <c r="Y61" s="89"/>
      <c r="Z61" s="38"/>
      <c r="AA61" s="89"/>
      <c r="AB61" s="38"/>
      <c r="AC61" s="89"/>
      <c r="AD61" s="44"/>
      <c r="AE61" s="44"/>
      <c r="AF61" s="38"/>
      <c r="AG61" s="38"/>
      <c r="AH61" s="38"/>
      <c r="AI61" s="50">
        <f t="shared" si="1"/>
        <v>150</v>
      </c>
      <c r="AJ61" s="36"/>
      <c r="AK61" s="37"/>
      <c r="AL61" t="s">
        <v>249</v>
      </c>
    </row>
    <row r="62" spans="1:38">
      <c r="A62" s="74">
        <v>50</v>
      </c>
      <c r="B62" s="39" t="s">
        <v>105</v>
      </c>
      <c r="C62" s="38">
        <v>12</v>
      </c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>
        <v>6</v>
      </c>
      <c r="S62" s="38">
        <f>9*4</f>
        <v>36</v>
      </c>
      <c r="T62" s="38"/>
      <c r="U62" s="38"/>
      <c r="V62" s="38"/>
      <c r="W62" s="38"/>
      <c r="X62" s="38">
        <f>8*12</f>
        <v>96</v>
      </c>
      <c r="Y62" s="89"/>
      <c r="Z62" s="38"/>
      <c r="AA62" s="89"/>
      <c r="AB62" s="38"/>
      <c r="AC62" s="89"/>
      <c r="AD62" s="44"/>
      <c r="AE62" s="44"/>
      <c r="AF62" s="38"/>
      <c r="AG62" s="38"/>
      <c r="AH62" s="38"/>
      <c r="AI62" s="50">
        <f t="shared" si="1"/>
        <v>150</v>
      </c>
      <c r="AJ62" s="36">
        <v>0</v>
      </c>
      <c r="AK62" s="37">
        <f t="shared" ref="AK62:AK74" si="3">+AJ62/C62</f>
        <v>0</v>
      </c>
      <c r="AL62" t="s">
        <v>249</v>
      </c>
    </row>
    <row r="63" spans="1:38">
      <c r="A63" s="73">
        <v>51</v>
      </c>
      <c r="B63" s="39" t="s">
        <v>106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>
        <f>6*2</f>
        <v>12</v>
      </c>
      <c r="S63" s="38">
        <f>6*4</f>
        <v>24</v>
      </c>
      <c r="T63" s="38"/>
      <c r="U63" s="38"/>
      <c r="V63" s="38"/>
      <c r="W63" s="38"/>
      <c r="X63" s="38">
        <f>2*12</f>
        <v>24</v>
      </c>
      <c r="Y63" s="89"/>
      <c r="Z63" s="38"/>
      <c r="AA63" s="89"/>
      <c r="AB63" s="38"/>
      <c r="AC63" s="89"/>
      <c r="AD63" s="578" t="s">
        <v>217</v>
      </c>
      <c r="AE63" s="579"/>
      <c r="AF63" s="579"/>
      <c r="AG63" s="579"/>
      <c r="AH63" s="580"/>
      <c r="AI63" s="50">
        <f t="shared" si="1"/>
        <v>60</v>
      </c>
      <c r="AJ63" s="36">
        <v>0</v>
      </c>
      <c r="AK63" s="37" t="e">
        <f t="shared" si="3"/>
        <v>#DIV/0!</v>
      </c>
      <c r="AL63" t="s">
        <v>249</v>
      </c>
    </row>
    <row r="64" spans="1:38">
      <c r="A64" s="73">
        <v>52</v>
      </c>
      <c r="B64" s="39" t="s">
        <v>107</v>
      </c>
      <c r="C64" s="38">
        <v>12</v>
      </c>
      <c r="D64" s="38"/>
      <c r="E64" s="38"/>
      <c r="F64" s="38"/>
      <c r="G64" s="38"/>
      <c r="H64" s="38"/>
      <c r="I64" s="38"/>
      <c r="J64" s="38"/>
      <c r="K64" s="38"/>
      <c r="L64" s="38"/>
      <c r="M64" s="38">
        <f>4*4</f>
        <v>16</v>
      </c>
      <c r="N64" s="38"/>
      <c r="O64" s="38"/>
      <c r="P64" s="38"/>
      <c r="Q64" s="38"/>
      <c r="R64" s="38">
        <v>20</v>
      </c>
      <c r="S64" s="38">
        <f>16*4</f>
        <v>64</v>
      </c>
      <c r="T64" s="38">
        <f>4*6</f>
        <v>24</v>
      </c>
      <c r="U64" s="38"/>
      <c r="V64" s="38"/>
      <c r="W64" s="38"/>
      <c r="X64" s="38"/>
      <c r="Y64" s="89"/>
      <c r="Z64" s="38"/>
      <c r="AA64" s="89"/>
      <c r="AB64" s="89"/>
      <c r="AC64" s="89">
        <f>8</f>
        <v>8</v>
      </c>
      <c r="AD64" s="44"/>
      <c r="AE64" s="48"/>
      <c r="AF64" s="38"/>
      <c r="AG64" s="38"/>
      <c r="AH64" s="38">
        <f>1*6</f>
        <v>6</v>
      </c>
      <c r="AI64" s="50">
        <f t="shared" si="1"/>
        <v>150</v>
      </c>
      <c r="AJ64" s="36">
        <v>0</v>
      </c>
      <c r="AK64" s="37">
        <f t="shared" si="3"/>
        <v>0</v>
      </c>
      <c r="AL64" t="s">
        <v>249</v>
      </c>
    </row>
    <row r="65" spans="1:38">
      <c r="A65" s="74">
        <v>53</v>
      </c>
      <c r="B65" s="39" t="s">
        <v>108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>
        <f>3*2</f>
        <v>6</v>
      </c>
      <c r="S65" s="38">
        <f>3*4</f>
        <v>12</v>
      </c>
      <c r="T65" s="38"/>
      <c r="U65" s="38"/>
      <c r="V65" s="38"/>
      <c r="W65" s="38"/>
      <c r="X65" s="38"/>
      <c r="Y65" s="89"/>
      <c r="Z65" s="38"/>
      <c r="AA65" s="89"/>
      <c r="AB65" s="89"/>
      <c r="AC65" s="89"/>
      <c r="AD65" s="578" t="s">
        <v>212</v>
      </c>
      <c r="AE65" s="579"/>
      <c r="AF65" s="579"/>
      <c r="AG65" s="579"/>
      <c r="AH65" s="580"/>
      <c r="AI65" s="50">
        <f t="shared" si="1"/>
        <v>18</v>
      </c>
      <c r="AJ65" s="36">
        <v>0</v>
      </c>
      <c r="AK65" s="37" t="e">
        <f t="shared" si="3"/>
        <v>#DIV/0!</v>
      </c>
      <c r="AL65" t="s">
        <v>249</v>
      </c>
    </row>
    <row r="66" spans="1:38">
      <c r="A66" s="73">
        <v>54</v>
      </c>
      <c r="B66" s="39" t="s">
        <v>109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89"/>
      <c r="Z66" s="38"/>
      <c r="AA66" s="89"/>
      <c r="AB66" s="38"/>
      <c r="AC66" s="89"/>
      <c r="AD66" s="578" t="s">
        <v>216</v>
      </c>
      <c r="AE66" s="579"/>
      <c r="AF66" s="579"/>
      <c r="AG66" s="579"/>
      <c r="AH66" s="580"/>
      <c r="AI66" s="50">
        <f t="shared" si="1"/>
        <v>0</v>
      </c>
      <c r="AJ66" s="36">
        <v>0</v>
      </c>
      <c r="AK66" s="37" t="e">
        <f t="shared" si="3"/>
        <v>#DIV/0!</v>
      </c>
      <c r="AL66" t="s">
        <v>249</v>
      </c>
    </row>
    <row r="67" spans="1:38">
      <c r="A67" s="73">
        <v>55</v>
      </c>
      <c r="B67" s="39" t="s">
        <v>110</v>
      </c>
      <c r="C67" s="38"/>
      <c r="D67" s="38"/>
      <c r="E67" s="38"/>
      <c r="F67" s="38"/>
      <c r="G67" s="38"/>
      <c r="H67" s="38"/>
      <c r="I67" s="38"/>
      <c r="J67" s="38"/>
      <c r="K67" s="38"/>
      <c r="L67" s="38">
        <f>3*4</f>
        <v>12</v>
      </c>
      <c r="M67" s="38"/>
      <c r="N67" s="38"/>
      <c r="O67" s="38"/>
      <c r="P67" s="38"/>
      <c r="Q67" s="38"/>
      <c r="R67" s="38">
        <f>19*2</f>
        <v>38</v>
      </c>
      <c r="S67" s="38">
        <f>19*4</f>
        <v>76</v>
      </c>
      <c r="T67" s="38">
        <f>2*6</f>
        <v>12</v>
      </c>
      <c r="U67" s="38"/>
      <c r="V67" s="38"/>
      <c r="W67" s="38"/>
      <c r="X67" s="38"/>
      <c r="Y67" s="89"/>
      <c r="Z67" s="38"/>
      <c r="AA67" s="89"/>
      <c r="AB67" s="38"/>
      <c r="AC67" s="89">
        <f>12</f>
        <v>12</v>
      </c>
      <c r="AD67" s="44"/>
      <c r="AE67" s="44"/>
      <c r="AF67" s="44"/>
      <c r="AG67" s="44"/>
      <c r="AH67" s="44"/>
      <c r="AI67" s="50">
        <f t="shared" si="1"/>
        <v>150</v>
      </c>
      <c r="AJ67" s="36">
        <v>0</v>
      </c>
      <c r="AK67" s="37" t="e">
        <f t="shared" si="3"/>
        <v>#DIV/0!</v>
      </c>
      <c r="AL67" t="s">
        <v>249</v>
      </c>
    </row>
    <row r="68" spans="1:38">
      <c r="A68" s="74">
        <v>56</v>
      </c>
      <c r="B68" s="39" t="s">
        <v>111</v>
      </c>
      <c r="C68" s="38"/>
      <c r="D68" s="38"/>
      <c r="E68" s="38"/>
      <c r="F68" s="38"/>
      <c r="G68" s="38"/>
      <c r="H68" s="38"/>
      <c r="I68" s="38"/>
      <c r="J68" s="38"/>
      <c r="K68" s="38"/>
      <c r="L68" s="38">
        <f>4*4</f>
        <v>16</v>
      </c>
      <c r="M68" s="38"/>
      <c r="N68" s="38"/>
      <c r="O68" s="38"/>
      <c r="P68" s="38"/>
      <c r="Q68" s="38"/>
      <c r="R68" s="38">
        <f>4*2</f>
        <v>8</v>
      </c>
      <c r="S68" s="38">
        <f>4*4</f>
        <v>16</v>
      </c>
      <c r="T68" s="38"/>
      <c r="U68" s="38"/>
      <c r="V68" s="38"/>
      <c r="W68" s="38"/>
      <c r="X68" s="38"/>
      <c r="Y68" s="89"/>
      <c r="Z68" s="38"/>
      <c r="AA68" s="89"/>
      <c r="AB68" s="38"/>
      <c r="AC68" s="89">
        <f>14</f>
        <v>14</v>
      </c>
      <c r="AD68" s="44"/>
      <c r="AE68" s="44">
        <f>16*6</f>
        <v>96</v>
      </c>
      <c r="AF68" s="38"/>
      <c r="AG68" s="38"/>
      <c r="AH68" s="38"/>
      <c r="AI68" s="50">
        <f t="shared" si="1"/>
        <v>150</v>
      </c>
      <c r="AJ68" s="36">
        <v>0</v>
      </c>
      <c r="AK68" s="37" t="e">
        <f t="shared" si="3"/>
        <v>#DIV/0!</v>
      </c>
      <c r="AL68" t="s">
        <v>249</v>
      </c>
    </row>
    <row r="69" spans="1:38">
      <c r="A69" s="73">
        <v>57</v>
      </c>
      <c r="B69" s="39" t="s">
        <v>192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>
        <f>6*2</f>
        <v>12</v>
      </c>
      <c r="S69" s="38">
        <f>6*4</f>
        <v>24</v>
      </c>
      <c r="T69" s="38"/>
      <c r="U69" s="38"/>
      <c r="V69" s="38"/>
      <c r="W69" s="38"/>
      <c r="X69" s="38">
        <f>8*12</f>
        <v>96</v>
      </c>
      <c r="Y69" s="89"/>
      <c r="Z69" s="38"/>
      <c r="AA69" s="89"/>
      <c r="AB69" s="38"/>
      <c r="AC69" s="90"/>
      <c r="AD69" s="581" t="s">
        <v>223</v>
      </c>
      <c r="AE69" s="582"/>
      <c r="AF69" s="582"/>
      <c r="AG69" s="583"/>
      <c r="AH69" s="77">
        <f>1*6</f>
        <v>6</v>
      </c>
      <c r="AI69" s="50">
        <f t="shared" si="1"/>
        <v>138</v>
      </c>
      <c r="AJ69" s="36">
        <v>0</v>
      </c>
      <c r="AK69" s="37" t="e">
        <f t="shared" si="3"/>
        <v>#DIV/0!</v>
      </c>
      <c r="AL69" t="s">
        <v>249</v>
      </c>
    </row>
    <row r="70" spans="1:38">
      <c r="A70" s="73">
        <v>58</v>
      </c>
      <c r="B70" s="39" t="s">
        <v>202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>
        <f>7*2</f>
        <v>14</v>
      </c>
      <c r="S70" s="38">
        <f>7*4</f>
        <v>28</v>
      </c>
      <c r="T70" s="38"/>
      <c r="U70" s="38">
        <f>2*6</f>
        <v>12</v>
      </c>
      <c r="V70" s="38"/>
      <c r="W70" s="38"/>
      <c r="X70" s="38">
        <f>8*12</f>
        <v>96</v>
      </c>
      <c r="Y70" s="89"/>
      <c r="Z70" s="38"/>
      <c r="AA70" s="89"/>
      <c r="AB70" s="38"/>
      <c r="AC70" s="89"/>
      <c r="AD70" s="44"/>
      <c r="AE70" s="44"/>
      <c r="AF70" s="38"/>
      <c r="AG70" s="38"/>
      <c r="AH70" s="38"/>
      <c r="AI70" s="50">
        <f t="shared" si="1"/>
        <v>150</v>
      </c>
      <c r="AJ70" s="36">
        <v>0</v>
      </c>
      <c r="AK70" s="37" t="e">
        <f t="shared" si="3"/>
        <v>#DIV/0!</v>
      </c>
      <c r="AL70" t="s">
        <v>249</v>
      </c>
    </row>
    <row r="71" spans="1:38">
      <c r="A71" s="74">
        <v>59</v>
      </c>
      <c r="B71" s="39" t="s">
        <v>166</v>
      </c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89"/>
      <c r="Z71" s="38"/>
      <c r="AA71" s="89"/>
      <c r="AB71" s="38"/>
      <c r="AC71" s="89"/>
      <c r="AD71" s="578" t="s">
        <v>216</v>
      </c>
      <c r="AE71" s="579"/>
      <c r="AF71" s="579"/>
      <c r="AG71" s="579"/>
      <c r="AH71" s="580"/>
      <c r="AI71" s="50">
        <f t="shared" si="1"/>
        <v>0</v>
      </c>
      <c r="AJ71" s="36">
        <v>0</v>
      </c>
      <c r="AK71" s="37" t="e">
        <f t="shared" si="3"/>
        <v>#DIV/0!</v>
      </c>
      <c r="AL71" t="s">
        <v>249</v>
      </c>
    </row>
    <row r="72" spans="1:38">
      <c r="A72" s="73">
        <v>60</v>
      </c>
      <c r="B72" s="39" t="s">
        <v>112</v>
      </c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>
        <f>9*6</f>
        <v>54</v>
      </c>
      <c r="V72" s="38"/>
      <c r="W72" s="38">
        <f>2*12</f>
        <v>24</v>
      </c>
      <c r="X72" s="38">
        <f>6*12</f>
        <v>72</v>
      </c>
      <c r="Y72" s="89"/>
      <c r="Z72" s="38"/>
      <c r="AA72" s="89"/>
      <c r="AB72" s="38"/>
      <c r="AC72" s="89"/>
      <c r="AD72" s="44"/>
      <c r="AE72" s="44"/>
      <c r="AF72" s="44"/>
      <c r="AG72" s="44"/>
      <c r="AH72" s="44"/>
      <c r="AI72" s="50">
        <f t="shared" ref="AI72:AI122" si="4">SUM(C72:AH72)</f>
        <v>150</v>
      </c>
      <c r="AJ72" s="36">
        <v>0</v>
      </c>
      <c r="AK72" s="37" t="e">
        <f t="shared" si="3"/>
        <v>#DIV/0!</v>
      </c>
      <c r="AL72" t="s">
        <v>249</v>
      </c>
    </row>
    <row r="73" spans="1:38">
      <c r="A73" s="73">
        <v>61</v>
      </c>
      <c r="B73" s="39" t="s">
        <v>113</v>
      </c>
      <c r="C73" s="38"/>
      <c r="D73" s="38"/>
      <c r="E73" s="38"/>
      <c r="F73" s="38"/>
      <c r="G73" s="38">
        <f>6*4</f>
        <v>24</v>
      </c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>
        <f>3*6</f>
        <v>18</v>
      </c>
      <c r="V73" s="38"/>
      <c r="W73" s="38">
        <f>4*12</f>
        <v>48</v>
      </c>
      <c r="X73" s="38">
        <f>4*12</f>
        <v>48</v>
      </c>
      <c r="Y73" s="89"/>
      <c r="Z73" s="38"/>
      <c r="AA73" s="89"/>
      <c r="AB73" s="38"/>
      <c r="AC73" s="90">
        <f>12</f>
        <v>12</v>
      </c>
      <c r="AD73" s="90"/>
      <c r="AE73" s="90"/>
      <c r="AF73" s="90"/>
      <c r="AG73" s="90"/>
      <c r="AH73" s="38"/>
      <c r="AI73" s="50">
        <f t="shared" si="4"/>
        <v>150</v>
      </c>
      <c r="AJ73" s="36">
        <v>0</v>
      </c>
      <c r="AK73" s="37" t="e">
        <f t="shared" si="3"/>
        <v>#DIV/0!</v>
      </c>
      <c r="AL73" t="s">
        <v>249</v>
      </c>
    </row>
    <row r="74" spans="1:38">
      <c r="A74" s="74">
        <v>62</v>
      </c>
      <c r="B74" s="39" t="s">
        <v>167</v>
      </c>
      <c r="C74" s="38"/>
      <c r="D74" s="38"/>
      <c r="E74" s="38"/>
      <c r="F74" s="38"/>
      <c r="G74" s="38">
        <f>1*4</f>
        <v>4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>
        <f>22*6</f>
        <v>132</v>
      </c>
      <c r="V74" s="38"/>
      <c r="W74" s="38"/>
      <c r="X74" s="38">
        <f>1*12</f>
        <v>12</v>
      </c>
      <c r="Y74" s="89"/>
      <c r="Z74" s="38"/>
      <c r="AA74" s="89"/>
      <c r="AB74" s="38"/>
      <c r="AC74" s="89">
        <f>2</f>
        <v>2</v>
      </c>
      <c r="AD74" s="44"/>
      <c r="AE74" s="44"/>
      <c r="AF74" s="38"/>
      <c r="AG74" s="38"/>
      <c r="AH74" s="38"/>
      <c r="AI74" s="50">
        <f t="shared" si="4"/>
        <v>150</v>
      </c>
      <c r="AJ74" s="36">
        <v>0</v>
      </c>
      <c r="AK74" s="37" t="e">
        <f t="shared" si="3"/>
        <v>#DIV/0!</v>
      </c>
      <c r="AL74" t="s">
        <v>249</v>
      </c>
    </row>
    <row r="75" spans="1:38">
      <c r="A75" s="73">
        <v>63</v>
      </c>
      <c r="B75" s="39" t="s">
        <v>211</v>
      </c>
      <c r="C75" s="38"/>
      <c r="D75" s="38"/>
      <c r="E75" s="38"/>
      <c r="F75" s="38"/>
      <c r="G75" s="38">
        <f>2*4</f>
        <v>8</v>
      </c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>
        <f>13*2</f>
        <v>26</v>
      </c>
      <c r="S75" s="38">
        <f>13*4</f>
        <v>52</v>
      </c>
      <c r="T75" s="38"/>
      <c r="U75" s="38"/>
      <c r="V75" s="38"/>
      <c r="W75" s="38"/>
      <c r="X75" s="38">
        <f>5*12</f>
        <v>60</v>
      </c>
      <c r="Y75" s="89"/>
      <c r="Z75" s="38"/>
      <c r="AA75" s="89"/>
      <c r="AB75" s="38"/>
      <c r="AC75" s="89">
        <f>4</f>
        <v>4</v>
      </c>
      <c r="AD75" s="44"/>
      <c r="AE75" s="44"/>
      <c r="AF75" s="38"/>
      <c r="AG75" s="38"/>
      <c r="AH75" s="38"/>
      <c r="AI75" s="50">
        <f t="shared" si="4"/>
        <v>150</v>
      </c>
      <c r="AJ75" s="36"/>
      <c r="AK75" s="37"/>
      <c r="AL75" t="s">
        <v>249</v>
      </c>
    </row>
    <row r="76" spans="1:38">
      <c r="A76" s="73">
        <v>64</v>
      </c>
      <c r="B76" s="39" t="s">
        <v>168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>
        <f>1*6</f>
        <v>6</v>
      </c>
      <c r="V76" s="38"/>
      <c r="W76" s="38">
        <f>6*12</f>
        <v>72</v>
      </c>
      <c r="X76" s="38">
        <f>6*12</f>
        <v>72</v>
      </c>
      <c r="Y76" s="89"/>
      <c r="Z76" s="38"/>
      <c r="AA76" s="89"/>
      <c r="AB76" s="38"/>
      <c r="AC76" s="89"/>
      <c r="AD76" s="44"/>
      <c r="AE76" s="44"/>
      <c r="AF76" s="38"/>
      <c r="AG76" s="38"/>
      <c r="AH76" s="38"/>
      <c r="AI76" s="50">
        <f t="shared" si="4"/>
        <v>150</v>
      </c>
      <c r="AJ76" s="36">
        <v>0</v>
      </c>
      <c r="AK76" s="37" t="e">
        <f>+AJ76/C76</f>
        <v>#DIV/0!</v>
      </c>
      <c r="AL76" t="s">
        <v>249</v>
      </c>
    </row>
    <row r="77" spans="1:38">
      <c r="A77" s="74">
        <v>65</v>
      </c>
      <c r="B77" s="39" t="s">
        <v>201</v>
      </c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>
        <f>6*12</f>
        <v>72</v>
      </c>
      <c r="X77" s="38">
        <f>6*12</f>
        <v>72</v>
      </c>
      <c r="Y77" s="89"/>
      <c r="Z77" s="38"/>
      <c r="AA77" s="89"/>
      <c r="AB77" s="38"/>
      <c r="AC77" s="89"/>
      <c r="AD77" s="44"/>
      <c r="AE77" s="44"/>
      <c r="AF77" s="38">
        <f>1*6</f>
        <v>6</v>
      </c>
      <c r="AG77" s="38"/>
      <c r="AH77" s="38"/>
      <c r="AI77" s="50">
        <f t="shared" si="4"/>
        <v>150</v>
      </c>
      <c r="AJ77" s="36"/>
      <c r="AK77" s="37"/>
      <c r="AL77" t="s">
        <v>249</v>
      </c>
    </row>
    <row r="78" spans="1:38">
      <c r="A78" s="73">
        <v>66</v>
      </c>
      <c r="B78" s="39" t="s">
        <v>203</v>
      </c>
      <c r="C78" s="38"/>
      <c r="D78" s="38"/>
      <c r="E78" s="38"/>
      <c r="F78" s="38"/>
      <c r="G78" s="38">
        <f>5*4</f>
        <v>20</v>
      </c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>
        <f>8*2</f>
        <v>16</v>
      </c>
      <c r="S78" s="38">
        <f>8*4</f>
        <v>32</v>
      </c>
      <c r="T78" s="38"/>
      <c r="U78" s="38">
        <f>6*6</f>
        <v>36</v>
      </c>
      <c r="V78" s="38"/>
      <c r="W78" s="38"/>
      <c r="X78" s="38">
        <f>3*12</f>
        <v>36</v>
      </c>
      <c r="Y78" s="89"/>
      <c r="Z78" s="38"/>
      <c r="AA78" s="89"/>
      <c r="AB78" s="38"/>
      <c r="AC78" s="89">
        <f>10</f>
        <v>10</v>
      </c>
      <c r="AD78" s="44"/>
      <c r="AE78" s="44"/>
      <c r="AF78" s="38"/>
      <c r="AG78" s="38"/>
      <c r="AH78" s="38"/>
      <c r="AI78" s="50">
        <f t="shared" si="4"/>
        <v>150</v>
      </c>
      <c r="AJ78" s="36"/>
      <c r="AK78" s="37"/>
      <c r="AL78" t="s">
        <v>249</v>
      </c>
    </row>
    <row r="79" spans="1:38">
      <c r="A79" s="73">
        <v>67</v>
      </c>
      <c r="B79" s="39" t="s">
        <v>204</v>
      </c>
      <c r="C79" s="38"/>
      <c r="D79" s="38"/>
      <c r="E79" s="38"/>
      <c r="F79" s="38"/>
      <c r="G79" s="38">
        <f>1*4</f>
        <v>4</v>
      </c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>
        <f>12*2</f>
        <v>24</v>
      </c>
      <c r="S79" s="38">
        <f>12*4</f>
        <v>48</v>
      </c>
      <c r="T79" s="38"/>
      <c r="U79" s="38">
        <f>2*6</f>
        <v>12</v>
      </c>
      <c r="V79" s="38"/>
      <c r="W79" s="38"/>
      <c r="X79" s="38">
        <f>5*12</f>
        <v>60</v>
      </c>
      <c r="Y79" s="89"/>
      <c r="Z79" s="38"/>
      <c r="AA79" s="89"/>
      <c r="AB79" s="38"/>
      <c r="AC79" s="89">
        <f>2</f>
        <v>2</v>
      </c>
      <c r="AD79" s="44"/>
      <c r="AE79" s="44"/>
      <c r="AF79" s="44"/>
      <c r="AG79" s="44"/>
      <c r="AH79" s="44"/>
      <c r="AI79" s="50">
        <f t="shared" si="4"/>
        <v>150</v>
      </c>
      <c r="AJ79" s="36"/>
      <c r="AK79" s="37"/>
      <c r="AL79" t="s">
        <v>249</v>
      </c>
    </row>
    <row r="80" spans="1:38">
      <c r="A80" s="74">
        <v>68</v>
      </c>
      <c r="B80" s="39" t="s">
        <v>169</v>
      </c>
      <c r="C80" s="38"/>
      <c r="D80" s="38">
        <f>25*6</f>
        <v>150</v>
      </c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89"/>
      <c r="Z80" s="38"/>
      <c r="AA80" s="89"/>
      <c r="AB80" s="38"/>
      <c r="AC80" s="89"/>
      <c r="AD80" s="44"/>
      <c r="AE80" s="44"/>
      <c r="AF80" s="38"/>
      <c r="AG80" s="38"/>
      <c r="AH80" s="38"/>
      <c r="AI80" s="50">
        <f t="shared" si="4"/>
        <v>150</v>
      </c>
      <c r="AJ80" s="36"/>
      <c r="AK80" s="37"/>
      <c r="AL80" t="s">
        <v>249</v>
      </c>
    </row>
    <row r="81" spans="1:38">
      <c r="A81" s="73">
        <v>69</v>
      </c>
      <c r="B81" s="39" t="s">
        <v>205</v>
      </c>
      <c r="C81" s="38">
        <f>11*6</f>
        <v>66</v>
      </c>
      <c r="D81" s="38"/>
      <c r="E81" s="38"/>
      <c r="F81" s="38"/>
      <c r="G81" s="38">
        <f>2*4</f>
        <v>8</v>
      </c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>
        <f>11*2</f>
        <v>22</v>
      </c>
      <c r="S81" s="38">
        <f>11*4</f>
        <v>44</v>
      </c>
      <c r="T81" s="38"/>
      <c r="U81" s="38"/>
      <c r="V81" s="38"/>
      <c r="W81" s="38"/>
      <c r="X81" s="38"/>
      <c r="Y81" s="89"/>
      <c r="Z81" s="38"/>
      <c r="AA81" s="89"/>
      <c r="AB81" s="38"/>
      <c r="AC81" s="89">
        <f>10</f>
        <v>10</v>
      </c>
      <c r="AD81" s="44"/>
      <c r="AE81" s="44"/>
      <c r="AF81" s="38"/>
      <c r="AG81" s="38"/>
      <c r="AH81" s="38"/>
      <c r="AI81" s="50">
        <f t="shared" si="4"/>
        <v>150</v>
      </c>
      <c r="AJ81" s="36"/>
      <c r="AK81" s="37"/>
      <c r="AL81" t="s">
        <v>249</v>
      </c>
    </row>
    <row r="82" spans="1:38">
      <c r="A82" s="73">
        <v>70</v>
      </c>
      <c r="B82" s="39" t="s">
        <v>193</v>
      </c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575" t="s">
        <v>219</v>
      </c>
      <c r="AE82" s="576"/>
      <c r="AF82" s="576"/>
      <c r="AG82" s="576"/>
      <c r="AH82" s="577"/>
      <c r="AI82" s="50">
        <f t="shared" si="4"/>
        <v>0</v>
      </c>
      <c r="AJ82" s="36">
        <v>0</v>
      </c>
      <c r="AK82" s="37" t="e">
        <f>+AJ82/C82</f>
        <v>#DIV/0!</v>
      </c>
      <c r="AL82" t="s">
        <v>249</v>
      </c>
    </row>
    <row r="83" spans="1:38">
      <c r="A83" s="74">
        <v>71</v>
      </c>
      <c r="B83" s="39" t="s">
        <v>208</v>
      </c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>
        <f>7*6</f>
        <v>42</v>
      </c>
      <c r="V83" s="38"/>
      <c r="W83" s="38">
        <f>4*12</f>
        <v>48</v>
      </c>
      <c r="X83" s="38">
        <f>5*12</f>
        <v>60</v>
      </c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50">
        <f t="shared" si="4"/>
        <v>150</v>
      </c>
      <c r="AJ83" s="36"/>
      <c r="AK83" s="37"/>
      <c r="AL83" t="s">
        <v>249</v>
      </c>
    </row>
    <row r="84" spans="1:38">
      <c r="A84" s="73">
        <v>72</v>
      </c>
      <c r="B84" s="39" t="s">
        <v>206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>
        <f>4*4</f>
        <v>16</v>
      </c>
      <c r="N84" s="38"/>
      <c r="O84" s="38"/>
      <c r="P84" s="38"/>
      <c r="Q84" s="38"/>
      <c r="R84" s="38">
        <f>16*2</f>
        <v>32</v>
      </c>
      <c r="S84" s="38">
        <f>16*4</f>
        <v>64</v>
      </c>
      <c r="T84" s="38">
        <f>4*6</f>
        <v>24</v>
      </c>
      <c r="U84" s="38"/>
      <c r="V84" s="38"/>
      <c r="W84" s="38"/>
      <c r="X84" s="38"/>
      <c r="Y84" s="38"/>
      <c r="Z84" s="38"/>
      <c r="AA84" s="38"/>
      <c r="AB84" s="38"/>
      <c r="AC84" s="38">
        <f>8</f>
        <v>8</v>
      </c>
      <c r="AD84" s="38"/>
      <c r="AE84" s="38"/>
      <c r="AF84" s="38"/>
      <c r="AG84" s="38"/>
      <c r="AH84" s="38">
        <f>1*6</f>
        <v>6</v>
      </c>
      <c r="AI84" s="50">
        <f t="shared" si="4"/>
        <v>150</v>
      </c>
      <c r="AJ84" s="36">
        <v>0</v>
      </c>
      <c r="AK84" s="37" t="e">
        <f>+AJ84/C84</f>
        <v>#DIV/0!</v>
      </c>
      <c r="AL84" t="s">
        <v>249</v>
      </c>
    </row>
    <row r="85" spans="1:38">
      <c r="A85" s="73">
        <v>73</v>
      </c>
      <c r="B85" s="39" t="s">
        <v>250</v>
      </c>
      <c r="C85" s="38">
        <v>60</v>
      </c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>
        <v>60</v>
      </c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50">
        <f t="shared" si="4"/>
        <v>120</v>
      </c>
      <c r="AJ85" s="83">
        <v>142</v>
      </c>
      <c r="AK85" s="37">
        <f t="shared" ref="AK85:AK121" si="5">+AJ85/C85</f>
        <v>2.3666666666666667</v>
      </c>
      <c r="AL85" s="87" t="s">
        <v>224</v>
      </c>
    </row>
    <row r="86" spans="1:38">
      <c r="A86" s="73">
        <v>74</v>
      </c>
      <c r="B86" s="39" t="s">
        <v>251</v>
      </c>
      <c r="C86" s="38">
        <v>84</v>
      </c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>
        <v>66</v>
      </c>
      <c r="V86" s="38"/>
      <c r="W86" s="588" t="s">
        <v>255</v>
      </c>
      <c r="X86" s="589"/>
      <c r="Y86" s="590"/>
      <c r="Z86" s="38"/>
      <c r="AA86" s="38"/>
      <c r="AB86" s="38"/>
      <c r="AC86" s="38"/>
      <c r="AD86" s="38"/>
      <c r="AE86" s="38"/>
      <c r="AF86" s="38"/>
      <c r="AG86" s="38"/>
      <c r="AH86" s="38"/>
      <c r="AI86" s="50">
        <f t="shared" si="4"/>
        <v>150</v>
      </c>
      <c r="AJ86" s="83">
        <v>222</v>
      </c>
      <c r="AK86" s="37">
        <f t="shared" si="5"/>
        <v>2.6428571428571428</v>
      </c>
      <c r="AL86" s="87" t="s">
        <v>224</v>
      </c>
    </row>
    <row r="87" spans="1:38" ht="15.75">
      <c r="A87" s="73">
        <v>75</v>
      </c>
      <c r="B87" s="39" t="s">
        <v>252</v>
      </c>
      <c r="C87" s="585" t="s">
        <v>254</v>
      </c>
      <c r="D87" s="586"/>
      <c r="E87" s="586"/>
      <c r="F87" s="586"/>
      <c r="G87" s="586"/>
      <c r="H87" s="586"/>
      <c r="I87" s="586"/>
      <c r="J87" s="586"/>
      <c r="K87" s="586"/>
      <c r="L87" s="586"/>
      <c r="M87" s="586"/>
      <c r="N87" s="586"/>
      <c r="O87" s="586"/>
      <c r="P87" s="586"/>
      <c r="Q87" s="586"/>
      <c r="R87" s="586"/>
      <c r="S87" s="586"/>
      <c r="T87" s="586"/>
      <c r="U87" s="586"/>
      <c r="V87" s="586"/>
      <c r="W87" s="586"/>
      <c r="X87" s="586"/>
      <c r="Y87" s="586"/>
      <c r="Z87" s="586"/>
      <c r="AA87" s="586"/>
      <c r="AB87" s="586"/>
      <c r="AC87" s="586"/>
      <c r="AD87" s="586"/>
      <c r="AE87" s="586"/>
      <c r="AF87" s="586"/>
      <c r="AG87" s="586"/>
      <c r="AH87" s="587"/>
      <c r="AI87" s="50">
        <f t="shared" si="4"/>
        <v>0</v>
      </c>
      <c r="AJ87" s="83"/>
      <c r="AK87" s="37" t="e">
        <f t="shared" si="5"/>
        <v>#VALUE!</v>
      </c>
      <c r="AL87" s="87" t="s">
        <v>224</v>
      </c>
    </row>
    <row r="88" spans="1:38">
      <c r="A88" s="73">
        <v>76</v>
      </c>
      <c r="B88" s="39" t="s">
        <v>253</v>
      </c>
      <c r="C88" s="38">
        <v>30</v>
      </c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>
        <v>120</v>
      </c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50">
        <f t="shared" si="4"/>
        <v>150</v>
      </c>
      <c r="AJ88" s="83">
        <v>183</v>
      </c>
      <c r="AK88" s="37">
        <f t="shared" si="5"/>
        <v>6.1</v>
      </c>
      <c r="AL88" s="87" t="s">
        <v>224</v>
      </c>
    </row>
    <row r="89" spans="1:38">
      <c r="A89" s="73">
        <v>77</v>
      </c>
      <c r="B89" s="39" t="s">
        <v>256</v>
      </c>
      <c r="C89" s="38">
        <v>10</v>
      </c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>
        <v>140</v>
      </c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50">
        <f t="shared" si="4"/>
        <v>150</v>
      </c>
      <c r="AJ89" s="83">
        <v>37</v>
      </c>
      <c r="AK89" s="37">
        <f t="shared" si="5"/>
        <v>3.7</v>
      </c>
      <c r="AL89" s="87" t="s">
        <v>225</v>
      </c>
    </row>
    <row r="90" spans="1:38">
      <c r="A90" s="73">
        <v>78</v>
      </c>
      <c r="B90" s="39" t="s">
        <v>257</v>
      </c>
      <c r="C90" s="38">
        <v>120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>
        <v>30</v>
      </c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50">
        <f t="shared" si="4"/>
        <v>150</v>
      </c>
      <c r="AJ90" s="83">
        <v>147</v>
      </c>
      <c r="AK90" s="37">
        <f t="shared" si="5"/>
        <v>1.2250000000000001</v>
      </c>
      <c r="AL90" s="87" t="s">
        <v>225</v>
      </c>
    </row>
    <row r="91" spans="1:38">
      <c r="A91" s="73">
        <v>79</v>
      </c>
      <c r="B91" s="39" t="s">
        <v>258</v>
      </c>
      <c r="C91" s="38">
        <v>10</v>
      </c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>
        <v>140</v>
      </c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50">
        <f t="shared" si="4"/>
        <v>150</v>
      </c>
      <c r="AJ91" s="83">
        <v>35</v>
      </c>
      <c r="AK91" s="37">
        <f t="shared" si="5"/>
        <v>3.5</v>
      </c>
      <c r="AL91" s="87" t="s">
        <v>225</v>
      </c>
    </row>
    <row r="92" spans="1:38">
      <c r="A92" s="73">
        <v>80</v>
      </c>
      <c r="B92" s="39" t="s">
        <v>259</v>
      </c>
      <c r="C92" s="38">
        <v>15</v>
      </c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>
        <v>135</v>
      </c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50">
        <f t="shared" si="4"/>
        <v>150</v>
      </c>
      <c r="AJ92" s="83">
        <v>13</v>
      </c>
      <c r="AK92" s="37">
        <f t="shared" si="5"/>
        <v>0.8666666666666667</v>
      </c>
      <c r="AL92" s="87" t="s">
        <v>225</v>
      </c>
    </row>
    <row r="93" spans="1:38">
      <c r="A93" s="73">
        <v>81</v>
      </c>
      <c r="B93" s="39" t="s">
        <v>260</v>
      </c>
      <c r="C93" s="38">
        <v>10</v>
      </c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>
        <v>140</v>
      </c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50">
        <f t="shared" si="4"/>
        <v>150</v>
      </c>
      <c r="AJ93" s="83">
        <v>22</v>
      </c>
      <c r="AK93" s="37">
        <f t="shared" si="5"/>
        <v>2.2000000000000002</v>
      </c>
      <c r="AL93" s="87" t="s">
        <v>225</v>
      </c>
    </row>
    <row r="94" spans="1:38">
      <c r="A94" s="73">
        <v>82</v>
      </c>
      <c r="B94" s="39" t="s">
        <v>261</v>
      </c>
      <c r="C94" s="38">
        <v>20</v>
      </c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>
        <v>130</v>
      </c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50">
        <f t="shared" si="4"/>
        <v>150</v>
      </c>
      <c r="AJ94" s="83">
        <v>28</v>
      </c>
      <c r="AK94" s="37">
        <f t="shared" si="5"/>
        <v>1.4</v>
      </c>
      <c r="AL94" s="87" t="s">
        <v>225</v>
      </c>
    </row>
    <row r="95" spans="1:38">
      <c r="A95" s="73">
        <v>83</v>
      </c>
      <c r="B95" s="39" t="s">
        <v>81</v>
      </c>
      <c r="C95" s="38">
        <v>10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>
        <v>130</v>
      </c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50">
        <f t="shared" si="4"/>
        <v>140</v>
      </c>
      <c r="AJ95" s="83">
        <v>8</v>
      </c>
      <c r="AK95" s="37">
        <f t="shared" si="5"/>
        <v>0.8</v>
      </c>
      <c r="AL95" s="87" t="s">
        <v>225</v>
      </c>
    </row>
    <row r="96" spans="1:38">
      <c r="A96" s="73">
        <v>84</v>
      </c>
      <c r="B96" s="39" t="s">
        <v>262</v>
      </c>
      <c r="C96" s="38">
        <v>120</v>
      </c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>
        <v>30</v>
      </c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50">
        <f t="shared" si="4"/>
        <v>150</v>
      </c>
      <c r="AJ96" s="83">
        <v>90</v>
      </c>
      <c r="AK96" s="37">
        <f t="shared" si="5"/>
        <v>0.75</v>
      </c>
      <c r="AL96" s="87" t="s">
        <v>226</v>
      </c>
    </row>
    <row r="97" spans="1:38">
      <c r="A97" s="73">
        <v>85</v>
      </c>
      <c r="B97" s="39" t="s">
        <v>263</v>
      </c>
      <c r="C97" s="38">
        <v>60</v>
      </c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>
        <v>90</v>
      </c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50">
        <f t="shared" si="4"/>
        <v>150</v>
      </c>
      <c r="AJ97" s="83">
        <v>75</v>
      </c>
      <c r="AK97" s="37">
        <f t="shared" si="5"/>
        <v>1.25</v>
      </c>
      <c r="AL97" s="87" t="s">
        <v>227</v>
      </c>
    </row>
    <row r="98" spans="1:38">
      <c r="A98" s="73">
        <v>86</v>
      </c>
      <c r="B98" s="39" t="s">
        <v>264</v>
      </c>
      <c r="C98" s="38">
        <v>60</v>
      </c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>
        <v>90</v>
      </c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50">
        <f t="shared" si="4"/>
        <v>150</v>
      </c>
      <c r="AJ98" s="83">
        <v>21</v>
      </c>
      <c r="AK98" s="37">
        <f t="shared" si="5"/>
        <v>0.35</v>
      </c>
      <c r="AL98" s="87" t="s">
        <v>227</v>
      </c>
    </row>
    <row r="99" spans="1:38">
      <c r="A99" s="73">
        <v>87</v>
      </c>
      <c r="B99" s="39" t="s">
        <v>265</v>
      </c>
      <c r="C99" s="38">
        <v>150</v>
      </c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50">
        <f t="shared" si="4"/>
        <v>150</v>
      </c>
      <c r="AJ99" s="83">
        <v>39</v>
      </c>
      <c r="AK99" s="37">
        <f t="shared" si="5"/>
        <v>0.26</v>
      </c>
      <c r="AL99" s="87" t="s">
        <v>266</v>
      </c>
    </row>
    <row r="100" spans="1:38">
      <c r="A100" s="73">
        <v>88</v>
      </c>
      <c r="B100" s="39" t="s">
        <v>267</v>
      </c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>
        <v>150</v>
      </c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50">
        <f t="shared" si="4"/>
        <v>150</v>
      </c>
      <c r="AJ100" s="83"/>
      <c r="AK100" s="37" t="e">
        <f t="shared" si="5"/>
        <v>#DIV/0!</v>
      </c>
      <c r="AL100" t="s">
        <v>228</v>
      </c>
    </row>
    <row r="101" spans="1:38">
      <c r="A101" s="73">
        <v>89</v>
      </c>
      <c r="B101" s="39" t="s">
        <v>268</v>
      </c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>
        <v>150</v>
      </c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50">
        <f t="shared" si="4"/>
        <v>150</v>
      </c>
      <c r="AJ101" s="83"/>
      <c r="AK101" s="37" t="e">
        <f t="shared" si="5"/>
        <v>#DIV/0!</v>
      </c>
      <c r="AL101" t="s">
        <v>228</v>
      </c>
    </row>
    <row r="102" spans="1:38">
      <c r="A102" s="73">
        <v>90</v>
      </c>
      <c r="B102" s="39" t="s">
        <v>269</v>
      </c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>
        <v>150</v>
      </c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50">
        <f t="shared" si="4"/>
        <v>150</v>
      </c>
      <c r="AJ102" s="83"/>
      <c r="AK102" s="37" t="e">
        <f t="shared" si="5"/>
        <v>#DIV/0!</v>
      </c>
      <c r="AL102" t="s">
        <v>228</v>
      </c>
    </row>
    <row r="103" spans="1:38">
      <c r="A103" s="73">
        <v>91</v>
      </c>
      <c r="B103" s="39" t="s">
        <v>270</v>
      </c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>
        <v>150</v>
      </c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50">
        <f t="shared" si="4"/>
        <v>150</v>
      </c>
      <c r="AJ103" s="83"/>
      <c r="AK103" s="37" t="e">
        <f t="shared" si="5"/>
        <v>#DIV/0!</v>
      </c>
      <c r="AL103" t="s">
        <v>228</v>
      </c>
    </row>
    <row r="104" spans="1:38">
      <c r="A104" s="73">
        <v>92</v>
      </c>
      <c r="B104" s="39" t="s">
        <v>271</v>
      </c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>
        <v>150</v>
      </c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50">
        <f t="shared" si="4"/>
        <v>150</v>
      </c>
      <c r="AJ104" s="83"/>
      <c r="AK104" s="37" t="e">
        <f t="shared" si="5"/>
        <v>#DIV/0!</v>
      </c>
      <c r="AL104" t="s">
        <v>228</v>
      </c>
    </row>
    <row r="105" spans="1:38">
      <c r="A105" s="73">
        <v>93</v>
      </c>
      <c r="B105" s="39" t="s">
        <v>272</v>
      </c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>
        <v>150</v>
      </c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50">
        <f t="shared" si="4"/>
        <v>150</v>
      </c>
      <c r="AJ105" s="83"/>
      <c r="AK105" s="37" t="e">
        <f t="shared" si="5"/>
        <v>#DIV/0!</v>
      </c>
      <c r="AL105" t="s">
        <v>228</v>
      </c>
    </row>
    <row r="106" spans="1:38">
      <c r="A106" s="73">
        <v>94</v>
      </c>
      <c r="B106" s="39" t="s">
        <v>273</v>
      </c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>
        <v>150</v>
      </c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50">
        <f t="shared" si="4"/>
        <v>150</v>
      </c>
      <c r="AJ106" s="83"/>
      <c r="AK106" s="37" t="e">
        <f t="shared" si="5"/>
        <v>#DIV/0!</v>
      </c>
      <c r="AL106" t="s">
        <v>228</v>
      </c>
    </row>
    <row r="107" spans="1:38">
      <c r="A107" s="73">
        <v>95</v>
      </c>
      <c r="B107" s="39" t="s">
        <v>274</v>
      </c>
      <c r="C107" s="38">
        <v>80</v>
      </c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50">
        <f t="shared" si="4"/>
        <v>80</v>
      </c>
      <c r="AJ107" s="83">
        <v>83</v>
      </c>
      <c r="AK107" s="37">
        <f t="shared" si="5"/>
        <v>1.0375000000000001</v>
      </c>
      <c r="AL107" t="s">
        <v>230</v>
      </c>
    </row>
    <row r="108" spans="1:38">
      <c r="A108" s="73">
        <v>96</v>
      </c>
      <c r="B108" s="39" t="s">
        <v>275</v>
      </c>
      <c r="C108" s="38">
        <v>80</v>
      </c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50">
        <f t="shared" si="4"/>
        <v>80</v>
      </c>
      <c r="AJ108" s="83">
        <v>154</v>
      </c>
      <c r="AK108" s="37">
        <f t="shared" si="5"/>
        <v>1.925</v>
      </c>
      <c r="AL108" t="s">
        <v>229</v>
      </c>
    </row>
    <row r="109" spans="1:38">
      <c r="A109" s="73">
        <v>97</v>
      </c>
      <c r="B109" s="39" t="s">
        <v>276</v>
      </c>
      <c r="C109" s="38"/>
      <c r="D109" s="38"/>
      <c r="E109" s="38">
        <v>15</v>
      </c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>
        <v>135</v>
      </c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50">
        <f t="shared" si="4"/>
        <v>150</v>
      </c>
      <c r="AJ109" s="83">
        <v>57</v>
      </c>
      <c r="AK109" s="37" t="e">
        <f t="shared" si="5"/>
        <v>#DIV/0!</v>
      </c>
      <c r="AL109" t="s">
        <v>231</v>
      </c>
    </row>
    <row r="110" spans="1:38">
      <c r="A110" s="73">
        <v>98</v>
      </c>
      <c r="B110" s="39" t="s">
        <v>260</v>
      </c>
      <c r="C110" s="38"/>
      <c r="D110" s="38"/>
      <c r="E110" s="38">
        <v>15</v>
      </c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>
        <v>135</v>
      </c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50">
        <f t="shared" si="4"/>
        <v>150</v>
      </c>
      <c r="AJ110" s="83">
        <v>68</v>
      </c>
      <c r="AK110" s="37" t="e">
        <f t="shared" si="5"/>
        <v>#DIV/0!</v>
      </c>
      <c r="AL110" t="s">
        <v>231</v>
      </c>
    </row>
    <row r="111" spans="1:38">
      <c r="A111" s="73">
        <v>99</v>
      </c>
      <c r="B111" s="39" t="s">
        <v>277</v>
      </c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>
        <v>150</v>
      </c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50">
        <f t="shared" si="4"/>
        <v>150</v>
      </c>
      <c r="AJ111" s="83">
        <v>130</v>
      </c>
      <c r="AK111" s="37" t="e">
        <f t="shared" si="5"/>
        <v>#DIV/0!</v>
      </c>
      <c r="AL111" t="s">
        <v>280</v>
      </c>
    </row>
    <row r="112" spans="1:38">
      <c r="A112" s="73">
        <v>100</v>
      </c>
      <c r="B112" s="39" t="s">
        <v>278</v>
      </c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>
        <v>150</v>
      </c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50">
        <f t="shared" si="4"/>
        <v>150</v>
      </c>
      <c r="AJ112" s="83">
        <v>96</v>
      </c>
      <c r="AK112" s="37" t="e">
        <f t="shared" si="5"/>
        <v>#DIV/0!</v>
      </c>
      <c r="AL112" t="s">
        <v>281</v>
      </c>
    </row>
    <row r="113" spans="1:38">
      <c r="A113" s="73">
        <v>101</v>
      </c>
      <c r="B113" s="39" t="s">
        <v>279</v>
      </c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>
        <v>150</v>
      </c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50">
        <f t="shared" si="4"/>
        <v>150</v>
      </c>
      <c r="AJ113" s="83">
        <v>73</v>
      </c>
      <c r="AK113" s="37" t="e">
        <f t="shared" si="5"/>
        <v>#DIV/0!</v>
      </c>
      <c r="AL113" t="s">
        <v>282</v>
      </c>
    </row>
    <row r="114" spans="1:38">
      <c r="A114" s="73">
        <v>102</v>
      </c>
      <c r="B114" s="39" t="s">
        <v>285</v>
      </c>
      <c r="C114" s="38">
        <v>100</v>
      </c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>
        <v>20</v>
      </c>
      <c r="T114" s="38"/>
      <c r="U114" s="38">
        <v>30</v>
      </c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50">
        <f t="shared" si="4"/>
        <v>150</v>
      </c>
      <c r="AJ114" s="83">
        <v>113</v>
      </c>
      <c r="AK114" s="37">
        <f t="shared" si="5"/>
        <v>1.1299999999999999</v>
      </c>
      <c r="AL114" t="s">
        <v>235</v>
      </c>
    </row>
    <row r="115" spans="1:38">
      <c r="A115" s="73">
        <v>103</v>
      </c>
      <c r="B115" s="39" t="s">
        <v>286</v>
      </c>
      <c r="C115" s="38">
        <v>100</v>
      </c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>
        <v>20</v>
      </c>
      <c r="T115" s="38"/>
      <c r="U115" s="38">
        <v>30</v>
      </c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50">
        <f t="shared" si="4"/>
        <v>150</v>
      </c>
      <c r="AJ115" s="83">
        <v>48</v>
      </c>
      <c r="AK115" s="37">
        <f t="shared" si="5"/>
        <v>0.48</v>
      </c>
      <c r="AL115" t="s">
        <v>235</v>
      </c>
    </row>
    <row r="116" spans="1:38">
      <c r="A116" s="73">
        <v>104</v>
      </c>
      <c r="B116" s="39" t="s">
        <v>287</v>
      </c>
      <c r="C116" s="38">
        <v>100</v>
      </c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>
        <v>20</v>
      </c>
      <c r="T116" s="38"/>
      <c r="U116" s="38">
        <v>30</v>
      </c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50">
        <f t="shared" si="4"/>
        <v>150</v>
      </c>
      <c r="AJ116" s="83">
        <v>99</v>
      </c>
      <c r="AK116" s="37">
        <f t="shared" si="5"/>
        <v>0.99</v>
      </c>
      <c r="AL116" t="s">
        <v>235</v>
      </c>
    </row>
    <row r="117" spans="1:38">
      <c r="A117" s="73">
        <v>105</v>
      </c>
      <c r="B117" s="39" t="s">
        <v>288</v>
      </c>
      <c r="C117" s="38">
        <v>50</v>
      </c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>
        <v>100</v>
      </c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50">
        <f t="shared" si="4"/>
        <v>150</v>
      </c>
      <c r="AJ117" s="83">
        <v>37</v>
      </c>
      <c r="AK117" s="37">
        <f t="shared" si="5"/>
        <v>0.74</v>
      </c>
      <c r="AL117" t="s">
        <v>236</v>
      </c>
    </row>
    <row r="118" spans="1:38">
      <c r="A118" s="73">
        <v>106</v>
      </c>
      <c r="B118" s="39" t="s">
        <v>289</v>
      </c>
      <c r="C118" s="38">
        <v>50</v>
      </c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>
        <v>100</v>
      </c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50">
        <f t="shared" si="4"/>
        <v>150</v>
      </c>
      <c r="AJ118" s="83">
        <v>36</v>
      </c>
      <c r="AK118" s="37">
        <f t="shared" si="5"/>
        <v>0.72</v>
      </c>
      <c r="AL118" t="s">
        <v>236</v>
      </c>
    </row>
    <row r="119" spans="1:38">
      <c r="A119" s="73">
        <v>107</v>
      </c>
      <c r="B119" s="39" t="s">
        <v>290</v>
      </c>
      <c r="C119" s="38">
        <v>90</v>
      </c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>
        <v>60</v>
      </c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50">
        <f t="shared" si="4"/>
        <v>150</v>
      </c>
      <c r="AJ119" s="83">
        <v>27</v>
      </c>
      <c r="AK119" s="37">
        <f t="shared" si="5"/>
        <v>0.3</v>
      </c>
      <c r="AL119" t="s">
        <v>293</v>
      </c>
    </row>
    <row r="120" spans="1:38">
      <c r="A120" s="73">
        <v>108</v>
      </c>
      <c r="B120" s="39" t="s">
        <v>291</v>
      </c>
      <c r="C120" s="38">
        <v>90</v>
      </c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>
        <v>60</v>
      </c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50">
        <f t="shared" si="4"/>
        <v>150</v>
      </c>
      <c r="AJ120" s="83">
        <v>144</v>
      </c>
      <c r="AK120" s="37">
        <f t="shared" si="5"/>
        <v>1.6</v>
      </c>
      <c r="AL120" t="s">
        <v>293</v>
      </c>
    </row>
    <row r="121" spans="1:38" ht="15.75">
      <c r="A121" s="73">
        <v>109</v>
      </c>
      <c r="B121" s="39" t="s">
        <v>292</v>
      </c>
      <c r="C121" s="585" t="s">
        <v>294</v>
      </c>
      <c r="D121" s="586"/>
      <c r="E121" s="586"/>
      <c r="F121" s="586"/>
      <c r="G121" s="586"/>
      <c r="H121" s="586"/>
      <c r="I121" s="586"/>
      <c r="J121" s="586"/>
      <c r="K121" s="586"/>
      <c r="L121" s="586"/>
      <c r="M121" s="586"/>
      <c r="N121" s="586"/>
      <c r="O121" s="586"/>
      <c r="P121" s="586"/>
      <c r="Q121" s="586"/>
      <c r="R121" s="586"/>
      <c r="S121" s="586"/>
      <c r="T121" s="586"/>
      <c r="U121" s="586"/>
      <c r="V121" s="586"/>
      <c r="W121" s="586"/>
      <c r="X121" s="586"/>
      <c r="Y121" s="586"/>
      <c r="Z121" s="586"/>
      <c r="AA121" s="586"/>
      <c r="AB121" s="586"/>
      <c r="AC121" s="586"/>
      <c r="AD121" s="586"/>
      <c r="AE121" s="586"/>
      <c r="AF121" s="586"/>
      <c r="AG121" s="586"/>
      <c r="AH121" s="587"/>
      <c r="AI121" s="50">
        <f t="shared" si="4"/>
        <v>0</v>
      </c>
      <c r="AJ121" s="83">
        <v>216</v>
      </c>
      <c r="AK121" s="37" t="e">
        <f t="shared" si="5"/>
        <v>#VALUE!</v>
      </c>
      <c r="AL121" t="s">
        <v>293</v>
      </c>
    </row>
    <row r="122" spans="1:38" ht="15.75" thickBot="1">
      <c r="A122" s="81"/>
      <c r="B122" s="82" t="s">
        <v>2</v>
      </c>
      <c r="C122" s="60">
        <f>SUM(C13:C121)</f>
        <v>2095</v>
      </c>
      <c r="D122" s="60">
        <f>SUM(D13:D121)</f>
        <v>300</v>
      </c>
      <c r="E122" s="60"/>
      <c r="F122" s="60">
        <f t="shared" ref="F122:AH122" si="6">SUM(F13:F121)</f>
        <v>144</v>
      </c>
      <c r="G122" s="60">
        <f t="shared" si="6"/>
        <v>128</v>
      </c>
      <c r="H122" s="61">
        <f t="shared" si="6"/>
        <v>0</v>
      </c>
      <c r="I122" s="61">
        <f t="shared" si="6"/>
        <v>0</v>
      </c>
      <c r="J122" s="61">
        <f t="shared" si="6"/>
        <v>0</v>
      </c>
      <c r="K122" s="61">
        <f t="shared" si="6"/>
        <v>0</v>
      </c>
      <c r="L122" s="61">
        <f t="shared" si="6"/>
        <v>106</v>
      </c>
      <c r="M122" s="61">
        <f t="shared" si="6"/>
        <v>32</v>
      </c>
      <c r="N122" s="61">
        <f t="shared" si="6"/>
        <v>0</v>
      </c>
      <c r="O122" s="61">
        <f t="shared" si="6"/>
        <v>0</v>
      </c>
      <c r="P122" s="61">
        <f t="shared" si="6"/>
        <v>0</v>
      </c>
      <c r="Q122" s="61">
        <f t="shared" si="6"/>
        <v>0</v>
      </c>
      <c r="R122" s="61">
        <f t="shared" si="6"/>
        <v>498</v>
      </c>
      <c r="S122" s="61">
        <f t="shared" si="6"/>
        <v>1156</v>
      </c>
      <c r="T122" s="61">
        <f t="shared" si="6"/>
        <v>60</v>
      </c>
      <c r="U122" s="61">
        <f t="shared" si="6"/>
        <v>4261</v>
      </c>
      <c r="V122" s="61">
        <f t="shared" si="6"/>
        <v>0</v>
      </c>
      <c r="W122" s="61">
        <f t="shared" si="6"/>
        <v>1548</v>
      </c>
      <c r="X122" s="61">
        <f t="shared" si="6"/>
        <v>3108</v>
      </c>
      <c r="Y122" s="61">
        <f t="shared" si="6"/>
        <v>0</v>
      </c>
      <c r="Z122" s="61">
        <f t="shared" si="6"/>
        <v>0</v>
      </c>
      <c r="AA122" s="61">
        <f t="shared" si="6"/>
        <v>0</v>
      </c>
      <c r="AB122" s="61">
        <f t="shared" si="6"/>
        <v>0</v>
      </c>
      <c r="AC122" s="61">
        <f t="shared" si="6"/>
        <v>192</v>
      </c>
      <c r="AD122" s="61">
        <f t="shared" si="6"/>
        <v>0</v>
      </c>
      <c r="AE122" s="61">
        <f t="shared" si="6"/>
        <v>120</v>
      </c>
      <c r="AF122" s="61">
        <f t="shared" si="6"/>
        <v>30</v>
      </c>
      <c r="AG122" s="61">
        <f t="shared" si="6"/>
        <v>0</v>
      </c>
      <c r="AH122" s="61">
        <f t="shared" si="6"/>
        <v>60</v>
      </c>
      <c r="AI122" s="84">
        <f t="shared" si="4"/>
        <v>13838</v>
      </c>
      <c r="AJ122" s="85">
        <f>SUM(AJ13:AJ121)</f>
        <v>2443</v>
      </c>
      <c r="AK122" s="86">
        <f>+AJ122/C122</f>
        <v>1.1661097852028639</v>
      </c>
    </row>
    <row r="123" spans="1:38">
      <c r="A123" s="71"/>
      <c r="AD123" s="49"/>
      <c r="AE123" s="49"/>
    </row>
    <row r="124" spans="1:38">
      <c r="A124" s="71"/>
      <c r="B124" s="1" t="s">
        <v>18</v>
      </c>
      <c r="AD124" s="49"/>
      <c r="AE124" s="49"/>
    </row>
    <row r="125" spans="1:38">
      <c r="A125" s="71"/>
      <c r="AD125" s="49"/>
      <c r="AE125" s="49"/>
    </row>
    <row r="126" spans="1:38">
      <c r="A126" s="71"/>
      <c r="AD126" s="49"/>
      <c r="AE126" s="49"/>
    </row>
    <row r="127" spans="1:38">
      <c r="A127" s="71"/>
      <c r="AD127" s="49"/>
      <c r="AE127" s="49"/>
    </row>
    <row r="128" spans="1:38">
      <c r="A128" s="75"/>
      <c r="B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AA128" s="3"/>
      <c r="AB128" s="3"/>
      <c r="AC128" s="3"/>
      <c r="AD128" s="49"/>
      <c r="AE128" s="49"/>
      <c r="AF128" s="3"/>
      <c r="AG128" s="3"/>
      <c r="AH128" s="3"/>
    </row>
    <row r="129" spans="1:34">
      <c r="A129" s="76" t="s">
        <v>5</v>
      </c>
      <c r="B129" s="5"/>
      <c r="F129" s="5" t="s">
        <v>6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AA129" s="5"/>
      <c r="AB129" s="5"/>
      <c r="AC129" s="5"/>
      <c r="AD129" s="49"/>
      <c r="AE129" s="49"/>
      <c r="AF129" s="5"/>
      <c r="AG129" s="5"/>
      <c r="AH129" s="5"/>
    </row>
    <row r="130" spans="1:34">
      <c r="A130" s="71"/>
      <c r="AD130" s="49"/>
      <c r="AE130" s="49"/>
    </row>
    <row r="131" spans="1:34">
      <c r="A131" s="71"/>
      <c r="AD131" s="49"/>
      <c r="AE131" s="49"/>
    </row>
    <row r="132" spans="1:34">
      <c r="A132" s="71"/>
      <c r="AD132" s="49"/>
      <c r="AE132" s="49"/>
    </row>
    <row r="133" spans="1:34">
      <c r="A133" s="75"/>
      <c r="B133" s="3"/>
      <c r="AD133" s="49"/>
      <c r="AE133" s="49"/>
    </row>
    <row r="134" spans="1:34">
      <c r="A134" s="76" t="s">
        <v>4</v>
      </c>
      <c r="B134" s="5"/>
      <c r="AD134" s="49"/>
      <c r="AE134" s="49"/>
    </row>
    <row r="135" spans="1:34">
      <c r="A135" s="71"/>
      <c r="F135" s="1" t="s">
        <v>165</v>
      </c>
      <c r="AD135" s="49"/>
      <c r="AE135" s="49"/>
    </row>
    <row r="136" spans="1:34">
      <c r="A136" s="71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D136" s="49"/>
      <c r="AE136" s="49"/>
    </row>
    <row r="137" spans="1:34">
      <c r="A137" s="71"/>
      <c r="C137" s="7" t="s">
        <v>19</v>
      </c>
      <c r="D137" s="7"/>
      <c r="E137" s="7"/>
      <c r="F137" s="7" t="s">
        <v>148</v>
      </c>
      <c r="G137" s="7"/>
      <c r="H137" s="7"/>
      <c r="I137" s="7"/>
      <c r="J137" s="7"/>
      <c r="K137" s="7"/>
      <c r="L137" s="7"/>
      <c r="M137" s="7"/>
      <c r="N137" s="7"/>
      <c r="O137" s="7" t="s">
        <v>180</v>
      </c>
      <c r="P137" s="7"/>
      <c r="Q137" s="7" t="s">
        <v>159</v>
      </c>
      <c r="R137" s="7"/>
      <c r="W137" s="7"/>
      <c r="X137" s="7"/>
      <c r="Y137" s="43" t="s">
        <v>144</v>
      </c>
      <c r="Z137" s="53" t="s">
        <v>145</v>
      </c>
      <c r="AA137" s="7"/>
      <c r="AD137" s="49"/>
      <c r="AE137" s="49"/>
    </row>
    <row r="138" spans="1:34">
      <c r="A138" s="71"/>
      <c r="C138" s="7" t="s">
        <v>173</v>
      </c>
      <c r="D138" s="7"/>
      <c r="E138" s="7"/>
      <c r="F138" s="7" t="s">
        <v>195</v>
      </c>
      <c r="G138" s="7"/>
      <c r="H138" s="7"/>
      <c r="I138" s="7"/>
      <c r="J138" s="7"/>
      <c r="K138" s="7"/>
      <c r="L138" s="7"/>
      <c r="M138" s="7"/>
      <c r="N138" s="7"/>
      <c r="O138" s="7" t="s">
        <v>53</v>
      </c>
      <c r="P138" s="7"/>
      <c r="Q138" s="7" t="s">
        <v>54</v>
      </c>
      <c r="R138" s="7"/>
      <c r="W138" s="7"/>
      <c r="X138" s="7"/>
      <c r="Y138" s="7" t="s">
        <v>136</v>
      </c>
      <c r="Z138" s="7" t="s">
        <v>137</v>
      </c>
      <c r="AA138" s="7"/>
      <c r="AD138" s="49"/>
      <c r="AE138" s="49"/>
    </row>
    <row r="139" spans="1:34">
      <c r="A139" s="71"/>
      <c r="C139" s="7" t="s">
        <v>20</v>
      </c>
      <c r="D139" s="7"/>
      <c r="E139" s="7"/>
      <c r="F139" s="7" t="s">
        <v>122</v>
      </c>
      <c r="G139" s="7"/>
      <c r="H139" s="7"/>
      <c r="I139" s="7"/>
      <c r="J139" s="7"/>
      <c r="K139" s="7"/>
      <c r="L139" s="7"/>
      <c r="M139" s="7"/>
      <c r="N139" s="7"/>
      <c r="O139" s="7" t="s">
        <v>21</v>
      </c>
      <c r="P139" s="7"/>
      <c r="Q139" s="7" t="s">
        <v>134</v>
      </c>
      <c r="R139" s="7"/>
      <c r="W139" s="7"/>
      <c r="X139" s="7"/>
      <c r="Y139" s="7" t="s">
        <v>139</v>
      </c>
      <c r="Z139" s="7" t="s">
        <v>140</v>
      </c>
      <c r="AA139" s="53"/>
      <c r="AD139" s="49"/>
      <c r="AE139" s="49"/>
    </row>
    <row r="140" spans="1:34">
      <c r="A140" s="71"/>
      <c r="C140" s="7" t="s">
        <v>149</v>
      </c>
      <c r="D140" s="7"/>
      <c r="E140" s="7"/>
      <c r="F140" s="7" t="s">
        <v>150</v>
      </c>
      <c r="G140" s="7"/>
      <c r="H140" s="7"/>
      <c r="I140" s="7"/>
      <c r="J140" s="7"/>
      <c r="K140" s="7"/>
      <c r="L140" s="7"/>
      <c r="M140" s="7"/>
      <c r="N140" s="7"/>
      <c r="O140" s="7" t="s">
        <v>29</v>
      </c>
      <c r="P140" s="7"/>
      <c r="Q140" s="7" t="s">
        <v>30</v>
      </c>
      <c r="R140" s="7"/>
      <c r="W140" s="7"/>
      <c r="X140" s="7"/>
      <c r="Y140" s="7" t="s">
        <v>141</v>
      </c>
      <c r="Z140" s="7" t="s">
        <v>142</v>
      </c>
      <c r="AA140" s="53"/>
      <c r="AD140" s="49"/>
      <c r="AE140" s="49"/>
    </row>
    <row r="141" spans="1:34">
      <c r="A141" s="71"/>
      <c r="C141" s="7" t="s">
        <v>121</v>
      </c>
      <c r="D141" s="7"/>
      <c r="E141" s="7"/>
      <c r="F141" s="7" t="s">
        <v>151</v>
      </c>
      <c r="G141" s="7"/>
      <c r="H141" s="7"/>
      <c r="I141" s="7"/>
      <c r="J141" s="7"/>
      <c r="K141" s="7"/>
      <c r="L141" s="7"/>
      <c r="M141" s="7"/>
      <c r="N141" s="7"/>
      <c r="O141" s="7" t="s">
        <v>22</v>
      </c>
      <c r="P141" s="7"/>
      <c r="Q141" s="7" t="s">
        <v>23</v>
      </c>
      <c r="R141" s="7"/>
      <c r="W141" s="7"/>
      <c r="X141" s="7"/>
      <c r="Y141" s="7" t="s">
        <v>171</v>
      </c>
      <c r="Z141" s="7" t="s">
        <v>172</v>
      </c>
      <c r="AA141" s="7"/>
      <c r="AD141" s="49"/>
      <c r="AE141" s="49"/>
    </row>
    <row r="142" spans="1:34">
      <c r="A142" s="71"/>
      <c r="C142" s="7" t="s">
        <v>152</v>
      </c>
      <c r="D142" s="7"/>
      <c r="E142" s="7"/>
      <c r="F142" s="7" t="s">
        <v>153</v>
      </c>
      <c r="G142" s="7"/>
      <c r="H142" s="7"/>
      <c r="I142" s="7"/>
      <c r="J142" s="7"/>
      <c r="K142" s="7"/>
      <c r="L142" s="7"/>
      <c r="M142" s="7"/>
      <c r="N142" s="7"/>
      <c r="O142" s="7" t="s">
        <v>160</v>
      </c>
      <c r="P142" s="7"/>
      <c r="Q142" s="7" t="s">
        <v>163</v>
      </c>
      <c r="W142" s="7"/>
      <c r="X142" s="7"/>
      <c r="Y142" s="7" t="s">
        <v>181</v>
      </c>
      <c r="Z142" s="7" t="s">
        <v>182</v>
      </c>
      <c r="AA142" s="7"/>
      <c r="AD142" s="49"/>
      <c r="AE142" s="49"/>
    </row>
    <row r="143" spans="1:34">
      <c r="A143" s="71"/>
      <c r="C143" s="7" t="s">
        <v>154</v>
      </c>
      <c r="D143" s="7"/>
      <c r="E143" s="7"/>
      <c r="F143" s="7" t="s">
        <v>155</v>
      </c>
      <c r="G143" s="7"/>
      <c r="H143" s="7"/>
      <c r="I143" s="7"/>
      <c r="J143" s="7"/>
      <c r="K143" s="7"/>
      <c r="L143" s="7"/>
      <c r="M143" s="7"/>
      <c r="N143" s="7"/>
      <c r="O143" s="7" t="s">
        <v>161</v>
      </c>
      <c r="P143" s="7"/>
      <c r="Q143" s="7" t="s">
        <v>162</v>
      </c>
      <c r="R143" s="7"/>
      <c r="W143" s="7"/>
      <c r="X143" s="7"/>
      <c r="Y143" s="7" t="s">
        <v>184</v>
      </c>
      <c r="Z143" s="7" t="s">
        <v>185</v>
      </c>
      <c r="AA143" s="7"/>
      <c r="AD143" s="49"/>
      <c r="AE143" s="49"/>
    </row>
    <row r="144" spans="1:34">
      <c r="A144" s="71"/>
      <c r="C144" s="7" t="s">
        <v>156</v>
      </c>
      <c r="D144" s="7"/>
      <c r="E144" s="7"/>
      <c r="F144" s="7" t="s">
        <v>157</v>
      </c>
      <c r="O144" s="7" t="s">
        <v>25</v>
      </c>
      <c r="P144" s="7"/>
      <c r="Q144" s="7" t="s">
        <v>28</v>
      </c>
      <c r="R144" s="7"/>
      <c r="Y144" s="7" t="s">
        <v>187</v>
      </c>
      <c r="Z144" s="7" t="s">
        <v>188</v>
      </c>
      <c r="AD144" s="49"/>
      <c r="AE144" s="49"/>
    </row>
    <row r="145" spans="1:31">
      <c r="A145" s="71"/>
      <c r="C145" s="7" t="s">
        <v>129</v>
      </c>
      <c r="D145" s="7"/>
      <c r="E145" s="7"/>
      <c r="F145" s="7" t="s">
        <v>130</v>
      </c>
      <c r="O145" s="7" t="s">
        <v>174</v>
      </c>
      <c r="P145" s="7"/>
      <c r="Q145" s="7" t="s">
        <v>175</v>
      </c>
      <c r="R145" s="7"/>
      <c r="AD145" s="49"/>
      <c r="AE145" s="49"/>
    </row>
    <row r="146" spans="1:31">
      <c r="A146" s="71"/>
      <c r="C146" s="7" t="s">
        <v>128</v>
      </c>
      <c r="D146" s="7"/>
      <c r="E146" s="7"/>
      <c r="F146" s="7" t="s">
        <v>158</v>
      </c>
      <c r="O146" s="7" t="s">
        <v>26</v>
      </c>
      <c r="P146" s="7"/>
      <c r="Q146" s="7" t="s">
        <v>164</v>
      </c>
      <c r="R146" s="584"/>
      <c r="S146" s="584"/>
      <c r="T146" s="584"/>
      <c r="U146" s="584"/>
      <c r="V146" s="584"/>
      <c r="AD146" s="49"/>
      <c r="AE146" s="49"/>
    </row>
    <row r="147" spans="1:31">
      <c r="A147" s="71"/>
      <c r="C147" s="7" t="s">
        <v>132</v>
      </c>
      <c r="D147" s="7"/>
      <c r="E147" s="7"/>
      <c r="F147" s="7" t="s">
        <v>133</v>
      </c>
      <c r="O147" s="7" t="s">
        <v>24</v>
      </c>
      <c r="P147" s="7"/>
      <c r="Q147" s="7" t="s">
        <v>27</v>
      </c>
      <c r="R147" s="7"/>
      <c r="AD147" s="49"/>
      <c r="AE147" s="49"/>
    </row>
    <row r="148" spans="1:31">
      <c r="A148" s="71"/>
      <c r="C148" s="7" t="s">
        <v>197</v>
      </c>
      <c r="D148" s="7"/>
      <c r="E148" s="7"/>
      <c r="F148" s="7" t="s">
        <v>199</v>
      </c>
      <c r="O148" s="7" t="s">
        <v>283</v>
      </c>
      <c r="P148" s="7"/>
      <c r="Q148" s="7" t="s">
        <v>284</v>
      </c>
      <c r="R148" s="7"/>
      <c r="S148" s="7"/>
      <c r="T148" s="7"/>
      <c r="AD148" s="49"/>
      <c r="AE148" s="49"/>
    </row>
  </sheetData>
  <autoFilter ref="A12:AL122"/>
  <mergeCells count="30">
    <mergeCell ref="A9:B9"/>
    <mergeCell ref="Y9:AA9"/>
    <mergeCell ref="A5:C5"/>
    <mergeCell ref="Y5:AA5"/>
    <mergeCell ref="A6:C6"/>
    <mergeCell ref="Y6:AA6"/>
    <mergeCell ref="A7:C7"/>
    <mergeCell ref="Y7:AA7"/>
    <mergeCell ref="R146:V146"/>
    <mergeCell ref="AE60:AH60"/>
    <mergeCell ref="AD65:AH65"/>
    <mergeCell ref="AD71:AH71"/>
    <mergeCell ref="AD82:AH82"/>
    <mergeCell ref="C87:AH87"/>
    <mergeCell ref="W86:Y86"/>
    <mergeCell ref="C121:AH121"/>
    <mergeCell ref="AD24:AG24"/>
    <mergeCell ref="AD26:AH26"/>
    <mergeCell ref="AD69:AG69"/>
    <mergeCell ref="AD63:AH63"/>
    <mergeCell ref="AD66:AH66"/>
    <mergeCell ref="AD38:AH38"/>
    <mergeCell ref="AD49:AH49"/>
    <mergeCell ref="AD53:AG53"/>
    <mergeCell ref="AE33:AH33"/>
    <mergeCell ref="AD43:AH43"/>
    <mergeCell ref="AD39:AH39"/>
    <mergeCell ref="AD52:AH52"/>
    <mergeCell ref="AD51:AH51"/>
    <mergeCell ref="AD32:AH3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6"/>
  <sheetViews>
    <sheetView topLeftCell="D1" workbookViewId="0">
      <pane ySplit="12" topLeftCell="A91" activePane="bottomLeft" state="frozen"/>
      <selection pane="bottomLeft" activeCell="AL156" sqref="AL156:AL159"/>
    </sheetView>
  </sheetViews>
  <sheetFormatPr baseColWidth="10" defaultRowHeight="12.75"/>
  <cols>
    <col min="1" max="1" width="7.5703125" style="136" customWidth="1"/>
    <col min="2" max="2" width="17.5703125" style="136" customWidth="1"/>
    <col min="3" max="3" width="45.28515625" style="136" customWidth="1"/>
    <col min="4" max="4" width="6.7109375" style="136" customWidth="1"/>
    <col min="5" max="5" width="6.5703125" style="136" customWidth="1"/>
    <col min="6" max="6" width="8.42578125" style="136" customWidth="1"/>
    <col min="7" max="7" width="5.42578125" style="136" customWidth="1"/>
    <col min="8" max="10" width="4.7109375" style="136" customWidth="1"/>
    <col min="11" max="11" width="6.5703125" style="136" customWidth="1"/>
    <col min="12" max="12" width="5.28515625" style="136" customWidth="1"/>
    <col min="13" max="14" width="4.7109375" style="136" customWidth="1"/>
    <col min="15" max="15" width="5.85546875" style="136" customWidth="1"/>
    <col min="16" max="16" width="4.7109375" style="136" customWidth="1"/>
    <col min="17" max="17" width="7.28515625" style="136" customWidth="1"/>
    <col min="18" max="18" width="5.85546875" style="136" customWidth="1"/>
    <col min="19" max="19" width="7" style="136" customWidth="1"/>
    <col min="20" max="20" width="5.85546875" style="136" customWidth="1"/>
    <col min="21" max="21" width="6.5703125" style="136" customWidth="1"/>
    <col min="22" max="22" width="5.85546875" style="136" customWidth="1"/>
    <col min="23" max="24" width="7.42578125" style="136" customWidth="1"/>
    <col min="25" max="30" width="4.7109375" style="136" customWidth="1"/>
    <col min="31" max="31" width="6.28515625" style="136" customWidth="1"/>
    <col min="32" max="34" width="4.7109375" style="136" customWidth="1"/>
    <col min="35" max="35" width="9.85546875" style="136" customWidth="1"/>
    <col min="36" max="36" width="10.85546875" style="136" customWidth="1"/>
    <col min="37" max="37" width="12.42578125" style="136" bestFit="1" customWidth="1"/>
    <col min="38" max="38" width="24" style="136" customWidth="1"/>
    <col min="39" max="16384" width="11.42578125" style="136"/>
  </cols>
  <sheetData>
    <row r="1" spans="1:38">
      <c r="A1" s="247"/>
      <c r="B1" s="247"/>
      <c r="AD1" s="440"/>
      <c r="AE1" s="440"/>
    </row>
    <row r="2" spans="1:38">
      <c r="A2" s="248"/>
      <c r="B2" s="248"/>
      <c r="C2" s="249"/>
      <c r="E2" s="249"/>
      <c r="F2" s="249"/>
      <c r="G2" s="249"/>
      <c r="H2" s="249"/>
      <c r="I2" s="249"/>
      <c r="J2" s="248" t="s">
        <v>7</v>
      </c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441"/>
      <c r="AE2" s="441"/>
      <c r="AF2" s="249"/>
      <c r="AG2" s="249"/>
      <c r="AH2" s="249"/>
    </row>
    <row r="3" spans="1:38">
      <c r="A3" s="247"/>
      <c r="B3" s="247"/>
      <c r="AD3" s="440"/>
      <c r="AE3" s="440"/>
    </row>
    <row r="4" spans="1:38">
      <c r="A4" s="247"/>
      <c r="B4" s="247"/>
      <c r="AD4" s="440"/>
      <c r="AE4" s="440"/>
    </row>
    <row r="5" spans="1:38">
      <c r="A5" s="640" t="s">
        <v>115</v>
      </c>
      <c r="B5" s="640"/>
      <c r="C5" s="640"/>
      <c r="D5" s="640"/>
      <c r="U5" s="250" t="s">
        <v>0</v>
      </c>
      <c r="V5" s="251"/>
      <c r="W5" s="251"/>
      <c r="X5" s="252"/>
      <c r="Y5" s="641" t="s">
        <v>116</v>
      </c>
      <c r="Z5" s="641"/>
      <c r="AA5" s="641"/>
      <c r="AB5" s="442"/>
      <c r="AC5" s="442"/>
      <c r="AD5" s="443"/>
      <c r="AE5" s="443"/>
      <c r="AF5" s="442"/>
      <c r="AG5" s="442"/>
    </row>
    <row r="6" spans="1:38">
      <c r="A6" s="640" t="s">
        <v>114</v>
      </c>
      <c r="B6" s="640"/>
      <c r="C6" s="640"/>
      <c r="D6" s="640"/>
      <c r="U6" s="250" t="s">
        <v>1</v>
      </c>
      <c r="V6" s="251"/>
      <c r="W6" s="251"/>
      <c r="X6" s="252"/>
      <c r="Y6" s="641" t="s">
        <v>118</v>
      </c>
      <c r="Z6" s="641"/>
      <c r="AA6" s="641"/>
      <c r="AB6" s="442"/>
      <c r="AC6" s="442"/>
      <c r="AD6" s="443"/>
      <c r="AE6" s="443"/>
      <c r="AF6" s="442"/>
      <c r="AG6" s="442"/>
    </row>
    <row r="7" spans="1:38">
      <c r="A7" s="640"/>
      <c r="B7" s="640"/>
      <c r="C7" s="640"/>
      <c r="D7" s="640"/>
      <c r="U7" s="250" t="s">
        <v>8</v>
      </c>
      <c r="V7" s="251"/>
      <c r="W7" s="251"/>
      <c r="X7" s="252"/>
      <c r="Y7" s="641"/>
      <c r="Z7" s="641"/>
      <c r="AA7" s="641"/>
      <c r="AB7" s="442"/>
      <c r="AC7" s="442"/>
      <c r="AD7" s="443"/>
      <c r="AE7" s="443"/>
      <c r="AF7" s="442"/>
      <c r="AG7" s="442"/>
    </row>
    <row r="8" spans="1:38">
      <c r="A8" s="248"/>
      <c r="B8" s="248"/>
      <c r="U8" s="254"/>
      <c r="V8" s="254"/>
      <c r="W8" s="254"/>
      <c r="X8" s="255"/>
      <c r="AD8" s="440"/>
      <c r="AE8" s="440"/>
    </row>
    <row r="9" spans="1:38">
      <c r="A9" s="642" t="s">
        <v>209</v>
      </c>
      <c r="B9" s="643"/>
      <c r="C9" s="644"/>
      <c r="U9" s="250" t="s">
        <v>3</v>
      </c>
      <c r="V9" s="251"/>
      <c r="W9" s="251"/>
      <c r="X9" s="252"/>
      <c r="Y9" s="641" t="s">
        <v>554</v>
      </c>
      <c r="Z9" s="641"/>
      <c r="AA9" s="641"/>
      <c r="AD9" s="440"/>
      <c r="AE9" s="440"/>
    </row>
    <row r="10" spans="1:38">
      <c r="A10" s="247"/>
      <c r="B10" s="247"/>
      <c r="AD10" s="440"/>
      <c r="AE10" s="440"/>
    </row>
    <row r="11" spans="1:38" ht="13.5" thickBot="1">
      <c r="A11" s="247"/>
      <c r="B11" s="247"/>
      <c r="AD11" s="440"/>
      <c r="AE11" s="440"/>
    </row>
    <row r="12" spans="1:38" ht="51.75" thickBot="1">
      <c r="A12" s="256" t="s">
        <v>9</v>
      </c>
      <c r="B12" s="258" t="s">
        <v>392</v>
      </c>
      <c r="C12" s="258" t="s">
        <v>10</v>
      </c>
      <c r="D12" s="259" t="s">
        <v>196</v>
      </c>
      <c r="E12" s="260" t="s">
        <v>186</v>
      </c>
      <c r="F12" s="260" t="s">
        <v>194</v>
      </c>
      <c r="G12" s="260" t="s">
        <v>11</v>
      </c>
      <c r="H12" s="260" t="s">
        <v>119</v>
      </c>
      <c r="I12" s="260" t="s">
        <v>189</v>
      </c>
      <c r="J12" s="260" t="s">
        <v>123</v>
      </c>
      <c r="K12" s="260" t="s">
        <v>124</v>
      </c>
      <c r="L12" s="260" t="s">
        <v>125</v>
      </c>
      <c r="M12" s="260" t="s">
        <v>126</v>
      </c>
      <c r="N12" s="260" t="s">
        <v>127</v>
      </c>
      <c r="O12" s="260" t="s">
        <v>131</v>
      </c>
      <c r="P12" s="260" t="s">
        <v>120</v>
      </c>
      <c r="Q12" s="260" t="s">
        <v>198</v>
      </c>
      <c r="R12" s="260" t="s">
        <v>179</v>
      </c>
      <c r="S12" s="260" t="s">
        <v>55</v>
      </c>
      <c r="T12" s="260" t="s">
        <v>12</v>
      </c>
      <c r="U12" s="260" t="s">
        <v>14</v>
      </c>
      <c r="V12" s="260" t="s">
        <v>13</v>
      </c>
      <c r="W12" s="260" t="s">
        <v>146</v>
      </c>
      <c r="X12" s="260" t="s">
        <v>147</v>
      </c>
      <c r="Y12" s="260" t="s">
        <v>15</v>
      </c>
      <c r="Z12" s="260" t="s">
        <v>16</v>
      </c>
      <c r="AA12" s="260" t="s">
        <v>56</v>
      </c>
      <c r="AB12" s="261" t="s">
        <v>170</v>
      </c>
      <c r="AC12" s="261" t="s">
        <v>17</v>
      </c>
      <c r="AD12" s="261" t="s">
        <v>143</v>
      </c>
      <c r="AE12" s="260" t="s">
        <v>135</v>
      </c>
      <c r="AF12" s="260" t="s">
        <v>138</v>
      </c>
      <c r="AG12" s="260" t="s">
        <v>183</v>
      </c>
      <c r="AH12" s="262" t="s">
        <v>190</v>
      </c>
      <c r="AI12" s="445" t="s">
        <v>51</v>
      </c>
      <c r="AJ12" s="264" t="s">
        <v>38</v>
      </c>
      <c r="AK12" s="446" t="s">
        <v>52</v>
      </c>
      <c r="AL12" s="329" t="s">
        <v>248</v>
      </c>
    </row>
    <row r="13" spans="1:38" ht="15.75" customHeight="1">
      <c r="A13" s="405">
        <v>1</v>
      </c>
      <c r="B13" s="377" t="s">
        <v>444</v>
      </c>
      <c r="C13" s="486" t="s">
        <v>60</v>
      </c>
      <c r="D13" s="369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  <c r="W13" s="370">
        <f>6*12</f>
        <v>72</v>
      </c>
      <c r="X13" s="370">
        <f t="shared" ref="X13" si="0">6*12</f>
        <v>72</v>
      </c>
      <c r="Y13" s="371"/>
      <c r="Z13" s="370"/>
      <c r="AA13" s="370"/>
      <c r="AB13" s="370"/>
      <c r="AC13" s="370"/>
      <c r="AD13" s="370"/>
      <c r="AE13" s="371">
        <f>1*6</f>
        <v>6</v>
      </c>
      <c r="AF13" s="371"/>
      <c r="AG13" s="371"/>
      <c r="AH13" s="372"/>
      <c r="AI13" s="487">
        <f t="shared" ref="AI13:AI76" si="1">SUM(D13:AH13)</f>
        <v>150</v>
      </c>
      <c r="AJ13" s="488">
        <v>1</v>
      </c>
      <c r="AK13" s="489" t="e">
        <f>AJ13/D13</f>
        <v>#DIV/0!</v>
      </c>
      <c r="AL13" s="504" t="s">
        <v>249</v>
      </c>
    </row>
    <row r="14" spans="1:38" ht="15.75" customHeight="1">
      <c r="A14" s="475">
        <v>2</v>
      </c>
      <c r="B14" s="367" t="s">
        <v>409</v>
      </c>
      <c r="C14" s="490" t="s">
        <v>62</v>
      </c>
      <c r="D14" s="369">
        <v>6</v>
      </c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>
        <f>17*2</f>
        <v>34</v>
      </c>
      <c r="S14" s="370">
        <f>17*4</f>
        <v>68</v>
      </c>
      <c r="T14" s="370"/>
      <c r="U14" s="370"/>
      <c r="V14" s="370"/>
      <c r="W14" s="370"/>
      <c r="X14" s="370">
        <v>42</v>
      </c>
      <c r="Y14" s="371"/>
      <c r="Z14" s="370"/>
      <c r="AA14" s="371"/>
      <c r="AB14" s="370"/>
      <c r="AC14" s="370"/>
      <c r="AD14" s="370"/>
      <c r="AE14" s="370"/>
      <c r="AF14" s="370"/>
      <c r="AG14" s="370"/>
      <c r="AH14" s="378"/>
      <c r="AI14" s="491">
        <f t="shared" si="1"/>
        <v>150</v>
      </c>
      <c r="AJ14" s="492">
        <v>20</v>
      </c>
      <c r="AK14" s="493">
        <f t="shared" ref="AK14:AK76" si="2">AJ14/D14</f>
        <v>3.3333333333333335</v>
      </c>
      <c r="AL14" s="504" t="s">
        <v>249</v>
      </c>
    </row>
    <row r="15" spans="1:38" ht="15.75" customHeight="1">
      <c r="A15" s="475">
        <v>3</v>
      </c>
      <c r="B15" s="367" t="s">
        <v>410</v>
      </c>
      <c r="C15" s="490" t="s">
        <v>63</v>
      </c>
      <c r="D15" s="651" t="s">
        <v>469</v>
      </c>
      <c r="E15" s="652"/>
      <c r="F15" s="652"/>
      <c r="G15" s="652"/>
      <c r="H15" s="652"/>
      <c r="I15" s="652"/>
      <c r="J15" s="652"/>
      <c r="K15" s="652"/>
      <c r="L15" s="652"/>
      <c r="M15" s="652"/>
      <c r="N15" s="652"/>
      <c r="O15" s="652"/>
      <c r="P15" s="652"/>
      <c r="Q15" s="652"/>
      <c r="R15" s="652"/>
      <c r="S15" s="652"/>
      <c r="T15" s="652"/>
      <c r="U15" s="652"/>
      <c r="V15" s="652"/>
      <c r="W15" s="652"/>
      <c r="X15" s="652"/>
      <c r="Y15" s="652"/>
      <c r="Z15" s="652"/>
      <c r="AA15" s="652"/>
      <c r="AB15" s="652"/>
      <c r="AC15" s="652"/>
      <c r="AD15" s="652"/>
      <c r="AE15" s="652"/>
      <c r="AF15" s="652"/>
      <c r="AG15" s="652"/>
      <c r="AH15" s="653"/>
      <c r="AI15" s="491">
        <f>SUM(D15:AH15)</f>
        <v>0</v>
      </c>
      <c r="AJ15" s="492"/>
      <c r="AK15" s="489" t="e">
        <f>AJ15/#REF!</f>
        <v>#REF!</v>
      </c>
      <c r="AL15" s="504" t="s">
        <v>249</v>
      </c>
    </row>
    <row r="16" spans="1:38" ht="15.75" customHeight="1">
      <c r="A16" s="475">
        <v>4</v>
      </c>
      <c r="B16" s="367" t="s">
        <v>410</v>
      </c>
      <c r="C16" s="490" t="s">
        <v>64</v>
      </c>
      <c r="D16" s="369"/>
      <c r="E16" s="370"/>
      <c r="F16" s="370"/>
      <c r="G16" s="370"/>
      <c r="H16" s="371"/>
      <c r="I16" s="371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  <c r="X16" s="370">
        <f>6*12</f>
        <v>72</v>
      </c>
      <c r="Y16" s="371"/>
      <c r="Z16" s="370"/>
      <c r="AA16" s="371"/>
      <c r="AB16" s="370"/>
      <c r="AC16" s="371"/>
      <c r="AD16" s="371"/>
      <c r="AE16" s="371"/>
      <c r="AF16" s="371"/>
      <c r="AG16" s="371"/>
      <c r="AH16" s="372"/>
      <c r="AI16" s="491">
        <f t="shared" si="1"/>
        <v>72</v>
      </c>
      <c r="AJ16" s="492"/>
      <c r="AK16" s="489" t="e">
        <f t="shared" si="2"/>
        <v>#DIV/0!</v>
      </c>
      <c r="AL16" s="504" t="s">
        <v>249</v>
      </c>
    </row>
    <row r="17" spans="1:38" ht="15.75" customHeight="1">
      <c r="A17" s="475">
        <v>5</v>
      </c>
      <c r="B17" s="367" t="s">
        <v>410</v>
      </c>
      <c r="C17" s="490" t="s">
        <v>65</v>
      </c>
      <c r="D17" s="369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>
        <f>9*2</f>
        <v>18</v>
      </c>
      <c r="S17" s="370">
        <f>9*4</f>
        <v>36</v>
      </c>
      <c r="T17" s="370"/>
      <c r="U17" s="370"/>
      <c r="V17" s="370"/>
      <c r="W17" s="370">
        <f>4*12</f>
        <v>48</v>
      </c>
      <c r="X17" s="370">
        <f>4*12</f>
        <v>48</v>
      </c>
      <c r="Y17" s="371"/>
      <c r="Z17" s="370"/>
      <c r="AA17" s="371"/>
      <c r="AB17" s="370"/>
      <c r="AC17" s="371"/>
      <c r="AD17" s="371"/>
      <c r="AE17" s="371"/>
      <c r="AF17" s="371"/>
      <c r="AG17" s="371"/>
      <c r="AH17" s="372"/>
      <c r="AI17" s="491">
        <f t="shared" si="1"/>
        <v>150</v>
      </c>
      <c r="AJ17" s="492"/>
      <c r="AK17" s="489" t="e">
        <f t="shared" si="2"/>
        <v>#DIV/0!</v>
      </c>
      <c r="AL17" s="504" t="s">
        <v>249</v>
      </c>
    </row>
    <row r="18" spans="1:38" ht="15.75" customHeight="1">
      <c r="A18" s="475">
        <v>6</v>
      </c>
      <c r="B18" s="367" t="s">
        <v>410</v>
      </c>
      <c r="C18" s="490" t="s">
        <v>66</v>
      </c>
      <c r="D18" s="369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>
        <f>3*6</f>
        <v>18</v>
      </c>
      <c r="V18" s="370"/>
      <c r="W18" s="370">
        <f>5*12</f>
        <v>60</v>
      </c>
      <c r="X18" s="370">
        <f>6*12</f>
        <v>72</v>
      </c>
      <c r="Y18" s="371"/>
      <c r="Z18" s="370"/>
      <c r="AA18" s="371"/>
      <c r="AB18" s="370"/>
      <c r="AC18" s="370"/>
      <c r="AD18" s="370"/>
      <c r="AE18" s="370"/>
      <c r="AF18" s="370"/>
      <c r="AG18" s="370"/>
      <c r="AH18" s="378"/>
      <c r="AI18" s="491">
        <f t="shared" si="1"/>
        <v>150</v>
      </c>
      <c r="AJ18" s="492"/>
      <c r="AK18" s="489" t="e">
        <f t="shared" si="2"/>
        <v>#DIV/0!</v>
      </c>
      <c r="AL18" s="504" t="s">
        <v>249</v>
      </c>
    </row>
    <row r="19" spans="1:38" ht="15.75" customHeight="1">
      <c r="A19" s="475">
        <v>7</v>
      </c>
      <c r="B19" s="367" t="s">
        <v>408</v>
      </c>
      <c r="C19" s="490" t="s">
        <v>67</v>
      </c>
      <c r="D19" s="369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0"/>
      <c r="S19" s="370"/>
      <c r="T19" s="370"/>
      <c r="U19" s="370">
        <f>9*6</f>
        <v>54</v>
      </c>
      <c r="V19" s="370"/>
      <c r="W19" s="370">
        <f>3*12</f>
        <v>36</v>
      </c>
      <c r="X19" s="370">
        <f>5*12</f>
        <v>60</v>
      </c>
      <c r="Y19" s="371"/>
      <c r="Z19" s="370"/>
      <c r="AA19" s="371"/>
      <c r="AB19" s="370"/>
      <c r="AC19" s="370"/>
      <c r="AD19" s="370"/>
      <c r="AE19" s="370"/>
      <c r="AF19" s="370"/>
      <c r="AG19" s="370"/>
      <c r="AH19" s="378"/>
      <c r="AI19" s="491">
        <f t="shared" si="1"/>
        <v>150</v>
      </c>
      <c r="AJ19" s="492"/>
      <c r="AK19" s="489" t="e">
        <f t="shared" si="2"/>
        <v>#DIV/0!</v>
      </c>
      <c r="AL19" s="504" t="s">
        <v>249</v>
      </c>
    </row>
    <row r="20" spans="1:38" ht="15.75" customHeight="1">
      <c r="A20" s="475">
        <v>8</v>
      </c>
      <c r="B20" s="367" t="s">
        <v>408</v>
      </c>
      <c r="C20" s="490" t="s">
        <v>68</v>
      </c>
      <c r="D20" s="369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70"/>
      <c r="U20" s="370">
        <f>7*6</f>
        <v>42</v>
      </c>
      <c r="V20" s="370"/>
      <c r="W20" s="370">
        <f>3*12</f>
        <v>36</v>
      </c>
      <c r="X20" s="370">
        <f>6*12</f>
        <v>72</v>
      </c>
      <c r="Y20" s="371"/>
      <c r="Z20" s="370"/>
      <c r="AA20" s="371"/>
      <c r="AB20" s="370"/>
      <c r="AC20" s="371"/>
      <c r="AD20" s="371"/>
      <c r="AE20" s="371"/>
      <c r="AF20" s="371"/>
      <c r="AG20" s="371"/>
      <c r="AH20" s="372"/>
      <c r="AI20" s="491">
        <f t="shared" si="1"/>
        <v>150</v>
      </c>
      <c r="AJ20" s="492"/>
      <c r="AK20" s="489" t="e">
        <f t="shared" si="2"/>
        <v>#DIV/0!</v>
      </c>
      <c r="AL20" s="504" t="s">
        <v>249</v>
      </c>
    </row>
    <row r="21" spans="1:38" ht="15.75" customHeight="1">
      <c r="A21" s="475">
        <v>9</v>
      </c>
      <c r="B21" s="367" t="s">
        <v>408</v>
      </c>
      <c r="C21" s="490" t="s">
        <v>69</v>
      </c>
      <c r="D21" s="369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>
        <f>8*6</f>
        <v>48</v>
      </c>
      <c r="V21" s="370"/>
      <c r="W21" s="370">
        <f>8*12</f>
        <v>96</v>
      </c>
      <c r="X21" s="370"/>
      <c r="Y21" s="370"/>
      <c r="Z21" s="370"/>
      <c r="AA21" s="370"/>
      <c r="AB21" s="370"/>
      <c r="AC21" s="370"/>
      <c r="AD21" s="370"/>
      <c r="AE21" s="370"/>
      <c r="AF21" s="370">
        <f>1*6</f>
        <v>6</v>
      </c>
      <c r="AG21" s="370"/>
      <c r="AH21" s="378"/>
      <c r="AI21" s="491">
        <f t="shared" si="1"/>
        <v>150</v>
      </c>
      <c r="AJ21" s="492">
        <v>1</v>
      </c>
      <c r="AK21" s="489" t="e">
        <f t="shared" si="2"/>
        <v>#DIV/0!</v>
      </c>
      <c r="AL21" s="504" t="s">
        <v>249</v>
      </c>
    </row>
    <row r="22" spans="1:38" ht="15.75" customHeight="1">
      <c r="A22" s="475">
        <v>10</v>
      </c>
      <c r="B22" s="367" t="s">
        <v>408</v>
      </c>
      <c r="C22" s="490" t="s">
        <v>70</v>
      </c>
      <c r="D22" s="369">
        <v>24</v>
      </c>
      <c r="E22" s="370"/>
      <c r="F22" s="370"/>
      <c r="G22" s="370"/>
      <c r="H22" s="370"/>
      <c r="I22" s="370"/>
      <c r="J22" s="370"/>
      <c r="K22" s="379"/>
      <c r="L22" s="370"/>
      <c r="M22" s="370"/>
      <c r="N22" s="370"/>
      <c r="O22" s="370"/>
      <c r="P22" s="370"/>
      <c r="Q22" s="370"/>
      <c r="R22" s="370">
        <f>4*2</f>
        <v>8</v>
      </c>
      <c r="S22" s="379">
        <f>4*4</f>
        <v>16</v>
      </c>
      <c r="T22" s="370"/>
      <c r="U22" s="370">
        <f>5*6</f>
        <v>30</v>
      </c>
      <c r="V22" s="370"/>
      <c r="W22" s="370"/>
      <c r="X22" s="370">
        <f>6*12</f>
        <v>72</v>
      </c>
      <c r="Y22" s="371"/>
      <c r="Z22" s="370"/>
      <c r="AA22" s="371"/>
      <c r="AB22" s="370"/>
      <c r="AC22" s="370"/>
      <c r="AD22" s="370"/>
      <c r="AE22" s="370"/>
      <c r="AF22" s="370"/>
      <c r="AG22" s="370"/>
      <c r="AH22" s="378"/>
      <c r="AI22" s="491">
        <f t="shared" si="1"/>
        <v>150</v>
      </c>
      <c r="AJ22" s="492"/>
      <c r="AK22" s="489">
        <f t="shared" si="2"/>
        <v>0</v>
      </c>
      <c r="AL22" s="504" t="s">
        <v>249</v>
      </c>
    </row>
    <row r="23" spans="1:38" ht="15.75" customHeight="1">
      <c r="A23" s="475">
        <v>11</v>
      </c>
      <c r="B23" s="367" t="s">
        <v>408</v>
      </c>
      <c r="C23" s="490" t="s">
        <v>315</v>
      </c>
      <c r="D23" s="369">
        <v>16</v>
      </c>
      <c r="E23" s="370"/>
      <c r="F23" s="370"/>
      <c r="G23" s="370"/>
      <c r="H23" s="370"/>
      <c r="I23" s="370"/>
      <c r="J23" s="370"/>
      <c r="K23" s="379"/>
      <c r="L23" s="370"/>
      <c r="M23" s="370"/>
      <c r="N23" s="370"/>
      <c r="O23" s="370"/>
      <c r="P23" s="370"/>
      <c r="Q23" s="370"/>
      <c r="R23" s="370">
        <f>11*2</f>
        <v>22</v>
      </c>
      <c r="S23" s="379">
        <f>11*4</f>
        <v>44</v>
      </c>
      <c r="T23" s="370"/>
      <c r="U23" s="370">
        <f>1*6</f>
        <v>6</v>
      </c>
      <c r="V23" s="370"/>
      <c r="W23" s="370"/>
      <c r="X23" s="370">
        <v>60</v>
      </c>
      <c r="Y23" s="371"/>
      <c r="Z23" s="370"/>
      <c r="AA23" s="371"/>
      <c r="AB23" s="370"/>
      <c r="AC23" s="370">
        <f>2</f>
        <v>2</v>
      </c>
      <c r="AD23" s="370"/>
      <c r="AE23" s="370"/>
      <c r="AF23" s="370"/>
      <c r="AG23" s="370"/>
      <c r="AH23" s="378"/>
      <c r="AI23" s="491">
        <f t="shared" si="1"/>
        <v>150</v>
      </c>
      <c r="AJ23" s="492">
        <v>50</v>
      </c>
      <c r="AK23" s="494">
        <f t="shared" si="2"/>
        <v>3.125</v>
      </c>
      <c r="AL23" s="504" t="s">
        <v>249</v>
      </c>
    </row>
    <row r="24" spans="1:38" ht="15.75" customHeight="1">
      <c r="A24" s="475">
        <v>12</v>
      </c>
      <c r="B24" s="367" t="s">
        <v>470</v>
      </c>
      <c r="C24" s="490" t="s">
        <v>71</v>
      </c>
      <c r="D24" s="369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0"/>
      <c r="Q24" s="370"/>
      <c r="R24" s="370"/>
      <c r="S24" s="370"/>
      <c r="T24" s="370"/>
      <c r="U24" s="370">
        <f>9*6</f>
        <v>54</v>
      </c>
      <c r="V24" s="370"/>
      <c r="W24" s="370">
        <f>2*12</f>
        <v>24</v>
      </c>
      <c r="X24" s="370">
        <f>6*12</f>
        <v>72</v>
      </c>
      <c r="Y24" s="371"/>
      <c r="Z24" s="370"/>
      <c r="AA24" s="371"/>
      <c r="AB24" s="370"/>
      <c r="AC24" s="371"/>
      <c r="AD24" s="371"/>
      <c r="AE24" s="371"/>
      <c r="AF24" s="370"/>
      <c r="AG24" s="370"/>
      <c r="AH24" s="378"/>
      <c r="AI24" s="491">
        <f t="shared" si="1"/>
        <v>150</v>
      </c>
      <c r="AJ24" s="492"/>
      <c r="AK24" s="489" t="e">
        <f t="shared" si="2"/>
        <v>#DIV/0!</v>
      </c>
      <c r="AL24" s="504" t="s">
        <v>249</v>
      </c>
    </row>
    <row r="25" spans="1:38" ht="15.75" customHeight="1">
      <c r="A25" s="475">
        <v>13</v>
      </c>
      <c r="B25" s="367" t="s">
        <v>470</v>
      </c>
      <c r="C25" s="490" t="s">
        <v>72</v>
      </c>
      <c r="D25" s="369"/>
      <c r="E25" s="370"/>
      <c r="F25" s="370"/>
      <c r="G25" s="370"/>
      <c r="H25" s="370"/>
      <c r="I25" s="370"/>
      <c r="J25" s="370"/>
      <c r="K25" s="370"/>
      <c r="L25" s="370"/>
      <c r="M25" s="370"/>
      <c r="N25" s="370"/>
      <c r="O25" s="370"/>
      <c r="P25" s="370"/>
      <c r="Q25" s="370"/>
      <c r="R25" s="370"/>
      <c r="S25" s="370"/>
      <c r="T25" s="370"/>
      <c r="U25" s="370">
        <f>9*6</f>
        <v>54</v>
      </c>
      <c r="V25" s="370"/>
      <c r="W25" s="370">
        <f>2*12</f>
        <v>24</v>
      </c>
      <c r="X25" s="370">
        <f>6*12</f>
        <v>72</v>
      </c>
      <c r="Y25" s="371"/>
      <c r="Z25" s="370"/>
      <c r="AA25" s="371"/>
      <c r="AB25" s="370"/>
      <c r="AC25" s="371"/>
      <c r="AD25" s="371"/>
      <c r="AE25" s="371"/>
      <c r="AF25" s="371"/>
      <c r="AG25" s="371"/>
      <c r="AH25" s="372"/>
      <c r="AI25" s="491">
        <f t="shared" si="1"/>
        <v>150</v>
      </c>
      <c r="AJ25" s="492"/>
      <c r="AK25" s="489" t="e">
        <f t="shared" si="2"/>
        <v>#DIV/0!</v>
      </c>
      <c r="AL25" s="504" t="s">
        <v>249</v>
      </c>
    </row>
    <row r="26" spans="1:38" ht="15.75" customHeight="1">
      <c r="A26" s="475">
        <v>14</v>
      </c>
      <c r="B26" s="367" t="s">
        <v>470</v>
      </c>
      <c r="C26" s="490" t="s">
        <v>73</v>
      </c>
      <c r="D26" s="369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>
        <f>9*6</f>
        <v>54</v>
      </c>
      <c r="V26" s="370"/>
      <c r="W26" s="370">
        <f>2*12</f>
        <v>24</v>
      </c>
      <c r="X26" s="370">
        <f>6*12</f>
        <v>72</v>
      </c>
      <c r="Y26" s="371"/>
      <c r="Z26" s="370"/>
      <c r="AA26" s="371"/>
      <c r="AB26" s="370"/>
      <c r="AC26" s="371"/>
      <c r="AD26" s="371"/>
      <c r="AE26" s="371"/>
      <c r="AF26" s="371"/>
      <c r="AG26" s="371"/>
      <c r="AH26" s="372"/>
      <c r="AI26" s="491">
        <f t="shared" si="1"/>
        <v>150</v>
      </c>
      <c r="AJ26" s="492"/>
      <c r="AK26" s="489" t="e">
        <f t="shared" si="2"/>
        <v>#DIV/0!</v>
      </c>
      <c r="AL26" s="504" t="s">
        <v>249</v>
      </c>
    </row>
    <row r="27" spans="1:38" ht="15.75" customHeight="1">
      <c r="A27" s="475">
        <v>15</v>
      </c>
      <c r="B27" s="367" t="s">
        <v>470</v>
      </c>
      <c r="C27" s="490" t="s">
        <v>74</v>
      </c>
      <c r="D27" s="369"/>
      <c r="E27" s="370"/>
      <c r="F27" s="370"/>
      <c r="G27" s="370"/>
      <c r="H27" s="370"/>
      <c r="I27" s="370"/>
      <c r="J27" s="370"/>
      <c r="K27" s="370"/>
      <c r="L27" s="370"/>
      <c r="M27" s="370"/>
      <c r="N27" s="370"/>
      <c r="O27" s="370"/>
      <c r="P27" s="370"/>
      <c r="Q27" s="370"/>
      <c r="R27" s="370"/>
      <c r="S27" s="370"/>
      <c r="T27" s="370"/>
      <c r="U27" s="370">
        <f>5*6</f>
        <v>30</v>
      </c>
      <c r="V27" s="370"/>
      <c r="W27" s="370">
        <f>5*12</f>
        <v>60</v>
      </c>
      <c r="X27" s="370">
        <f>5*12</f>
        <v>60</v>
      </c>
      <c r="Y27" s="371"/>
      <c r="Z27" s="370"/>
      <c r="AA27" s="371"/>
      <c r="AB27" s="370"/>
      <c r="AC27" s="371"/>
      <c r="AD27" s="371"/>
      <c r="AE27" s="371"/>
      <c r="AF27" s="371"/>
      <c r="AG27" s="371"/>
      <c r="AH27" s="372"/>
      <c r="AI27" s="491">
        <f t="shared" si="1"/>
        <v>150</v>
      </c>
      <c r="AJ27" s="492"/>
      <c r="AK27" s="489" t="e">
        <f t="shared" si="2"/>
        <v>#DIV/0!</v>
      </c>
      <c r="AL27" s="504" t="s">
        <v>249</v>
      </c>
    </row>
    <row r="28" spans="1:38" ht="15.75" customHeight="1">
      <c r="A28" s="475">
        <v>16</v>
      </c>
      <c r="B28" s="367" t="s">
        <v>411</v>
      </c>
      <c r="C28" s="490" t="s">
        <v>76</v>
      </c>
      <c r="D28" s="369"/>
      <c r="E28" s="370"/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0">
        <f>1*2</f>
        <v>2</v>
      </c>
      <c r="S28" s="370">
        <f>1*4</f>
        <v>4</v>
      </c>
      <c r="T28" s="370"/>
      <c r="U28" s="370"/>
      <c r="V28" s="370"/>
      <c r="W28" s="370">
        <f>5*12</f>
        <v>60</v>
      </c>
      <c r="X28" s="370">
        <f>7*12</f>
        <v>84</v>
      </c>
      <c r="Y28" s="370"/>
      <c r="Z28" s="370"/>
      <c r="AA28" s="370"/>
      <c r="AB28" s="370"/>
      <c r="AC28" s="370"/>
      <c r="AD28" s="370"/>
      <c r="AE28" s="370"/>
      <c r="AF28" s="370"/>
      <c r="AG28" s="370"/>
      <c r="AH28" s="378"/>
      <c r="AI28" s="491">
        <f t="shared" si="1"/>
        <v>150</v>
      </c>
      <c r="AJ28" s="492"/>
      <c r="AK28" s="489" t="e">
        <f t="shared" si="2"/>
        <v>#DIV/0!</v>
      </c>
      <c r="AL28" s="504" t="s">
        <v>249</v>
      </c>
    </row>
    <row r="29" spans="1:38" ht="15.75" customHeight="1">
      <c r="A29" s="475">
        <v>17</v>
      </c>
      <c r="B29" s="367" t="s">
        <v>411</v>
      </c>
      <c r="C29" s="490" t="s">
        <v>77</v>
      </c>
      <c r="D29" s="369"/>
      <c r="E29" s="370"/>
      <c r="F29" s="370"/>
      <c r="G29" s="370"/>
      <c r="H29" s="370"/>
      <c r="I29" s="370"/>
      <c r="J29" s="370"/>
      <c r="K29" s="370"/>
      <c r="L29" s="370"/>
      <c r="M29" s="370"/>
      <c r="N29" s="370"/>
      <c r="O29" s="370"/>
      <c r="P29" s="370"/>
      <c r="Q29" s="370"/>
      <c r="R29" s="370">
        <f>1*2</f>
        <v>2</v>
      </c>
      <c r="S29" s="370">
        <f>1*4</f>
        <v>4</v>
      </c>
      <c r="T29" s="370"/>
      <c r="U29" s="370"/>
      <c r="V29" s="370"/>
      <c r="W29" s="370">
        <f>5*12</f>
        <v>60</v>
      </c>
      <c r="X29" s="370">
        <f>7*12</f>
        <v>84</v>
      </c>
      <c r="Y29" s="370"/>
      <c r="Z29" s="370"/>
      <c r="AA29" s="370"/>
      <c r="AB29" s="370"/>
      <c r="AC29" s="370"/>
      <c r="AD29" s="370"/>
      <c r="AE29" s="370"/>
      <c r="AF29" s="370"/>
      <c r="AG29" s="370"/>
      <c r="AH29" s="378"/>
      <c r="AI29" s="491">
        <f t="shared" si="1"/>
        <v>150</v>
      </c>
      <c r="AJ29" s="492">
        <v>3</v>
      </c>
      <c r="AK29" s="489" t="e">
        <f t="shared" si="2"/>
        <v>#DIV/0!</v>
      </c>
      <c r="AL29" s="504" t="s">
        <v>249</v>
      </c>
    </row>
    <row r="30" spans="1:38" ht="15.75" customHeight="1">
      <c r="A30" s="475">
        <v>18</v>
      </c>
      <c r="B30" s="367" t="s">
        <v>410</v>
      </c>
      <c r="C30" s="490" t="s">
        <v>78</v>
      </c>
      <c r="D30" s="369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>
        <f>1*2</f>
        <v>2</v>
      </c>
      <c r="S30" s="370">
        <f>1*4</f>
        <v>4</v>
      </c>
      <c r="T30" s="370"/>
      <c r="U30" s="370">
        <f>2*6</f>
        <v>12</v>
      </c>
      <c r="V30" s="370"/>
      <c r="W30" s="370">
        <f>7*12</f>
        <v>84</v>
      </c>
      <c r="X30" s="370">
        <f>4*12</f>
        <v>48</v>
      </c>
      <c r="Y30" s="371"/>
      <c r="Z30" s="370"/>
      <c r="AA30" s="371"/>
      <c r="AB30" s="370"/>
      <c r="AC30" s="371"/>
      <c r="AD30" s="371"/>
      <c r="AE30" s="371"/>
      <c r="AF30" s="371"/>
      <c r="AG30" s="371"/>
      <c r="AH30" s="372"/>
      <c r="AI30" s="491">
        <f t="shared" si="1"/>
        <v>150</v>
      </c>
      <c r="AJ30" s="492"/>
      <c r="AK30" s="489" t="e">
        <f t="shared" si="2"/>
        <v>#DIV/0!</v>
      </c>
      <c r="AL30" s="504" t="s">
        <v>249</v>
      </c>
    </row>
    <row r="31" spans="1:38" ht="15.75" customHeight="1">
      <c r="A31" s="475">
        <v>19</v>
      </c>
      <c r="B31" s="367" t="s">
        <v>410</v>
      </c>
      <c r="C31" s="495" t="s">
        <v>79</v>
      </c>
      <c r="D31" s="369"/>
      <c r="E31" s="370"/>
      <c r="F31" s="370"/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70"/>
      <c r="R31" s="370">
        <f>13*2</f>
        <v>26</v>
      </c>
      <c r="S31" s="370">
        <f>13*4</f>
        <v>52</v>
      </c>
      <c r="T31" s="370"/>
      <c r="U31" s="370"/>
      <c r="V31" s="370"/>
      <c r="W31" s="370">
        <f>6*12</f>
        <v>72</v>
      </c>
      <c r="X31" s="370"/>
      <c r="Y31" s="371"/>
      <c r="Z31" s="370"/>
      <c r="AA31" s="371"/>
      <c r="AB31" s="370"/>
      <c r="AC31" s="370"/>
      <c r="AD31" s="370"/>
      <c r="AE31" s="370"/>
      <c r="AF31" s="370"/>
      <c r="AG31" s="370"/>
      <c r="AH31" s="378"/>
      <c r="AI31" s="491">
        <f t="shared" si="1"/>
        <v>150</v>
      </c>
      <c r="AJ31" s="492"/>
      <c r="AK31" s="489" t="e">
        <f>AJ31/#REF!</f>
        <v>#REF!</v>
      </c>
      <c r="AL31" s="504" t="s">
        <v>249</v>
      </c>
    </row>
    <row r="32" spans="1:38" ht="15.75" customHeight="1">
      <c r="A32" s="475">
        <v>20</v>
      </c>
      <c r="B32" s="367" t="s">
        <v>408</v>
      </c>
      <c r="C32" s="490" t="s">
        <v>80</v>
      </c>
      <c r="D32" s="369"/>
      <c r="E32" s="370"/>
      <c r="F32" s="370">
        <v>20</v>
      </c>
      <c r="G32" s="370"/>
      <c r="H32" s="370"/>
      <c r="I32" s="370"/>
      <c r="J32" s="370"/>
      <c r="K32" s="370"/>
      <c r="L32" s="370"/>
      <c r="M32" s="370"/>
      <c r="N32" s="370"/>
      <c r="O32" s="370"/>
      <c r="P32" s="370"/>
      <c r="Q32" s="370"/>
      <c r="R32" s="370">
        <f>5*2</f>
        <v>10</v>
      </c>
      <c r="S32" s="370">
        <f>5*4</f>
        <v>20</v>
      </c>
      <c r="T32" s="370"/>
      <c r="U32" s="370"/>
      <c r="V32" s="370"/>
      <c r="W32" s="370"/>
      <c r="X32" s="370">
        <f>8*12</f>
        <v>96</v>
      </c>
      <c r="Y32" s="371"/>
      <c r="Z32" s="370"/>
      <c r="AA32" s="371"/>
      <c r="AB32" s="370"/>
      <c r="AC32" s="371">
        <f>4</f>
        <v>4</v>
      </c>
      <c r="AD32" s="371"/>
      <c r="AE32" s="371"/>
      <c r="AF32" s="370"/>
      <c r="AG32" s="370"/>
      <c r="AH32" s="378"/>
      <c r="AI32" s="491">
        <f t="shared" si="1"/>
        <v>150</v>
      </c>
      <c r="AJ32" s="492"/>
      <c r="AK32" s="489" t="e">
        <f t="shared" si="2"/>
        <v>#DIV/0!</v>
      </c>
      <c r="AL32" s="504" t="s">
        <v>249</v>
      </c>
    </row>
    <row r="33" spans="1:38" ht="15.75" customHeight="1">
      <c r="A33" s="475">
        <v>21</v>
      </c>
      <c r="B33" s="367" t="s">
        <v>408</v>
      </c>
      <c r="C33" s="490" t="s">
        <v>81</v>
      </c>
      <c r="D33" s="369">
        <v>36</v>
      </c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>
        <f>4*2</f>
        <v>8</v>
      </c>
      <c r="S33" s="370">
        <f>4*4</f>
        <v>16</v>
      </c>
      <c r="T33" s="370"/>
      <c r="U33" s="370">
        <f>3*6</f>
        <v>18</v>
      </c>
      <c r="V33" s="370"/>
      <c r="W33" s="370">
        <f>1*12</f>
        <v>12</v>
      </c>
      <c r="X33" s="370">
        <f>5*12</f>
        <v>60</v>
      </c>
      <c r="Y33" s="371"/>
      <c r="Z33" s="370"/>
      <c r="AA33" s="371"/>
      <c r="AB33" s="370"/>
      <c r="AC33" s="371"/>
      <c r="AD33" s="371"/>
      <c r="AE33" s="371"/>
      <c r="AF33" s="371"/>
      <c r="AG33" s="371"/>
      <c r="AH33" s="372"/>
      <c r="AI33" s="491">
        <f t="shared" si="1"/>
        <v>150</v>
      </c>
      <c r="AJ33" s="492">
        <v>60</v>
      </c>
      <c r="AK33" s="493">
        <f t="shared" si="2"/>
        <v>1.6666666666666667</v>
      </c>
      <c r="AL33" s="504" t="s">
        <v>249</v>
      </c>
    </row>
    <row r="34" spans="1:38" ht="15.75" customHeight="1">
      <c r="A34" s="475">
        <v>22</v>
      </c>
      <c r="B34" s="367" t="s">
        <v>408</v>
      </c>
      <c r="C34" s="490" t="s">
        <v>82</v>
      </c>
      <c r="D34" s="369">
        <v>20</v>
      </c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>
        <f>4*2</f>
        <v>8</v>
      </c>
      <c r="S34" s="370">
        <f>4*4</f>
        <v>16</v>
      </c>
      <c r="T34" s="370"/>
      <c r="U34" s="370">
        <f>5*6</f>
        <v>30</v>
      </c>
      <c r="V34" s="370"/>
      <c r="W34" s="370">
        <f>1*12</f>
        <v>12</v>
      </c>
      <c r="X34" s="370">
        <v>60</v>
      </c>
      <c r="Y34" s="371"/>
      <c r="Z34" s="370"/>
      <c r="AA34" s="371"/>
      <c r="AB34" s="370"/>
      <c r="AC34" s="370">
        <f>4</f>
        <v>4</v>
      </c>
      <c r="AD34" s="370"/>
      <c r="AE34" s="370"/>
      <c r="AF34" s="370"/>
      <c r="AG34" s="370"/>
      <c r="AH34" s="378"/>
      <c r="AI34" s="491">
        <f t="shared" si="1"/>
        <v>150</v>
      </c>
      <c r="AJ34" s="492">
        <v>40</v>
      </c>
      <c r="AK34" s="493">
        <f t="shared" si="2"/>
        <v>2</v>
      </c>
      <c r="AL34" s="504" t="s">
        <v>249</v>
      </c>
    </row>
    <row r="35" spans="1:38" ht="15.75" customHeight="1">
      <c r="A35" s="475">
        <v>23</v>
      </c>
      <c r="B35" s="367" t="s">
        <v>410</v>
      </c>
      <c r="C35" s="490" t="s">
        <v>83</v>
      </c>
      <c r="D35" s="369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1"/>
      <c r="S35" s="370"/>
      <c r="T35" s="370"/>
      <c r="U35" s="370">
        <f>3*6</f>
        <v>18</v>
      </c>
      <c r="V35" s="370"/>
      <c r="W35" s="370">
        <f>6*12</f>
        <v>72</v>
      </c>
      <c r="X35" s="370">
        <f>5*12</f>
        <v>60</v>
      </c>
      <c r="Y35" s="371"/>
      <c r="Z35" s="371"/>
      <c r="AA35" s="371"/>
      <c r="AB35" s="371"/>
      <c r="AC35" s="371"/>
      <c r="AD35" s="371"/>
      <c r="AE35" s="371"/>
      <c r="AF35" s="371"/>
      <c r="AG35" s="371"/>
      <c r="AH35" s="372"/>
      <c r="AI35" s="491">
        <f t="shared" si="1"/>
        <v>150</v>
      </c>
      <c r="AJ35" s="492"/>
      <c r="AK35" s="489" t="e">
        <f t="shared" si="2"/>
        <v>#DIV/0!</v>
      </c>
      <c r="AL35" s="504" t="s">
        <v>249</v>
      </c>
    </row>
    <row r="36" spans="1:38" ht="15.75" customHeight="1">
      <c r="A36" s="475">
        <v>24</v>
      </c>
      <c r="B36" s="367" t="s">
        <v>410</v>
      </c>
      <c r="C36" s="490" t="s">
        <v>84</v>
      </c>
      <c r="D36" s="369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0"/>
      <c r="Q36" s="370"/>
      <c r="R36" s="370">
        <f>3*2</f>
        <v>6</v>
      </c>
      <c r="S36" s="370">
        <f>3*4</f>
        <v>12</v>
      </c>
      <c r="T36" s="370"/>
      <c r="U36" s="370"/>
      <c r="V36" s="370"/>
      <c r="W36" s="370">
        <f>3*12</f>
        <v>36</v>
      </c>
      <c r="X36" s="370">
        <f>2*12</f>
        <v>24</v>
      </c>
      <c r="Y36" s="371"/>
      <c r="Z36" s="370"/>
      <c r="AA36" s="371"/>
      <c r="AB36" s="371"/>
      <c r="AC36" s="371"/>
      <c r="AD36" s="371"/>
      <c r="AE36" s="371">
        <f>12*6</f>
        <v>72</v>
      </c>
      <c r="AF36" s="371"/>
      <c r="AG36" s="371"/>
      <c r="AH36" s="372"/>
      <c r="AI36" s="491">
        <f t="shared" si="1"/>
        <v>150</v>
      </c>
      <c r="AJ36" s="492"/>
      <c r="AK36" s="489" t="e">
        <f t="shared" si="2"/>
        <v>#DIV/0!</v>
      </c>
      <c r="AL36" s="504" t="s">
        <v>249</v>
      </c>
    </row>
    <row r="37" spans="1:38" ht="15.75" customHeight="1">
      <c r="A37" s="475">
        <v>25</v>
      </c>
      <c r="B37" s="367" t="s">
        <v>411</v>
      </c>
      <c r="C37" s="490" t="s">
        <v>85</v>
      </c>
      <c r="D37" s="369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>
        <f>7*2</f>
        <v>14</v>
      </c>
      <c r="S37" s="370">
        <f>7*4</f>
        <v>28</v>
      </c>
      <c r="T37" s="370"/>
      <c r="U37" s="370"/>
      <c r="V37" s="370"/>
      <c r="W37" s="370"/>
      <c r="X37" s="370">
        <f>9*12</f>
        <v>108</v>
      </c>
      <c r="Y37" s="371"/>
      <c r="Z37" s="370"/>
      <c r="AA37" s="371"/>
      <c r="AB37" s="370"/>
      <c r="AC37" s="370"/>
      <c r="AD37" s="371"/>
      <c r="AE37" s="371"/>
      <c r="AF37" s="371"/>
      <c r="AG37" s="371"/>
      <c r="AH37" s="372"/>
      <c r="AI37" s="491">
        <f t="shared" si="1"/>
        <v>150</v>
      </c>
      <c r="AJ37" s="492"/>
      <c r="AK37" s="489" t="e">
        <f t="shared" si="2"/>
        <v>#DIV/0!</v>
      </c>
      <c r="AL37" s="504" t="s">
        <v>249</v>
      </c>
    </row>
    <row r="38" spans="1:38" ht="15.75" customHeight="1">
      <c r="A38" s="475">
        <v>26</v>
      </c>
      <c r="B38" s="367" t="s">
        <v>416</v>
      </c>
      <c r="C38" s="490" t="s">
        <v>86</v>
      </c>
      <c r="D38" s="369"/>
      <c r="E38" s="370"/>
      <c r="F38" s="370">
        <v>88</v>
      </c>
      <c r="G38" s="370"/>
      <c r="H38" s="370"/>
      <c r="I38" s="370"/>
      <c r="J38" s="370"/>
      <c r="K38" s="370"/>
      <c r="L38" s="370"/>
      <c r="M38" s="370"/>
      <c r="N38" s="370"/>
      <c r="O38" s="370"/>
      <c r="P38" s="370"/>
      <c r="Q38" s="370"/>
      <c r="R38" s="370"/>
      <c r="S38" s="370"/>
      <c r="T38" s="370"/>
      <c r="U38" s="370"/>
      <c r="V38" s="370"/>
      <c r="W38" s="370"/>
      <c r="X38" s="370">
        <f>5*12</f>
        <v>60</v>
      </c>
      <c r="Y38" s="371"/>
      <c r="Z38" s="370"/>
      <c r="AA38" s="371"/>
      <c r="AB38" s="370"/>
      <c r="AC38" s="370">
        <f>2</f>
        <v>2</v>
      </c>
      <c r="AD38" s="370"/>
      <c r="AE38" s="370"/>
      <c r="AF38" s="370"/>
      <c r="AG38" s="370"/>
      <c r="AH38" s="378"/>
      <c r="AI38" s="491">
        <f t="shared" si="1"/>
        <v>150</v>
      </c>
      <c r="AJ38" s="492"/>
      <c r="AK38" s="489" t="e">
        <f t="shared" si="2"/>
        <v>#DIV/0!</v>
      </c>
      <c r="AL38" s="504" t="s">
        <v>249</v>
      </c>
    </row>
    <row r="39" spans="1:38" ht="15.75" customHeight="1">
      <c r="A39" s="475">
        <v>27</v>
      </c>
      <c r="B39" s="367" t="s">
        <v>416</v>
      </c>
      <c r="C39" s="490" t="s">
        <v>87</v>
      </c>
      <c r="D39" s="369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>
        <f>2*2</f>
        <v>4</v>
      </c>
      <c r="S39" s="370">
        <f>2*4</f>
        <v>8</v>
      </c>
      <c r="T39" s="370">
        <f>1*6</f>
        <v>6</v>
      </c>
      <c r="U39" s="370"/>
      <c r="V39" s="370"/>
      <c r="W39" s="370"/>
      <c r="X39" s="370">
        <f>10*12</f>
        <v>120</v>
      </c>
      <c r="Y39" s="371"/>
      <c r="Z39" s="370"/>
      <c r="AA39" s="371"/>
      <c r="AB39" s="370"/>
      <c r="AC39" s="371"/>
      <c r="AD39" s="371"/>
      <c r="AE39" s="371">
        <f>2*6</f>
        <v>12</v>
      </c>
      <c r="AF39" s="371"/>
      <c r="AG39" s="371"/>
      <c r="AH39" s="378"/>
      <c r="AI39" s="491">
        <f t="shared" si="1"/>
        <v>150</v>
      </c>
      <c r="AJ39" s="492">
        <v>11</v>
      </c>
      <c r="AK39" s="489" t="e">
        <f t="shared" si="2"/>
        <v>#DIV/0!</v>
      </c>
      <c r="AL39" s="504" t="s">
        <v>249</v>
      </c>
    </row>
    <row r="40" spans="1:38" ht="15.75" customHeight="1">
      <c r="A40" s="475">
        <v>28</v>
      </c>
      <c r="B40" s="367" t="s">
        <v>416</v>
      </c>
      <c r="C40" s="490" t="s">
        <v>88</v>
      </c>
      <c r="D40" s="369"/>
      <c r="E40" s="370"/>
      <c r="F40" s="370"/>
      <c r="G40" s="370"/>
      <c r="H40" s="370"/>
      <c r="I40" s="370"/>
      <c r="J40" s="370"/>
      <c r="K40" s="370"/>
      <c r="L40" s="370"/>
      <c r="M40" s="370"/>
      <c r="N40" s="370"/>
      <c r="O40" s="370"/>
      <c r="P40" s="370"/>
      <c r="Q40" s="370"/>
      <c r="R40" s="370">
        <f>4*2</f>
        <v>8</v>
      </c>
      <c r="S40" s="370">
        <f>4*4</f>
        <v>16</v>
      </c>
      <c r="T40" s="370">
        <f>1*6</f>
        <v>6</v>
      </c>
      <c r="U40" s="370"/>
      <c r="V40" s="370"/>
      <c r="W40" s="370"/>
      <c r="X40" s="370">
        <f>10*12</f>
        <v>120</v>
      </c>
      <c r="Y40" s="371"/>
      <c r="Z40" s="370"/>
      <c r="AA40" s="371"/>
      <c r="AB40" s="370"/>
      <c r="AC40" s="371"/>
      <c r="AD40" s="371"/>
      <c r="AE40" s="371"/>
      <c r="AF40" s="371"/>
      <c r="AG40" s="371"/>
      <c r="AH40" s="372"/>
      <c r="AI40" s="491">
        <f t="shared" si="1"/>
        <v>150</v>
      </c>
      <c r="AJ40" s="492"/>
      <c r="AK40" s="489" t="e">
        <f t="shared" si="2"/>
        <v>#DIV/0!</v>
      </c>
      <c r="AL40" s="504" t="s">
        <v>249</v>
      </c>
    </row>
    <row r="41" spans="1:38" ht="15.75" customHeight="1">
      <c r="A41" s="475">
        <v>29</v>
      </c>
      <c r="B41" s="367" t="s">
        <v>416</v>
      </c>
      <c r="C41" s="490" t="s">
        <v>89</v>
      </c>
      <c r="D41" s="369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>
        <f>1*2</f>
        <v>2</v>
      </c>
      <c r="S41" s="370">
        <f>1*4</f>
        <v>4</v>
      </c>
      <c r="T41" s="370"/>
      <c r="U41" s="370"/>
      <c r="V41" s="370"/>
      <c r="W41" s="370">
        <f>6*12</f>
        <v>72</v>
      </c>
      <c r="X41" s="370">
        <f>6*12</f>
        <v>72</v>
      </c>
      <c r="Y41" s="371"/>
      <c r="Z41" s="370"/>
      <c r="AA41" s="371"/>
      <c r="AB41" s="370"/>
      <c r="AC41" s="370"/>
      <c r="AD41" s="371"/>
      <c r="AE41" s="371"/>
      <c r="AF41" s="371"/>
      <c r="AG41" s="371"/>
      <c r="AH41" s="372"/>
      <c r="AI41" s="491">
        <f t="shared" si="1"/>
        <v>150</v>
      </c>
      <c r="AJ41" s="492">
        <v>6</v>
      </c>
      <c r="AK41" s="489" t="e">
        <f t="shared" si="2"/>
        <v>#DIV/0!</v>
      </c>
      <c r="AL41" s="504" t="s">
        <v>249</v>
      </c>
    </row>
    <row r="42" spans="1:38" ht="15.75" customHeight="1">
      <c r="A42" s="475">
        <v>30</v>
      </c>
      <c r="B42" s="367" t="s">
        <v>417</v>
      </c>
      <c r="C42" s="490" t="s">
        <v>213</v>
      </c>
      <c r="D42" s="369">
        <v>20</v>
      </c>
      <c r="E42" s="370"/>
      <c r="F42" s="370"/>
      <c r="G42" s="370"/>
      <c r="H42" s="370"/>
      <c r="I42" s="370"/>
      <c r="J42" s="370"/>
      <c r="K42" s="370"/>
      <c r="L42" s="370">
        <f>9*4</f>
        <v>36</v>
      </c>
      <c r="M42" s="370"/>
      <c r="N42" s="370"/>
      <c r="O42" s="370"/>
      <c r="P42" s="370"/>
      <c r="Q42" s="370"/>
      <c r="R42" s="370">
        <f>14*2</f>
        <v>28</v>
      </c>
      <c r="S42" s="370">
        <f>14*4</f>
        <v>56</v>
      </c>
      <c r="T42" s="370"/>
      <c r="U42" s="370"/>
      <c r="V42" s="370"/>
      <c r="W42" s="370"/>
      <c r="X42" s="370"/>
      <c r="Y42" s="371"/>
      <c r="Z42" s="370"/>
      <c r="AA42" s="371"/>
      <c r="AB42" s="370"/>
      <c r="AC42" s="371">
        <f>4</f>
        <v>4</v>
      </c>
      <c r="AD42" s="371"/>
      <c r="AE42" s="371"/>
      <c r="AF42" s="371"/>
      <c r="AG42" s="371"/>
      <c r="AH42" s="372">
        <f>1*6</f>
        <v>6</v>
      </c>
      <c r="AI42" s="491">
        <f t="shared" si="1"/>
        <v>150</v>
      </c>
      <c r="AJ42" s="492">
        <v>124</v>
      </c>
      <c r="AK42" s="493">
        <f t="shared" si="2"/>
        <v>6.2</v>
      </c>
      <c r="AL42" s="504" t="s">
        <v>249</v>
      </c>
    </row>
    <row r="43" spans="1:38" ht="15.75" customHeight="1">
      <c r="A43" s="475">
        <v>31</v>
      </c>
      <c r="B43" s="367" t="s">
        <v>416</v>
      </c>
      <c r="C43" s="490" t="s">
        <v>312</v>
      </c>
      <c r="D43" s="369"/>
      <c r="E43" s="370"/>
      <c r="F43" s="370"/>
      <c r="G43" s="370"/>
      <c r="H43" s="370"/>
      <c r="I43" s="370"/>
      <c r="J43" s="370"/>
      <c r="K43" s="370"/>
      <c r="L43" s="370"/>
      <c r="M43" s="370"/>
      <c r="N43" s="370"/>
      <c r="O43" s="370"/>
      <c r="P43" s="370"/>
      <c r="Q43" s="370"/>
      <c r="R43" s="370"/>
      <c r="S43" s="370"/>
      <c r="T43" s="370"/>
      <c r="U43" s="370">
        <f>1*6</f>
        <v>6</v>
      </c>
      <c r="V43" s="370"/>
      <c r="W43" s="370">
        <f>7*12</f>
        <v>84</v>
      </c>
      <c r="X43" s="370">
        <f>5*12</f>
        <v>60</v>
      </c>
      <c r="Y43" s="371"/>
      <c r="Z43" s="370"/>
      <c r="AA43" s="371"/>
      <c r="AB43" s="370"/>
      <c r="AC43" s="371"/>
      <c r="AD43" s="371"/>
      <c r="AE43" s="371"/>
      <c r="AF43" s="371"/>
      <c r="AG43" s="371"/>
      <c r="AH43" s="372"/>
      <c r="AI43" s="491">
        <f t="shared" si="1"/>
        <v>150</v>
      </c>
      <c r="AJ43" s="492"/>
      <c r="AK43" s="493" t="e">
        <f t="shared" si="2"/>
        <v>#DIV/0!</v>
      </c>
      <c r="AL43" s="504" t="s">
        <v>249</v>
      </c>
    </row>
    <row r="44" spans="1:38" ht="15.75" customHeight="1">
      <c r="A44" s="475">
        <v>32</v>
      </c>
      <c r="B44" s="367" t="s">
        <v>416</v>
      </c>
      <c r="C44" s="490" t="s">
        <v>91</v>
      </c>
      <c r="D44" s="369">
        <v>12</v>
      </c>
      <c r="E44" s="370"/>
      <c r="F44" s="370"/>
      <c r="G44" s="370"/>
      <c r="H44" s="370"/>
      <c r="I44" s="370"/>
      <c r="J44" s="370"/>
      <c r="K44" s="370"/>
      <c r="L44" s="370"/>
      <c r="M44" s="370"/>
      <c r="N44" s="370"/>
      <c r="O44" s="370"/>
      <c r="P44" s="370"/>
      <c r="Q44" s="370"/>
      <c r="R44" s="370">
        <f>3*2</f>
        <v>6</v>
      </c>
      <c r="S44" s="370">
        <f>3*4</f>
        <v>12</v>
      </c>
      <c r="T44" s="370"/>
      <c r="U44" s="370"/>
      <c r="V44" s="370"/>
      <c r="W44" s="370">
        <f>7*12</f>
        <v>84</v>
      </c>
      <c r="X44" s="370">
        <f>3*12</f>
        <v>36</v>
      </c>
      <c r="Y44" s="371"/>
      <c r="Z44" s="370"/>
      <c r="AA44" s="371"/>
      <c r="AB44" s="370"/>
      <c r="AC44" s="371"/>
      <c r="AD44" s="371"/>
      <c r="AE44" s="371"/>
      <c r="AF44" s="371"/>
      <c r="AG44" s="371"/>
      <c r="AH44" s="372"/>
      <c r="AI44" s="491">
        <f t="shared" si="1"/>
        <v>150</v>
      </c>
      <c r="AJ44" s="492">
        <v>16</v>
      </c>
      <c r="AK44" s="493">
        <f t="shared" si="2"/>
        <v>1.3333333333333333</v>
      </c>
      <c r="AL44" s="504" t="s">
        <v>249</v>
      </c>
    </row>
    <row r="45" spans="1:38" ht="15.75" customHeight="1">
      <c r="A45" s="475">
        <v>33</v>
      </c>
      <c r="B45" s="367" t="s">
        <v>416</v>
      </c>
      <c r="C45" s="490" t="s">
        <v>521</v>
      </c>
      <c r="D45" s="369"/>
      <c r="E45" s="370"/>
      <c r="F45" s="370"/>
      <c r="G45" s="370"/>
      <c r="H45" s="370"/>
      <c r="I45" s="370"/>
      <c r="J45" s="370"/>
      <c r="K45" s="370"/>
      <c r="L45" s="370"/>
      <c r="M45" s="370"/>
      <c r="N45" s="370"/>
      <c r="O45" s="370"/>
      <c r="P45" s="370"/>
      <c r="Q45" s="370"/>
      <c r="R45" s="370">
        <f>3*2</f>
        <v>6</v>
      </c>
      <c r="S45" s="370">
        <f>3*4</f>
        <v>12</v>
      </c>
      <c r="T45" s="370"/>
      <c r="U45" s="370"/>
      <c r="V45" s="370"/>
      <c r="W45" s="370">
        <f>7*12</f>
        <v>84</v>
      </c>
      <c r="X45" s="370">
        <f>4*12</f>
        <v>48</v>
      </c>
      <c r="Y45" s="371"/>
      <c r="Z45" s="370"/>
      <c r="AA45" s="371"/>
      <c r="AB45" s="370"/>
      <c r="AC45" s="371"/>
      <c r="AD45" s="371"/>
      <c r="AE45" s="371"/>
      <c r="AF45" s="371"/>
      <c r="AG45" s="371"/>
      <c r="AH45" s="372"/>
      <c r="AI45" s="491">
        <f t="shared" si="1"/>
        <v>150</v>
      </c>
      <c r="AJ45" s="492">
        <v>37</v>
      </c>
      <c r="AK45" s="493" t="e">
        <f t="shared" si="2"/>
        <v>#DIV/0!</v>
      </c>
      <c r="AL45" s="504" t="s">
        <v>249</v>
      </c>
    </row>
    <row r="46" spans="1:38" ht="15.75" customHeight="1">
      <c r="A46" s="475">
        <v>34</v>
      </c>
      <c r="B46" s="367" t="s">
        <v>416</v>
      </c>
      <c r="C46" s="490" t="s">
        <v>333</v>
      </c>
      <c r="D46" s="369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0"/>
      <c r="P46" s="370"/>
      <c r="Q46" s="370"/>
      <c r="R46" s="370">
        <f>6*2</f>
        <v>12</v>
      </c>
      <c r="S46" s="370">
        <f>6*4</f>
        <v>24</v>
      </c>
      <c r="T46" s="370">
        <f>1*6</f>
        <v>6</v>
      </c>
      <c r="U46" s="370"/>
      <c r="V46" s="370"/>
      <c r="W46" s="370">
        <f>5*12</f>
        <v>60</v>
      </c>
      <c r="X46" s="370">
        <f>4*12</f>
        <v>48</v>
      </c>
      <c r="Y46" s="371"/>
      <c r="Z46" s="370"/>
      <c r="AA46" s="371"/>
      <c r="AB46" s="370"/>
      <c r="AC46" s="371"/>
      <c r="AD46" s="371"/>
      <c r="AE46" s="371"/>
      <c r="AF46" s="371"/>
      <c r="AG46" s="371"/>
      <c r="AH46" s="372"/>
      <c r="AI46" s="491">
        <f t="shared" si="1"/>
        <v>150</v>
      </c>
      <c r="AJ46" s="492">
        <v>19</v>
      </c>
      <c r="AK46" s="493" t="e">
        <f t="shared" si="2"/>
        <v>#DIV/0!</v>
      </c>
      <c r="AL46" s="504" t="s">
        <v>249</v>
      </c>
    </row>
    <row r="47" spans="1:38" ht="15.75" customHeight="1">
      <c r="A47" s="475">
        <v>35</v>
      </c>
      <c r="B47" s="367" t="s">
        <v>416</v>
      </c>
      <c r="C47" s="490" t="s">
        <v>92</v>
      </c>
      <c r="D47" s="369">
        <f>2*4</f>
        <v>8</v>
      </c>
      <c r="E47" s="370"/>
      <c r="F47" s="370"/>
      <c r="G47" s="370"/>
      <c r="H47" s="370"/>
      <c r="I47" s="370"/>
      <c r="J47" s="370"/>
      <c r="K47" s="370"/>
      <c r="L47" s="370">
        <f>8*4</f>
        <v>32</v>
      </c>
      <c r="M47" s="370"/>
      <c r="N47" s="370"/>
      <c r="O47" s="370"/>
      <c r="P47" s="370"/>
      <c r="Q47" s="370"/>
      <c r="R47" s="370">
        <v>12</v>
      </c>
      <c r="S47" s="370"/>
      <c r="T47" s="370"/>
      <c r="U47" s="370"/>
      <c r="V47" s="370"/>
      <c r="W47" s="370">
        <f t="shared" ref="W47:X49" si="3">4*12</f>
        <v>48</v>
      </c>
      <c r="X47" s="370">
        <f t="shared" si="3"/>
        <v>48</v>
      </c>
      <c r="Y47" s="371"/>
      <c r="Z47" s="370"/>
      <c r="AA47" s="371"/>
      <c r="AB47" s="370"/>
      <c r="AC47" s="370">
        <f>2</f>
        <v>2</v>
      </c>
      <c r="AD47" s="370"/>
      <c r="AE47" s="370"/>
      <c r="AF47" s="370"/>
      <c r="AG47" s="370"/>
      <c r="AH47" s="378"/>
      <c r="AI47" s="491">
        <f t="shared" si="1"/>
        <v>150</v>
      </c>
      <c r="AJ47" s="492">
        <v>24</v>
      </c>
      <c r="AK47" s="489">
        <f t="shared" si="2"/>
        <v>3</v>
      </c>
      <c r="AL47" s="504" t="s">
        <v>249</v>
      </c>
    </row>
    <row r="48" spans="1:38" ht="15.75" customHeight="1">
      <c r="A48" s="475">
        <v>36</v>
      </c>
      <c r="B48" s="367" t="s">
        <v>418</v>
      </c>
      <c r="C48" s="490" t="s">
        <v>93</v>
      </c>
      <c r="D48" s="369">
        <f>3*4</f>
        <v>12</v>
      </c>
      <c r="E48" s="370"/>
      <c r="F48" s="370"/>
      <c r="G48" s="370"/>
      <c r="H48" s="370"/>
      <c r="I48" s="370"/>
      <c r="J48" s="370"/>
      <c r="K48" s="370"/>
      <c r="L48" s="370"/>
      <c r="M48" s="370"/>
      <c r="N48" s="370"/>
      <c r="O48" s="370"/>
      <c r="P48" s="370"/>
      <c r="Q48" s="370"/>
      <c r="R48" s="370">
        <f>7*2</f>
        <v>14</v>
      </c>
      <c r="S48" s="370">
        <f>7*4</f>
        <v>28</v>
      </c>
      <c r="T48" s="370"/>
      <c r="U48" s="370"/>
      <c r="V48" s="370"/>
      <c r="W48" s="370">
        <f t="shared" si="3"/>
        <v>48</v>
      </c>
      <c r="X48" s="370">
        <f t="shared" si="3"/>
        <v>48</v>
      </c>
      <c r="Y48" s="371"/>
      <c r="Z48" s="370"/>
      <c r="AA48" s="371"/>
      <c r="AB48" s="370"/>
      <c r="AC48" s="371"/>
      <c r="AD48" s="371"/>
      <c r="AE48" s="371"/>
      <c r="AF48" s="371"/>
      <c r="AG48" s="371"/>
      <c r="AH48" s="372"/>
      <c r="AI48" s="491">
        <f t="shared" si="1"/>
        <v>150</v>
      </c>
      <c r="AJ48" s="492">
        <v>30</v>
      </c>
      <c r="AK48" s="493">
        <f t="shared" si="2"/>
        <v>2.5</v>
      </c>
      <c r="AL48" s="504" t="s">
        <v>249</v>
      </c>
    </row>
    <row r="49" spans="1:38" ht="15.75" customHeight="1">
      <c r="A49" s="475">
        <v>37</v>
      </c>
      <c r="B49" s="367" t="s">
        <v>419</v>
      </c>
      <c r="C49" s="490" t="s">
        <v>94</v>
      </c>
      <c r="D49" s="369">
        <f>9*4</f>
        <v>36</v>
      </c>
      <c r="E49" s="370"/>
      <c r="F49" s="370"/>
      <c r="G49" s="370"/>
      <c r="H49" s="370"/>
      <c r="I49" s="370"/>
      <c r="J49" s="370"/>
      <c r="K49" s="370"/>
      <c r="L49" s="370">
        <f>4*4</f>
        <v>16</v>
      </c>
      <c r="M49" s="370"/>
      <c r="N49" s="370"/>
      <c r="O49" s="370"/>
      <c r="P49" s="370"/>
      <c r="Q49" s="370"/>
      <c r="R49" s="370"/>
      <c r="S49" s="370"/>
      <c r="T49" s="370"/>
      <c r="U49" s="370"/>
      <c r="V49" s="370"/>
      <c r="W49" s="370">
        <f t="shared" si="3"/>
        <v>48</v>
      </c>
      <c r="X49" s="370">
        <f t="shared" si="3"/>
        <v>48</v>
      </c>
      <c r="Y49" s="371"/>
      <c r="Z49" s="370"/>
      <c r="AA49" s="371"/>
      <c r="AB49" s="370"/>
      <c r="AC49" s="371">
        <f>2</f>
        <v>2</v>
      </c>
      <c r="AD49" s="371"/>
      <c r="AE49" s="371"/>
      <c r="AF49" s="371"/>
      <c r="AG49" s="371"/>
      <c r="AH49" s="372"/>
      <c r="AI49" s="491">
        <f t="shared" si="1"/>
        <v>150</v>
      </c>
      <c r="AJ49" s="492">
        <v>54</v>
      </c>
      <c r="AK49" s="489">
        <f t="shared" si="2"/>
        <v>1.5</v>
      </c>
      <c r="AL49" s="504" t="s">
        <v>249</v>
      </c>
    </row>
    <row r="50" spans="1:38" ht="15.75" customHeight="1">
      <c r="A50" s="475">
        <v>38</v>
      </c>
      <c r="B50" s="367" t="s">
        <v>420</v>
      </c>
      <c r="C50" s="490" t="s">
        <v>95</v>
      </c>
      <c r="D50" s="651" t="s">
        <v>522</v>
      </c>
      <c r="E50" s="652"/>
      <c r="F50" s="652"/>
      <c r="G50" s="652"/>
      <c r="H50" s="652"/>
      <c r="I50" s="652"/>
      <c r="J50" s="652"/>
      <c r="K50" s="652"/>
      <c r="L50" s="652"/>
      <c r="M50" s="652"/>
      <c r="N50" s="652"/>
      <c r="O50" s="652"/>
      <c r="P50" s="652"/>
      <c r="Q50" s="652"/>
      <c r="R50" s="652"/>
      <c r="S50" s="652"/>
      <c r="T50" s="652"/>
      <c r="U50" s="652"/>
      <c r="V50" s="652"/>
      <c r="W50" s="652"/>
      <c r="X50" s="652"/>
      <c r="Y50" s="652"/>
      <c r="Z50" s="652"/>
      <c r="AA50" s="652"/>
      <c r="AB50" s="652"/>
      <c r="AC50" s="652"/>
      <c r="AD50" s="652"/>
      <c r="AE50" s="652"/>
      <c r="AF50" s="652"/>
      <c r="AG50" s="652"/>
      <c r="AH50" s="653"/>
      <c r="AI50" s="491">
        <f>SUM(D50:AH50)</f>
        <v>0</v>
      </c>
      <c r="AJ50" s="492"/>
      <c r="AK50" s="493" t="e">
        <f>AJ50/#REF!</f>
        <v>#REF!</v>
      </c>
      <c r="AL50" s="504" t="s">
        <v>249</v>
      </c>
    </row>
    <row r="51" spans="1:38" ht="15.75" customHeight="1">
      <c r="A51" s="475">
        <v>39</v>
      </c>
      <c r="B51" s="367" t="s">
        <v>420</v>
      </c>
      <c r="C51" s="490" t="s">
        <v>97</v>
      </c>
      <c r="D51" s="369">
        <f>1*4</f>
        <v>4</v>
      </c>
      <c r="E51" s="370"/>
      <c r="F51" s="370"/>
      <c r="G51" s="370"/>
      <c r="H51" s="370"/>
      <c r="I51" s="370"/>
      <c r="J51" s="370"/>
      <c r="K51" s="370"/>
      <c r="L51" s="370"/>
      <c r="M51" s="370"/>
      <c r="N51" s="370"/>
      <c r="O51" s="370"/>
      <c r="P51" s="370"/>
      <c r="Q51" s="370"/>
      <c r="R51" s="370">
        <f>8*2</f>
        <v>16</v>
      </c>
      <c r="S51" s="370">
        <f>8*4</f>
        <v>32</v>
      </c>
      <c r="T51" s="370"/>
      <c r="U51" s="370"/>
      <c r="V51" s="370"/>
      <c r="W51" s="370">
        <f>4*12</f>
        <v>48</v>
      </c>
      <c r="X51" s="370">
        <f>4*12</f>
        <v>48</v>
      </c>
      <c r="Y51" s="371"/>
      <c r="Z51" s="370"/>
      <c r="AA51" s="371"/>
      <c r="AB51" s="370"/>
      <c r="AC51" s="371">
        <f>2</f>
        <v>2</v>
      </c>
      <c r="AD51" s="371"/>
      <c r="AE51" s="371"/>
      <c r="AF51" s="371"/>
      <c r="AG51" s="371"/>
      <c r="AH51" s="372"/>
      <c r="AI51" s="491">
        <f t="shared" si="1"/>
        <v>150</v>
      </c>
      <c r="AJ51" s="492">
        <v>49</v>
      </c>
      <c r="AK51" s="489" t="e">
        <f>AJ51/#REF!</f>
        <v>#REF!</v>
      </c>
      <c r="AL51" s="504" t="s">
        <v>249</v>
      </c>
    </row>
    <row r="52" spans="1:38" ht="15.75" customHeight="1">
      <c r="A52" s="475">
        <v>40</v>
      </c>
      <c r="B52" s="367" t="s">
        <v>421</v>
      </c>
      <c r="C52" s="490" t="s">
        <v>98</v>
      </c>
      <c r="D52" s="369">
        <f>19*4</f>
        <v>76</v>
      </c>
      <c r="E52" s="370"/>
      <c r="F52" s="370">
        <f>2*4</f>
        <v>8</v>
      </c>
      <c r="G52" s="370"/>
      <c r="H52" s="370"/>
      <c r="I52" s="370"/>
      <c r="J52" s="370"/>
      <c r="K52" s="370"/>
      <c r="L52" s="370"/>
      <c r="M52" s="370"/>
      <c r="N52" s="370"/>
      <c r="O52" s="370"/>
      <c r="P52" s="370"/>
      <c r="Q52" s="370"/>
      <c r="R52" s="370">
        <f>9*2</f>
        <v>18</v>
      </c>
      <c r="S52" s="370">
        <f>9*4</f>
        <v>36</v>
      </c>
      <c r="T52" s="370"/>
      <c r="U52" s="370"/>
      <c r="V52" s="370"/>
      <c r="W52" s="370"/>
      <c r="X52" s="370"/>
      <c r="Y52" s="370"/>
      <c r="Z52" s="370"/>
      <c r="AA52" s="370"/>
      <c r="AB52" s="370"/>
      <c r="AC52" s="370"/>
      <c r="AD52" s="370"/>
      <c r="AE52" s="370"/>
      <c r="AF52" s="370">
        <f>1*6</f>
        <v>6</v>
      </c>
      <c r="AG52" s="370"/>
      <c r="AH52" s="378">
        <f>1*6</f>
        <v>6</v>
      </c>
      <c r="AI52" s="491">
        <f t="shared" si="1"/>
        <v>150</v>
      </c>
      <c r="AJ52" s="492">
        <v>106</v>
      </c>
      <c r="AK52" s="493">
        <f t="shared" si="2"/>
        <v>1.3947368421052631</v>
      </c>
      <c r="AL52" s="504" t="s">
        <v>249</v>
      </c>
    </row>
    <row r="53" spans="1:38" ht="15.75" customHeight="1">
      <c r="A53" s="475">
        <v>41</v>
      </c>
      <c r="B53" s="367" t="s">
        <v>422</v>
      </c>
      <c r="C53" s="490" t="s">
        <v>100</v>
      </c>
      <c r="D53" s="369">
        <f>16*4</f>
        <v>64</v>
      </c>
      <c r="E53" s="370"/>
      <c r="F53" s="370"/>
      <c r="G53" s="370"/>
      <c r="H53" s="370"/>
      <c r="I53" s="370"/>
      <c r="J53" s="370"/>
      <c r="K53" s="370"/>
      <c r="L53" s="370">
        <f>4*4</f>
        <v>16</v>
      </c>
      <c r="M53" s="370"/>
      <c r="N53" s="370"/>
      <c r="O53" s="370"/>
      <c r="P53" s="370"/>
      <c r="Q53" s="370"/>
      <c r="R53" s="370">
        <f>10*2</f>
        <v>20</v>
      </c>
      <c r="S53" s="370">
        <f>10*4</f>
        <v>40</v>
      </c>
      <c r="T53" s="370"/>
      <c r="U53" s="370"/>
      <c r="V53" s="370"/>
      <c r="W53" s="370"/>
      <c r="X53" s="370"/>
      <c r="Y53" s="371"/>
      <c r="Z53" s="370"/>
      <c r="AA53" s="371"/>
      <c r="AB53" s="371"/>
      <c r="AC53" s="371">
        <f>4</f>
        <v>4</v>
      </c>
      <c r="AD53" s="371"/>
      <c r="AE53" s="371"/>
      <c r="AF53" s="371"/>
      <c r="AG53" s="371"/>
      <c r="AH53" s="378">
        <f>1*6</f>
        <v>6</v>
      </c>
      <c r="AI53" s="491">
        <f t="shared" si="1"/>
        <v>150</v>
      </c>
      <c r="AJ53" s="492">
        <v>216</v>
      </c>
      <c r="AK53" s="493">
        <f t="shared" si="2"/>
        <v>3.375</v>
      </c>
      <c r="AL53" s="504" t="s">
        <v>249</v>
      </c>
    </row>
    <row r="54" spans="1:38" ht="15.75" customHeight="1">
      <c r="A54" s="475">
        <v>42</v>
      </c>
      <c r="B54" s="367" t="s">
        <v>450</v>
      </c>
      <c r="C54" s="490" t="s">
        <v>102</v>
      </c>
      <c r="D54" s="369"/>
      <c r="E54" s="370"/>
      <c r="F54" s="370"/>
      <c r="G54" s="370"/>
      <c r="H54" s="370"/>
      <c r="I54" s="370"/>
      <c r="J54" s="370"/>
      <c r="K54" s="370"/>
      <c r="L54" s="370"/>
      <c r="M54" s="370"/>
      <c r="N54" s="370"/>
      <c r="O54" s="370"/>
      <c r="P54" s="370"/>
      <c r="Q54" s="370"/>
      <c r="R54" s="370">
        <f>24*2</f>
        <v>48</v>
      </c>
      <c r="S54" s="370">
        <f>24*4</f>
        <v>96</v>
      </c>
      <c r="T54" s="370"/>
      <c r="U54" s="370"/>
      <c r="V54" s="370"/>
      <c r="W54" s="370"/>
      <c r="X54" s="370"/>
      <c r="Y54" s="371"/>
      <c r="Z54" s="370"/>
      <c r="AA54" s="371"/>
      <c r="AB54" s="370"/>
      <c r="AC54" s="370"/>
      <c r="AD54" s="370"/>
      <c r="AE54" s="370"/>
      <c r="AF54" s="370"/>
      <c r="AG54" s="370"/>
      <c r="AH54" s="372">
        <f>1*6</f>
        <v>6</v>
      </c>
      <c r="AI54" s="491">
        <f t="shared" si="1"/>
        <v>150</v>
      </c>
      <c r="AJ54" s="492">
        <v>96</v>
      </c>
      <c r="AK54" s="493" t="e">
        <f t="shared" si="2"/>
        <v>#DIV/0!</v>
      </c>
      <c r="AL54" s="504" t="s">
        <v>249</v>
      </c>
    </row>
    <row r="55" spans="1:38" ht="15.75" customHeight="1">
      <c r="A55" s="475">
        <v>43</v>
      </c>
      <c r="B55" s="367" t="s">
        <v>409</v>
      </c>
      <c r="C55" s="490" t="s">
        <v>103</v>
      </c>
      <c r="D55" s="369"/>
      <c r="E55" s="370"/>
      <c r="F55" s="370"/>
      <c r="G55" s="370"/>
      <c r="H55" s="370"/>
      <c r="I55" s="370"/>
      <c r="J55" s="370"/>
      <c r="K55" s="370"/>
      <c r="L55" s="370"/>
      <c r="M55" s="370"/>
      <c r="N55" s="370"/>
      <c r="O55" s="370"/>
      <c r="P55" s="370"/>
      <c r="Q55" s="370"/>
      <c r="R55" s="370">
        <f>12*2</f>
        <v>24</v>
      </c>
      <c r="S55" s="370">
        <f>12*4</f>
        <v>48</v>
      </c>
      <c r="T55" s="370"/>
      <c r="U55" s="370"/>
      <c r="V55" s="370"/>
      <c r="W55" s="370">
        <f>2*12</f>
        <v>24</v>
      </c>
      <c r="X55" s="370">
        <f>4*12</f>
        <v>48</v>
      </c>
      <c r="Y55" s="371"/>
      <c r="Z55" s="370"/>
      <c r="AA55" s="371"/>
      <c r="AB55" s="370"/>
      <c r="AC55" s="371">
        <f>6</f>
        <v>6</v>
      </c>
      <c r="AD55" s="371"/>
      <c r="AE55" s="371"/>
      <c r="AF55" s="370"/>
      <c r="AG55" s="370"/>
      <c r="AH55" s="378"/>
      <c r="AI55" s="491">
        <f t="shared" si="1"/>
        <v>150</v>
      </c>
      <c r="AJ55" s="492"/>
      <c r="AK55" s="489" t="e">
        <f t="shared" si="2"/>
        <v>#DIV/0!</v>
      </c>
      <c r="AL55" s="504" t="s">
        <v>249</v>
      </c>
    </row>
    <row r="56" spans="1:38" ht="15.75" customHeight="1">
      <c r="A56" s="475">
        <v>44</v>
      </c>
      <c r="B56" s="367" t="s">
        <v>409</v>
      </c>
      <c r="C56" s="490" t="s">
        <v>220</v>
      </c>
      <c r="D56" s="369"/>
      <c r="E56" s="370"/>
      <c r="F56" s="370"/>
      <c r="G56" s="370"/>
      <c r="H56" s="370"/>
      <c r="I56" s="370"/>
      <c r="J56" s="370"/>
      <c r="K56" s="370"/>
      <c r="L56" s="370"/>
      <c r="M56" s="370"/>
      <c r="N56" s="370"/>
      <c r="O56" s="370"/>
      <c r="P56" s="370"/>
      <c r="Q56" s="370"/>
      <c r="R56" s="370"/>
      <c r="S56" s="370"/>
      <c r="T56" s="370"/>
      <c r="U56" s="370"/>
      <c r="V56" s="370"/>
      <c r="W56" s="370">
        <f>4*12</f>
        <v>48</v>
      </c>
      <c r="X56" s="370">
        <f>8*12</f>
        <v>96</v>
      </c>
      <c r="Y56" s="371"/>
      <c r="Z56" s="370"/>
      <c r="AA56" s="371"/>
      <c r="AB56" s="370"/>
      <c r="AC56" s="371"/>
      <c r="AD56" s="371"/>
      <c r="AE56" s="371">
        <f>1*6</f>
        <v>6</v>
      </c>
      <c r="AF56" s="370"/>
      <c r="AG56" s="370"/>
      <c r="AH56" s="378"/>
      <c r="AI56" s="491">
        <f t="shared" si="1"/>
        <v>150</v>
      </c>
      <c r="AJ56" s="492"/>
      <c r="AK56" s="489" t="e">
        <f t="shared" si="2"/>
        <v>#DIV/0!</v>
      </c>
      <c r="AL56" s="504" t="s">
        <v>249</v>
      </c>
    </row>
    <row r="57" spans="1:38" ht="15.75" customHeight="1">
      <c r="A57" s="475">
        <v>45</v>
      </c>
      <c r="B57" s="367" t="s">
        <v>409</v>
      </c>
      <c r="C57" s="490" t="s">
        <v>104</v>
      </c>
      <c r="D57" s="369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370"/>
      <c r="P57" s="370"/>
      <c r="Q57" s="370"/>
      <c r="R57" s="370">
        <f>11*2</f>
        <v>22</v>
      </c>
      <c r="S57" s="370">
        <f>11*4</f>
        <v>44</v>
      </c>
      <c r="T57" s="370"/>
      <c r="U57" s="370">
        <f>7*6</f>
        <v>42</v>
      </c>
      <c r="V57" s="370"/>
      <c r="W57" s="370"/>
      <c r="X57" s="370">
        <f>3*12</f>
        <v>36</v>
      </c>
      <c r="Y57" s="371"/>
      <c r="Z57" s="370"/>
      <c r="AA57" s="371"/>
      <c r="AB57" s="370"/>
      <c r="AC57" s="371"/>
      <c r="AD57" s="371"/>
      <c r="AE57" s="371"/>
      <c r="AF57" s="371">
        <f>1*6</f>
        <v>6</v>
      </c>
      <c r="AG57" s="371"/>
      <c r="AH57" s="372"/>
      <c r="AI57" s="491">
        <f t="shared" si="1"/>
        <v>150</v>
      </c>
      <c r="AJ57" s="492"/>
      <c r="AK57" s="489" t="e">
        <f t="shared" si="2"/>
        <v>#DIV/0!</v>
      </c>
      <c r="AL57" s="504" t="s">
        <v>249</v>
      </c>
    </row>
    <row r="58" spans="1:38" ht="15.75" customHeight="1">
      <c r="A58" s="475">
        <v>46</v>
      </c>
      <c r="B58" s="367" t="s">
        <v>424</v>
      </c>
      <c r="C58" s="490" t="s">
        <v>191</v>
      </c>
      <c r="D58" s="369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370"/>
      <c r="P58" s="370"/>
      <c r="Q58" s="370"/>
      <c r="R58" s="370">
        <f>5*2</f>
        <v>10</v>
      </c>
      <c r="S58" s="370">
        <f>5*4</f>
        <v>20</v>
      </c>
      <c r="T58" s="370">
        <f>4*6</f>
        <v>24</v>
      </c>
      <c r="U58" s="370"/>
      <c r="V58" s="370"/>
      <c r="W58" s="370"/>
      <c r="X58" s="370">
        <f>8*12</f>
        <v>96</v>
      </c>
      <c r="Y58" s="371"/>
      <c r="Z58" s="370"/>
      <c r="AA58" s="371"/>
      <c r="AB58" s="370"/>
      <c r="AC58" s="371"/>
      <c r="AD58" s="371"/>
      <c r="AE58" s="371"/>
      <c r="AF58" s="370"/>
      <c r="AG58" s="370"/>
      <c r="AH58" s="378"/>
      <c r="AI58" s="491">
        <f t="shared" si="1"/>
        <v>150</v>
      </c>
      <c r="AJ58" s="492">
        <v>66</v>
      </c>
      <c r="AK58" s="493" t="e">
        <f t="shared" si="2"/>
        <v>#DIV/0!</v>
      </c>
      <c r="AL58" s="504" t="s">
        <v>249</v>
      </c>
    </row>
    <row r="59" spans="1:38" ht="15.75" customHeight="1">
      <c r="A59" s="475">
        <v>47</v>
      </c>
      <c r="B59" s="367" t="s">
        <v>424</v>
      </c>
      <c r="C59" s="490" t="s">
        <v>105</v>
      </c>
      <c r="D59" s="369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370"/>
      <c r="P59" s="370"/>
      <c r="Q59" s="370"/>
      <c r="R59" s="370">
        <f>1*2</f>
        <v>2</v>
      </c>
      <c r="S59" s="370">
        <f>1*4</f>
        <v>4</v>
      </c>
      <c r="T59" s="664" t="s">
        <v>541</v>
      </c>
      <c r="U59" s="652"/>
      <c r="V59" s="652"/>
      <c r="W59" s="652"/>
      <c r="X59" s="652"/>
      <c r="Y59" s="652"/>
      <c r="Z59" s="652"/>
      <c r="AA59" s="652"/>
      <c r="AB59" s="652"/>
      <c r="AC59" s="652"/>
      <c r="AD59" s="652"/>
      <c r="AE59" s="652"/>
      <c r="AF59" s="652"/>
      <c r="AG59" s="652"/>
      <c r="AH59" s="653"/>
      <c r="AI59" s="491">
        <f t="shared" si="1"/>
        <v>6</v>
      </c>
      <c r="AJ59" s="492"/>
      <c r="AK59" s="493" t="e">
        <f t="shared" si="2"/>
        <v>#DIV/0!</v>
      </c>
      <c r="AL59" s="504" t="s">
        <v>249</v>
      </c>
    </row>
    <row r="60" spans="1:38" ht="15.75" customHeight="1">
      <c r="A60" s="475">
        <v>48</v>
      </c>
      <c r="B60" s="367" t="s">
        <v>425</v>
      </c>
      <c r="C60" s="490" t="s">
        <v>107</v>
      </c>
      <c r="D60" s="369">
        <v>12</v>
      </c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370"/>
      <c r="P60" s="370"/>
      <c r="Q60" s="370"/>
      <c r="R60" s="370">
        <f>18*2</f>
        <v>36</v>
      </c>
      <c r="S60" s="370">
        <f>18*4</f>
        <v>72</v>
      </c>
      <c r="T60" s="370">
        <f>4*6</f>
        <v>24</v>
      </c>
      <c r="U60" s="370"/>
      <c r="V60" s="370"/>
      <c r="W60" s="370"/>
      <c r="X60" s="370"/>
      <c r="Y60" s="371"/>
      <c r="Z60" s="370"/>
      <c r="AA60" s="370"/>
      <c r="AB60" s="370"/>
      <c r="AC60" s="370"/>
      <c r="AD60" s="370"/>
      <c r="AE60" s="371"/>
      <c r="AF60" s="371"/>
      <c r="AG60" s="371"/>
      <c r="AH60" s="372">
        <f>1*6</f>
        <v>6</v>
      </c>
      <c r="AI60" s="491">
        <f t="shared" si="1"/>
        <v>150</v>
      </c>
      <c r="AJ60" s="492">
        <v>319</v>
      </c>
      <c r="AK60" s="493">
        <f t="shared" si="2"/>
        <v>26.583333333333332</v>
      </c>
      <c r="AL60" s="504" t="s">
        <v>249</v>
      </c>
    </row>
    <row r="61" spans="1:38" ht="15.75" customHeight="1">
      <c r="A61" s="475">
        <v>49</v>
      </c>
      <c r="B61" s="367" t="s">
        <v>451</v>
      </c>
      <c r="C61" s="490" t="s">
        <v>109</v>
      </c>
      <c r="D61" s="369"/>
      <c r="E61" s="370"/>
      <c r="F61" s="370"/>
      <c r="G61" s="370"/>
      <c r="H61" s="370"/>
      <c r="I61" s="370"/>
      <c r="J61" s="370"/>
      <c r="K61" s="370"/>
      <c r="L61" s="370">
        <f>4*4</f>
        <v>16</v>
      </c>
      <c r="M61" s="370"/>
      <c r="N61" s="370"/>
      <c r="O61" s="370"/>
      <c r="P61" s="370"/>
      <c r="Q61" s="370"/>
      <c r="R61" s="370">
        <f>16*2</f>
        <v>32</v>
      </c>
      <c r="S61" s="370">
        <f>16*4</f>
        <v>64</v>
      </c>
      <c r="T61" s="370">
        <f>5*6</f>
        <v>30</v>
      </c>
      <c r="U61" s="370"/>
      <c r="V61" s="370"/>
      <c r="W61" s="370"/>
      <c r="X61" s="370"/>
      <c r="Y61" s="371"/>
      <c r="Z61" s="370"/>
      <c r="AA61" s="371"/>
      <c r="AB61" s="370"/>
      <c r="AC61" s="371">
        <f>2</f>
        <v>2</v>
      </c>
      <c r="AD61" s="371"/>
      <c r="AE61" s="371"/>
      <c r="AF61" s="371"/>
      <c r="AG61" s="371"/>
      <c r="AH61" s="372">
        <f>1*6</f>
        <v>6</v>
      </c>
      <c r="AI61" s="491">
        <f t="shared" si="1"/>
        <v>150</v>
      </c>
      <c r="AJ61" s="492">
        <v>81</v>
      </c>
      <c r="AK61" s="493" t="e">
        <f t="shared" si="2"/>
        <v>#DIV/0!</v>
      </c>
      <c r="AL61" s="504" t="s">
        <v>249</v>
      </c>
    </row>
    <row r="62" spans="1:38" ht="15.75" customHeight="1">
      <c r="A62" s="475">
        <v>50</v>
      </c>
      <c r="B62" s="367" t="s">
        <v>451</v>
      </c>
      <c r="C62" s="490" t="s">
        <v>110</v>
      </c>
      <c r="D62" s="369"/>
      <c r="E62" s="370"/>
      <c r="F62" s="370"/>
      <c r="G62" s="370"/>
      <c r="H62" s="370"/>
      <c r="I62" s="370"/>
      <c r="J62" s="370"/>
      <c r="K62" s="370"/>
      <c r="L62" s="370">
        <f>3*4</f>
        <v>12</v>
      </c>
      <c r="M62" s="370"/>
      <c r="N62" s="370"/>
      <c r="O62" s="370"/>
      <c r="P62" s="370"/>
      <c r="Q62" s="370"/>
      <c r="R62" s="370">
        <f>18*2</f>
        <v>36</v>
      </c>
      <c r="S62" s="370">
        <f>18*4</f>
        <v>72</v>
      </c>
      <c r="T62" s="370">
        <f>4*6</f>
        <v>24</v>
      </c>
      <c r="U62" s="370"/>
      <c r="V62" s="370"/>
      <c r="W62" s="370"/>
      <c r="X62" s="370"/>
      <c r="Y62" s="371"/>
      <c r="Z62" s="370"/>
      <c r="AA62" s="371"/>
      <c r="AB62" s="370"/>
      <c r="AC62" s="371"/>
      <c r="AD62" s="371"/>
      <c r="AE62" s="371"/>
      <c r="AF62" s="371"/>
      <c r="AG62" s="371"/>
      <c r="AH62" s="372">
        <f>1*6</f>
        <v>6</v>
      </c>
      <c r="AI62" s="491">
        <f t="shared" si="1"/>
        <v>150</v>
      </c>
      <c r="AJ62" s="492">
        <v>113</v>
      </c>
      <c r="AK62" s="489" t="e">
        <f t="shared" si="2"/>
        <v>#DIV/0!</v>
      </c>
      <c r="AL62" s="504" t="s">
        <v>249</v>
      </c>
    </row>
    <row r="63" spans="1:38" ht="15.75" customHeight="1">
      <c r="A63" s="475">
        <v>51</v>
      </c>
      <c r="B63" s="367" t="s">
        <v>426</v>
      </c>
      <c r="C63" s="490" t="s">
        <v>111</v>
      </c>
      <c r="D63" s="369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370"/>
      <c r="P63" s="370"/>
      <c r="Q63" s="370"/>
      <c r="R63" s="370"/>
      <c r="S63" s="370"/>
      <c r="T63" s="370"/>
      <c r="U63" s="370"/>
      <c r="V63" s="370"/>
      <c r="W63" s="370"/>
      <c r="X63" s="370"/>
      <c r="Y63" s="371"/>
      <c r="Z63" s="370"/>
      <c r="AA63" s="371"/>
      <c r="AB63" s="370"/>
      <c r="AC63" s="371"/>
      <c r="AD63" s="371"/>
      <c r="AE63" s="371">
        <f>24*6</f>
        <v>144</v>
      </c>
      <c r="AF63" s="370"/>
      <c r="AG63" s="370"/>
      <c r="AH63" s="378">
        <f>1*6</f>
        <v>6</v>
      </c>
      <c r="AI63" s="491">
        <f t="shared" si="1"/>
        <v>150</v>
      </c>
      <c r="AJ63" s="492">
        <v>7</v>
      </c>
      <c r="AK63" s="489" t="e">
        <f t="shared" si="2"/>
        <v>#DIV/0!</v>
      </c>
      <c r="AL63" s="504" t="s">
        <v>249</v>
      </c>
    </row>
    <row r="64" spans="1:38" ht="15.75" customHeight="1">
      <c r="A64" s="475">
        <v>52</v>
      </c>
      <c r="B64" s="367" t="s">
        <v>408</v>
      </c>
      <c r="C64" s="490" t="s">
        <v>192</v>
      </c>
      <c r="D64" s="369">
        <v>52</v>
      </c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370"/>
      <c r="P64" s="370"/>
      <c r="Q64" s="370"/>
      <c r="R64" s="370"/>
      <c r="S64" s="370"/>
      <c r="T64" s="370"/>
      <c r="U64" s="370"/>
      <c r="V64" s="370"/>
      <c r="W64" s="370"/>
      <c r="X64" s="370">
        <f>8*12</f>
        <v>96</v>
      </c>
      <c r="Y64" s="371"/>
      <c r="Z64" s="370"/>
      <c r="AA64" s="371"/>
      <c r="AB64" s="370"/>
      <c r="AC64" s="370">
        <f>2</f>
        <v>2</v>
      </c>
      <c r="AD64" s="370"/>
      <c r="AE64" s="370"/>
      <c r="AF64" s="370"/>
      <c r="AG64" s="370"/>
      <c r="AH64" s="372"/>
      <c r="AI64" s="491">
        <f t="shared" si="1"/>
        <v>150</v>
      </c>
      <c r="AJ64" s="492">
        <v>48</v>
      </c>
      <c r="AK64" s="493">
        <f t="shared" si="2"/>
        <v>0.92307692307692313</v>
      </c>
      <c r="AL64" s="504" t="s">
        <v>249</v>
      </c>
    </row>
    <row r="65" spans="1:38" ht="15.75" customHeight="1">
      <c r="A65" s="475">
        <v>53</v>
      </c>
      <c r="B65" s="367" t="s">
        <v>408</v>
      </c>
      <c r="C65" s="490" t="s">
        <v>202</v>
      </c>
      <c r="D65" s="369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370"/>
      <c r="P65" s="370"/>
      <c r="Q65" s="370"/>
      <c r="R65" s="370">
        <f>9*2</f>
        <v>18</v>
      </c>
      <c r="S65" s="370">
        <f>9*4</f>
        <v>36</v>
      </c>
      <c r="T65" s="370"/>
      <c r="U65" s="370"/>
      <c r="V65" s="370"/>
      <c r="W65" s="370"/>
      <c r="X65" s="370">
        <f>8*12</f>
        <v>96</v>
      </c>
      <c r="Y65" s="371"/>
      <c r="Z65" s="370"/>
      <c r="AA65" s="371"/>
      <c r="AB65" s="370"/>
      <c r="AC65" s="371"/>
      <c r="AD65" s="371"/>
      <c r="AE65" s="371"/>
      <c r="AF65" s="370"/>
      <c r="AG65" s="370"/>
      <c r="AH65" s="378"/>
      <c r="AI65" s="491">
        <f t="shared" si="1"/>
        <v>150</v>
      </c>
      <c r="AJ65" s="492"/>
      <c r="AK65" s="493" t="e">
        <f t="shared" si="2"/>
        <v>#DIV/0!</v>
      </c>
      <c r="AL65" s="504" t="s">
        <v>249</v>
      </c>
    </row>
    <row r="66" spans="1:38" ht="15.75" customHeight="1">
      <c r="A66" s="475">
        <v>54</v>
      </c>
      <c r="B66" s="367" t="s">
        <v>410</v>
      </c>
      <c r="C66" s="490" t="s">
        <v>166</v>
      </c>
      <c r="D66" s="369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>
        <f>17*2</f>
        <v>34</v>
      </c>
      <c r="S66" s="370">
        <f>17*4</f>
        <v>68</v>
      </c>
      <c r="T66" s="370"/>
      <c r="U66" s="370"/>
      <c r="V66" s="370"/>
      <c r="W66" s="370"/>
      <c r="X66" s="370">
        <f>4*12</f>
        <v>48</v>
      </c>
      <c r="Y66" s="371"/>
      <c r="Z66" s="370"/>
      <c r="AA66" s="371"/>
      <c r="AB66" s="370"/>
      <c r="AC66" s="371"/>
      <c r="AD66" s="371"/>
      <c r="AE66" s="371"/>
      <c r="AF66" s="371"/>
      <c r="AG66" s="371"/>
      <c r="AH66" s="372"/>
      <c r="AI66" s="491">
        <f t="shared" si="1"/>
        <v>150</v>
      </c>
      <c r="AJ66" s="492">
        <v>52</v>
      </c>
      <c r="AK66" s="489" t="e">
        <f t="shared" si="2"/>
        <v>#DIV/0!</v>
      </c>
      <c r="AL66" s="504" t="s">
        <v>249</v>
      </c>
    </row>
    <row r="67" spans="1:38" ht="15.75" customHeight="1">
      <c r="A67" s="475">
        <v>55</v>
      </c>
      <c r="B67" s="367" t="s">
        <v>427</v>
      </c>
      <c r="C67" s="490" t="s">
        <v>112</v>
      </c>
      <c r="D67" s="369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370"/>
      <c r="P67" s="370"/>
      <c r="Q67" s="370"/>
      <c r="R67" s="370"/>
      <c r="S67" s="370"/>
      <c r="T67" s="370"/>
      <c r="U67" s="370">
        <f>9*6</f>
        <v>54</v>
      </c>
      <c r="V67" s="370"/>
      <c r="W67" s="370">
        <f>2*12</f>
        <v>24</v>
      </c>
      <c r="X67" s="370">
        <f>6*12</f>
        <v>72</v>
      </c>
      <c r="Y67" s="371"/>
      <c r="Z67" s="370"/>
      <c r="AA67" s="371"/>
      <c r="AB67" s="370"/>
      <c r="AC67" s="371"/>
      <c r="AD67" s="371"/>
      <c r="AE67" s="371"/>
      <c r="AF67" s="371"/>
      <c r="AG67" s="371"/>
      <c r="AH67" s="372"/>
      <c r="AI67" s="491">
        <f t="shared" si="1"/>
        <v>150</v>
      </c>
      <c r="AJ67" s="492">
        <v>128</v>
      </c>
      <c r="AK67" s="489" t="e">
        <f t="shared" si="2"/>
        <v>#DIV/0!</v>
      </c>
      <c r="AL67" s="504" t="s">
        <v>249</v>
      </c>
    </row>
    <row r="68" spans="1:38" ht="15.75" customHeight="1">
      <c r="A68" s="475">
        <v>56</v>
      </c>
      <c r="B68" s="367" t="s">
        <v>427</v>
      </c>
      <c r="C68" s="490" t="s">
        <v>113</v>
      </c>
      <c r="D68" s="369">
        <v>48</v>
      </c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370"/>
      <c r="P68" s="370"/>
      <c r="Q68" s="370"/>
      <c r="R68" s="370"/>
      <c r="S68" s="370"/>
      <c r="T68" s="370"/>
      <c r="U68" s="370">
        <f>1*6</f>
        <v>6</v>
      </c>
      <c r="V68" s="370"/>
      <c r="W68" s="370">
        <f>4*12</f>
        <v>48</v>
      </c>
      <c r="X68" s="370">
        <f>4*12</f>
        <v>48</v>
      </c>
      <c r="Y68" s="371"/>
      <c r="Z68" s="370"/>
      <c r="AA68" s="371"/>
      <c r="AB68" s="370"/>
      <c r="AC68" s="371"/>
      <c r="AD68" s="371"/>
      <c r="AE68" s="371"/>
      <c r="AF68" s="371"/>
      <c r="AG68" s="371"/>
      <c r="AH68" s="372"/>
      <c r="AI68" s="491">
        <f t="shared" si="1"/>
        <v>150</v>
      </c>
      <c r="AJ68" s="492">
        <v>233</v>
      </c>
      <c r="AK68" s="493">
        <f t="shared" si="2"/>
        <v>4.854166666666667</v>
      </c>
      <c r="AL68" s="504" t="s">
        <v>249</v>
      </c>
    </row>
    <row r="69" spans="1:38" ht="15.75" customHeight="1">
      <c r="A69" s="475">
        <v>57</v>
      </c>
      <c r="B69" s="367" t="s">
        <v>427</v>
      </c>
      <c r="C69" s="490" t="s">
        <v>306</v>
      </c>
      <c r="D69" s="369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370"/>
      <c r="P69" s="370"/>
      <c r="Q69" s="370"/>
      <c r="R69" s="370"/>
      <c r="S69" s="370"/>
      <c r="T69" s="370"/>
      <c r="U69" s="370">
        <f>13*6</f>
        <v>78</v>
      </c>
      <c r="V69" s="370"/>
      <c r="W69" s="370">
        <f>6*12</f>
        <v>72</v>
      </c>
      <c r="X69" s="370"/>
      <c r="Y69" s="371"/>
      <c r="Z69" s="370"/>
      <c r="AA69" s="371"/>
      <c r="AB69" s="370"/>
      <c r="AC69" s="371"/>
      <c r="AD69" s="371"/>
      <c r="AE69" s="371"/>
      <c r="AF69" s="371"/>
      <c r="AG69" s="371"/>
      <c r="AH69" s="372"/>
      <c r="AI69" s="491">
        <f t="shared" si="1"/>
        <v>150</v>
      </c>
      <c r="AJ69" s="492">
        <v>306</v>
      </c>
      <c r="AK69" s="493" t="e">
        <f t="shared" si="2"/>
        <v>#DIV/0!</v>
      </c>
      <c r="AL69" s="504" t="s">
        <v>249</v>
      </c>
    </row>
    <row r="70" spans="1:38" ht="15.75" customHeight="1">
      <c r="A70" s="475">
        <v>58</v>
      </c>
      <c r="B70" s="367" t="s">
        <v>427</v>
      </c>
      <c r="C70" s="490" t="s">
        <v>167</v>
      </c>
      <c r="D70" s="369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370"/>
      <c r="P70" s="370"/>
      <c r="Q70" s="370"/>
      <c r="R70" s="370"/>
      <c r="S70" s="370"/>
      <c r="T70" s="370"/>
      <c r="U70" s="370">
        <f>3*6</f>
        <v>18</v>
      </c>
      <c r="V70" s="370"/>
      <c r="W70" s="370">
        <f>6*12</f>
        <v>72</v>
      </c>
      <c r="X70" s="664" t="s">
        <v>542</v>
      </c>
      <c r="Y70" s="652"/>
      <c r="Z70" s="652"/>
      <c r="AA70" s="652"/>
      <c r="AB70" s="652"/>
      <c r="AC70" s="652"/>
      <c r="AD70" s="652"/>
      <c r="AE70" s="652"/>
      <c r="AF70" s="652"/>
      <c r="AG70" s="652"/>
      <c r="AH70" s="653"/>
      <c r="AI70" s="491">
        <f t="shared" si="1"/>
        <v>90</v>
      </c>
      <c r="AJ70" s="492">
        <v>109</v>
      </c>
      <c r="AK70" s="493" t="e">
        <f t="shared" si="2"/>
        <v>#DIV/0!</v>
      </c>
      <c r="AL70" s="504" t="s">
        <v>249</v>
      </c>
    </row>
    <row r="71" spans="1:38" ht="15.75" customHeight="1">
      <c r="A71" s="475">
        <v>59</v>
      </c>
      <c r="B71" s="367" t="s">
        <v>411</v>
      </c>
      <c r="C71" s="490" t="s">
        <v>304</v>
      </c>
      <c r="D71" s="369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370"/>
      <c r="P71" s="370"/>
      <c r="Q71" s="370"/>
      <c r="R71" s="370">
        <f>14*2</f>
        <v>28</v>
      </c>
      <c r="S71" s="370">
        <f>14*4</f>
        <v>56</v>
      </c>
      <c r="T71" s="370"/>
      <c r="U71" s="370">
        <f>7*6</f>
        <v>42</v>
      </c>
      <c r="V71" s="370"/>
      <c r="W71" s="370"/>
      <c r="X71" s="370">
        <f>2*12</f>
        <v>24</v>
      </c>
      <c r="Y71" s="371"/>
      <c r="Z71" s="370"/>
      <c r="AA71" s="371"/>
      <c r="AB71" s="370"/>
      <c r="AC71" s="371"/>
      <c r="AD71" s="371"/>
      <c r="AE71" s="371"/>
      <c r="AF71" s="370"/>
      <c r="AG71" s="370"/>
      <c r="AH71" s="378"/>
      <c r="AI71" s="491">
        <f t="shared" si="1"/>
        <v>150</v>
      </c>
      <c r="AJ71" s="492">
        <v>32</v>
      </c>
      <c r="AK71" s="493" t="e">
        <f t="shared" si="2"/>
        <v>#DIV/0!</v>
      </c>
      <c r="AL71" s="504" t="s">
        <v>249</v>
      </c>
    </row>
    <row r="72" spans="1:38" ht="15.75" customHeight="1">
      <c r="A72" s="475">
        <v>60</v>
      </c>
      <c r="B72" s="367" t="s">
        <v>409</v>
      </c>
      <c r="C72" s="490" t="s">
        <v>168</v>
      </c>
      <c r="D72" s="369"/>
      <c r="E72" s="370"/>
      <c r="F72" s="370"/>
      <c r="G72" s="370"/>
      <c r="H72" s="370"/>
      <c r="I72" s="370"/>
      <c r="J72" s="370"/>
      <c r="K72" s="370"/>
      <c r="L72" s="370"/>
      <c r="M72" s="370"/>
      <c r="N72" s="370"/>
      <c r="O72" s="370"/>
      <c r="P72" s="370"/>
      <c r="Q72" s="370"/>
      <c r="R72" s="370"/>
      <c r="S72" s="370"/>
      <c r="T72" s="370"/>
      <c r="U72" s="370"/>
      <c r="V72" s="370"/>
      <c r="W72" s="370">
        <f>6*12</f>
        <v>72</v>
      </c>
      <c r="X72" s="370">
        <f>6*12</f>
        <v>72</v>
      </c>
      <c r="Y72" s="371"/>
      <c r="Z72" s="370"/>
      <c r="AA72" s="371"/>
      <c r="AB72" s="370"/>
      <c r="AC72" s="371"/>
      <c r="AD72" s="371"/>
      <c r="AE72" s="371">
        <f>1*6</f>
        <v>6</v>
      </c>
      <c r="AF72" s="371"/>
      <c r="AG72" s="371"/>
      <c r="AH72" s="372"/>
      <c r="AI72" s="491">
        <f t="shared" si="1"/>
        <v>150</v>
      </c>
      <c r="AJ72" s="492"/>
      <c r="AK72" s="489" t="e">
        <f t="shared" si="2"/>
        <v>#DIV/0!</v>
      </c>
      <c r="AL72" s="504" t="s">
        <v>249</v>
      </c>
    </row>
    <row r="73" spans="1:38" ht="15.75" customHeight="1">
      <c r="A73" s="475">
        <v>61</v>
      </c>
      <c r="B73" s="367" t="s">
        <v>409</v>
      </c>
      <c r="C73" s="490" t="s">
        <v>201</v>
      </c>
      <c r="D73" s="369"/>
      <c r="E73" s="370"/>
      <c r="F73" s="370"/>
      <c r="G73" s="370"/>
      <c r="H73" s="370"/>
      <c r="I73" s="370"/>
      <c r="J73" s="370"/>
      <c r="K73" s="370"/>
      <c r="L73" s="370"/>
      <c r="M73" s="370"/>
      <c r="N73" s="370"/>
      <c r="O73" s="370"/>
      <c r="P73" s="370"/>
      <c r="Q73" s="370"/>
      <c r="R73" s="370"/>
      <c r="S73" s="370"/>
      <c r="T73" s="370"/>
      <c r="U73" s="370"/>
      <c r="V73" s="370"/>
      <c r="W73" s="370">
        <f>6*12</f>
        <v>72</v>
      </c>
      <c r="X73" s="370">
        <f>6*12</f>
        <v>72</v>
      </c>
      <c r="Y73" s="371"/>
      <c r="Z73" s="370"/>
      <c r="AA73" s="371"/>
      <c r="AB73" s="370"/>
      <c r="AC73" s="371"/>
      <c r="AD73" s="371"/>
      <c r="AE73" s="371">
        <f>1*6</f>
        <v>6</v>
      </c>
      <c r="AF73" s="370"/>
      <c r="AG73" s="370"/>
      <c r="AH73" s="378"/>
      <c r="AI73" s="491">
        <f t="shared" si="1"/>
        <v>150</v>
      </c>
      <c r="AJ73" s="492"/>
      <c r="AK73" s="489" t="e">
        <f t="shared" si="2"/>
        <v>#DIV/0!</v>
      </c>
      <c r="AL73" s="504" t="s">
        <v>249</v>
      </c>
    </row>
    <row r="74" spans="1:38" ht="15.75" customHeight="1">
      <c r="A74" s="475">
        <v>62</v>
      </c>
      <c r="B74" s="367" t="s">
        <v>411</v>
      </c>
      <c r="C74" s="490" t="s">
        <v>203</v>
      </c>
      <c r="D74" s="369"/>
      <c r="E74" s="370"/>
      <c r="F74" s="370"/>
      <c r="G74" s="370"/>
      <c r="H74" s="370"/>
      <c r="I74" s="370"/>
      <c r="J74" s="370"/>
      <c r="K74" s="370"/>
      <c r="L74" s="370"/>
      <c r="M74" s="370"/>
      <c r="N74" s="370"/>
      <c r="O74" s="370"/>
      <c r="P74" s="370"/>
      <c r="Q74" s="370"/>
      <c r="R74" s="370">
        <f>10*2</f>
        <v>20</v>
      </c>
      <c r="S74" s="370">
        <f>10*4</f>
        <v>40</v>
      </c>
      <c r="T74" s="370"/>
      <c r="U74" s="370">
        <f>5*6</f>
        <v>30</v>
      </c>
      <c r="V74" s="370"/>
      <c r="W74" s="370"/>
      <c r="X74" s="370">
        <f>5*12</f>
        <v>60</v>
      </c>
      <c r="Y74" s="371"/>
      <c r="Z74" s="370"/>
      <c r="AA74" s="371"/>
      <c r="AB74" s="370"/>
      <c r="AC74" s="371"/>
      <c r="AD74" s="371"/>
      <c r="AE74" s="371"/>
      <c r="AF74" s="371"/>
      <c r="AG74" s="371"/>
      <c r="AH74" s="378"/>
      <c r="AI74" s="491">
        <f t="shared" si="1"/>
        <v>150</v>
      </c>
      <c r="AJ74" s="492">
        <v>36</v>
      </c>
      <c r="AK74" s="489" t="e">
        <f t="shared" si="2"/>
        <v>#DIV/0!</v>
      </c>
      <c r="AL74" s="504" t="s">
        <v>249</v>
      </c>
    </row>
    <row r="75" spans="1:38" ht="15.75" customHeight="1">
      <c r="A75" s="475">
        <v>63</v>
      </c>
      <c r="B75" s="367" t="s">
        <v>510</v>
      </c>
      <c r="C75" s="490" t="s">
        <v>169</v>
      </c>
      <c r="D75" s="369"/>
      <c r="E75" s="370"/>
      <c r="F75" s="370"/>
      <c r="G75" s="370"/>
      <c r="H75" s="370"/>
      <c r="I75" s="370"/>
      <c r="J75" s="370"/>
      <c r="K75" s="370"/>
      <c r="L75" s="370"/>
      <c r="M75" s="370"/>
      <c r="N75" s="370"/>
      <c r="O75" s="370"/>
      <c r="P75" s="370"/>
      <c r="Q75" s="370"/>
      <c r="R75" s="370">
        <f>24*2</f>
        <v>48</v>
      </c>
      <c r="S75" s="370">
        <f>24*4</f>
        <v>96</v>
      </c>
      <c r="T75" s="370"/>
      <c r="U75" s="370"/>
      <c r="V75" s="370"/>
      <c r="W75" s="370"/>
      <c r="X75" s="370"/>
      <c r="Y75" s="371"/>
      <c r="Z75" s="370"/>
      <c r="AA75" s="371"/>
      <c r="AB75" s="370"/>
      <c r="AC75" s="371"/>
      <c r="AD75" s="371"/>
      <c r="AE75" s="371"/>
      <c r="AF75" s="371"/>
      <c r="AG75" s="371"/>
      <c r="AH75" s="378">
        <f>1*6</f>
        <v>6</v>
      </c>
      <c r="AI75" s="491">
        <f t="shared" si="1"/>
        <v>150</v>
      </c>
      <c r="AJ75" s="492">
        <v>126</v>
      </c>
      <c r="AK75" s="489" t="e">
        <f t="shared" si="2"/>
        <v>#DIV/0!</v>
      </c>
      <c r="AL75" s="504" t="s">
        <v>249</v>
      </c>
    </row>
    <row r="76" spans="1:38" ht="15.75" customHeight="1">
      <c r="A76" s="475">
        <v>64</v>
      </c>
      <c r="B76" s="367" t="s">
        <v>454</v>
      </c>
      <c r="C76" s="490" t="s">
        <v>205</v>
      </c>
      <c r="D76" s="369">
        <f>22*4</f>
        <v>88</v>
      </c>
      <c r="E76" s="370"/>
      <c r="F76" s="370">
        <f>4*4</f>
        <v>16</v>
      </c>
      <c r="G76" s="370"/>
      <c r="H76" s="370"/>
      <c r="I76" s="370"/>
      <c r="J76" s="370"/>
      <c r="K76" s="370"/>
      <c r="L76" s="370">
        <v>32</v>
      </c>
      <c r="M76" s="370"/>
      <c r="N76" s="370"/>
      <c r="O76" s="370"/>
      <c r="P76" s="370"/>
      <c r="Q76" s="370"/>
      <c r="R76" s="370">
        <f>1*2</f>
        <v>2</v>
      </c>
      <c r="S76" s="370">
        <f>1*4</f>
        <v>4</v>
      </c>
      <c r="T76" s="370"/>
      <c r="U76" s="370"/>
      <c r="V76" s="370"/>
      <c r="W76" s="370"/>
      <c r="X76" s="370"/>
      <c r="Y76" s="371"/>
      <c r="Z76" s="370"/>
      <c r="AA76" s="371"/>
      <c r="AB76" s="370"/>
      <c r="AC76" s="371">
        <f>2</f>
        <v>2</v>
      </c>
      <c r="AD76" s="371"/>
      <c r="AE76" s="371"/>
      <c r="AF76" s="370"/>
      <c r="AG76" s="370"/>
      <c r="AH76" s="378">
        <f>1*6</f>
        <v>6</v>
      </c>
      <c r="AI76" s="491">
        <f t="shared" si="1"/>
        <v>150</v>
      </c>
      <c r="AJ76" s="492">
        <v>48</v>
      </c>
      <c r="AK76" s="493">
        <f t="shared" si="2"/>
        <v>0.54545454545454541</v>
      </c>
      <c r="AL76" s="504" t="s">
        <v>249</v>
      </c>
    </row>
    <row r="77" spans="1:38" ht="15.75" customHeight="1">
      <c r="A77" s="475">
        <v>65</v>
      </c>
      <c r="B77" s="367" t="s">
        <v>476</v>
      </c>
      <c r="C77" s="490" t="s">
        <v>193</v>
      </c>
      <c r="D77" s="651" t="s">
        <v>219</v>
      </c>
      <c r="E77" s="652"/>
      <c r="F77" s="652"/>
      <c r="G77" s="652"/>
      <c r="H77" s="652"/>
      <c r="I77" s="652"/>
      <c r="J77" s="652"/>
      <c r="K77" s="652"/>
      <c r="L77" s="652"/>
      <c r="M77" s="652"/>
      <c r="N77" s="652"/>
      <c r="O77" s="652"/>
      <c r="P77" s="652"/>
      <c r="Q77" s="652"/>
      <c r="R77" s="652"/>
      <c r="S77" s="652"/>
      <c r="T77" s="652"/>
      <c r="U77" s="652"/>
      <c r="V77" s="652"/>
      <c r="W77" s="652"/>
      <c r="X77" s="652"/>
      <c r="Y77" s="652"/>
      <c r="Z77" s="652"/>
      <c r="AA77" s="652"/>
      <c r="AB77" s="652"/>
      <c r="AC77" s="652"/>
      <c r="AD77" s="652"/>
      <c r="AE77" s="652"/>
      <c r="AF77" s="652"/>
      <c r="AG77" s="652"/>
      <c r="AH77" s="653"/>
      <c r="AI77" s="491">
        <f>SUM(D77:AH77)</f>
        <v>0</v>
      </c>
      <c r="AJ77" s="492"/>
      <c r="AK77" s="493" t="e">
        <f>AJ77/#REF!</f>
        <v>#REF!</v>
      </c>
      <c r="AL77" s="504" t="s">
        <v>249</v>
      </c>
    </row>
    <row r="78" spans="1:38" ht="15.75" customHeight="1">
      <c r="A78" s="475">
        <v>66</v>
      </c>
      <c r="B78" s="367" t="s">
        <v>410</v>
      </c>
      <c r="C78" s="490" t="s">
        <v>208</v>
      </c>
      <c r="D78" s="369"/>
      <c r="E78" s="370"/>
      <c r="F78" s="370"/>
      <c r="G78" s="370"/>
      <c r="H78" s="370"/>
      <c r="I78" s="370"/>
      <c r="J78" s="370"/>
      <c r="K78" s="370"/>
      <c r="L78" s="370"/>
      <c r="M78" s="370"/>
      <c r="N78" s="370"/>
      <c r="O78" s="370"/>
      <c r="P78" s="370"/>
      <c r="Q78" s="370"/>
      <c r="R78" s="370">
        <f>9*2</f>
        <v>18</v>
      </c>
      <c r="S78" s="370">
        <f>9*4</f>
        <v>36</v>
      </c>
      <c r="T78" s="370"/>
      <c r="U78" s="370"/>
      <c r="V78" s="370"/>
      <c r="W78" s="370">
        <f>4*12</f>
        <v>48</v>
      </c>
      <c r="X78" s="370">
        <f>4*12</f>
        <v>48</v>
      </c>
      <c r="Y78" s="370"/>
      <c r="Z78" s="370"/>
      <c r="AA78" s="370"/>
      <c r="AB78" s="370"/>
      <c r="AC78" s="370"/>
      <c r="AD78" s="370"/>
      <c r="AE78" s="370"/>
      <c r="AF78" s="370"/>
      <c r="AG78" s="370"/>
      <c r="AH78" s="378"/>
      <c r="AI78" s="491">
        <f t="shared" ref="AI78:AI160" si="4">SUM(D78:AH78)</f>
        <v>150</v>
      </c>
      <c r="AJ78" s="492"/>
      <c r="AK78" s="489" t="e">
        <f>AJ78/#REF!</f>
        <v>#REF!</v>
      </c>
      <c r="AL78" s="504" t="s">
        <v>249</v>
      </c>
    </row>
    <row r="79" spans="1:38" ht="15.75" customHeight="1">
      <c r="A79" s="475">
        <v>67</v>
      </c>
      <c r="B79" s="367" t="s">
        <v>411</v>
      </c>
      <c r="C79" s="490" t="s">
        <v>303</v>
      </c>
      <c r="D79" s="369"/>
      <c r="E79" s="370"/>
      <c r="F79" s="370"/>
      <c r="G79" s="370"/>
      <c r="H79" s="370"/>
      <c r="I79" s="370"/>
      <c r="J79" s="370"/>
      <c r="K79" s="370"/>
      <c r="L79" s="370"/>
      <c r="M79" s="370"/>
      <c r="N79" s="370"/>
      <c r="O79" s="370"/>
      <c r="P79" s="370"/>
      <c r="Q79" s="370"/>
      <c r="R79" s="370">
        <f>7*2</f>
        <v>14</v>
      </c>
      <c r="S79" s="370">
        <f>7*4</f>
        <v>28</v>
      </c>
      <c r="T79" s="370"/>
      <c r="U79" s="370"/>
      <c r="V79" s="370"/>
      <c r="W79" s="370">
        <f>2*12</f>
        <v>24</v>
      </c>
      <c r="X79" s="370">
        <f>7*12</f>
        <v>84</v>
      </c>
      <c r="Y79" s="370"/>
      <c r="Z79" s="370"/>
      <c r="AA79" s="370"/>
      <c r="AB79" s="370"/>
      <c r="AC79" s="370"/>
      <c r="AD79" s="370"/>
      <c r="AE79" s="370"/>
      <c r="AF79" s="370"/>
      <c r="AG79" s="370"/>
      <c r="AH79" s="378"/>
      <c r="AI79" s="491">
        <f t="shared" si="4"/>
        <v>150</v>
      </c>
      <c r="AJ79" s="492"/>
      <c r="AK79" s="489" t="e">
        <f t="shared" ref="AK79:AK160" si="5">AJ79/D79</f>
        <v>#DIV/0!</v>
      </c>
      <c r="AL79" s="504" t="s">
        <v>249</v>
      </c>
    </row>
    <row r="80" spans="1:38" ht="15.75" customHeight="1">
      <c r="A80" s="475">
        <v>68</v>
      </c>
      <c r="B80" s="367" t="s">
        <v>411</v>
      </c>
      <c r="C80" s="490" t="s">
        <v>330</v>
      </c>
      <c r="D80" s="369">
        <v>76</v>
      </c>
      <c r="E80" s="370"/>
      <c r="F80" s="370"/>
      <c r="G80" s="370"/>
      <c r="H80" s="370"/>
      <c r="I80" s="370"/>
      <c r="J80" s="370"/>
      <c r="K80" s="370"/>
      <c r="L80" s="370"/>
      <c r="M80" s="370"/>
      <c r="N80" s="370"/>
      <c r="O80" s="370"/>
      <c r="P80" s="370"/>
      <c r="Q80" s="370"/>
      <c r="R80" s="370">
        <f>6*2</f>
        <v>12</v>
      </c>
      <c r="S80" s="370">
        <f>6*4</f>
        <v>24</v>
      </c>
      <c r="T80" s="370"/>
      <c r="U80" s="370"/>
      <c r="V80" s="370"/>
      <c r="W80" s="370"/>
      <c r="X80" s="370">
        <f>3*12</f>
        <v>36</v>
      </c>
      <c r="Y80" s="370"/>
      <c r="Z80" s="370"/>
      <c r="AA80" s="370"/>
      <c r="AB80" s="370"/>
      <c r="AC80" s="370">
        <f>2</f>
        <v>2</v>
      </c>
      <c r="AD80" s="370"/>
      <c r="AE80" s="370"/>
      <c r="AF80" s="370"/>
      <c r="AG80" s="370"/>
      <c r="AH80" s="378"/>
      <c r="AI80" s="491">
        <f t="shared" si="4"/>
        <v>150</v>
      </c>
      <c r="AJ80" s="492">
        <v>34</v>
      </c>
      <c r="AK80" s="493">
        <f t="shared" si="5"/>
        <v>0.44736842105263158</v>
      </c>
      <c r="AL80" s="504" t="s">
        <v>249</v>
      </c>
    </row>
    <row r="81" spans="1:38" ht="15.75" customHeight="1">
      <c r="A81" s="475">
        <v>69</v>
      </c>
      <c r="B81" s="367" t="s">
        <v>411</v>
      </c>
      <c r="C81" s="490" t="s">
        <v>329</v>
      </c>
      <c r="D81" s="369"/>
      <c r="E81" s="370"/>
      <c r="F81" s="370"/>
      <c r="G81" s="370"/>
      <c r="H81" s="370"/>
      <c r="I81" s="370"/>
      <c r="J81" s="370"/>
      <c r="K81" s="370"/>
      <c r="L81" s="370"/>
      <c r="M81" s="370"/>
      <c r="N81" s="370"/>
      <c r="O81" s="370"/>
      <c r="P81" s="370"/>
      <c r="Q81" s="370"/>
      <c r="R81" s="370">
        <f>11*2</f>
        <v>22</v>
      </c>
      <c r="S81" s="370">
        <f>11*4</f>
        <v>44</v>
      </c>
      <c r="T81" s="370"/>
      <c r="U81" s="370"/>
      <c r="V81" s="370"/>
      <c r="W81" s="370">
        <f>1*12</f>
        <v>12</v>
      </c>
      <c r="X81" s="370">
        <f>6*12</f>
        <v>72</v>
      </c>
      <c r="Y81" s="370"/>
      <c r="Z81" s="370"/>
      <c r="AA81" s="370"/>
      <c r="AB81" s="370"/>
      <c r="AC81" s="370"/>
      <c r="AD81" s="370"/>
      <c r="AE81" s="370"/>
      <c r="AF81" s="370"/>
      <c r="AG81" s="370"/>
      <c r="AH81" s="378"/>
      <c r="AI81" s="491">
        <f t="shared" si="4"/>
        <v>150</v>
      </c>
      <c r="AJ81" s="492">
        <v>61</v>
      </c>
      <c r="AK81" s="489" t="e">
        <f t="shared" si="5"/>
        <v>#DIV/0!</v>
      </c>
      <c r="AL81" s="504" t="s">
        <v>249</v>
      </c>
    </row>
    <row r="82" spans="1:38" ht="15.75" customHeight="1">
      <c r="A82" s="475">
        <v>70</v>
      </c>
      <c r="B82" s="367" t="s">
        <v>411</v>
      </c>
      <c r="C82" s="490" t="s">
        <v>298</v>
      </c>
      <c r="D82" s="369"/>
      <c r="E82" s="370"/>
      <c r="F82" s="370"/>
      <c r="G82" s="370"/>
      <c r="H82" s="370"/>
      <c r="I82" s="370"/>
      <c r="J82" s="370"/>
      <c r="K82" s="370"/>
      <c r="L82" s="370"/>
      <c r="M82" s="370"/>
      <c r="N82" s="370"/>
      <c r="O82" s="370"/>
      <c r="P82" s="370"/>
      <c r="Q82" s="370"/>
      <c r="R82" s="370">
        <f>11*2</f>
        <v>22</v>
      </c>
      <c r="S82" s="370">
        <f>11*4</f>
        <v>44</v>
      </c>
      <c r="T82" s="370"/>
      <c r="U82" s="370"/>
      <c r="V82" s="370"/>
      <c r="W82" s="370"/>
      <c r="X82" s="370">
        <f>7*12</f>
        <v>84</v>
      </c>
      <c r="Y82" s="370"/>
      <c r="Z82" s="370"/>
      <c r="AA82" s="370"/>
      <c r="AB82" s="370"/>
      <c r="AC82" s="370"/>
      <c r="AD82" s="370"/>
      <c r="AE82" s="370"/>
      <c r="AF82" s="370"/>
      <c r="AG82" s="370"/>
      <c r="AH82" s="378"/>
      <c r="AI82" s="491">
        <f t="shared" si="4"/>
        <v>150</v>
      </c>
      <c r="AJ82" s="492"/>
      <c r="AK82" s="489" t="e">
        <f t="shared" si="5"/>
        <v>#DIV/0!</v>
      </c>
      <c r="AL82" s="504" t="s">
        <v>249</v>
      </c>
    </row>
    <row r="83" spans="1:38" ht="15.75" customHeight="1">
      <c r="A83" s="475">
        <v>71</v>
      </c>
      <c r="B83" s="367" t="s">
        <v>411</v>
      </c>
      <c r="C83" s="490" t="s">
        <v>297</v>
      </c>
      <c r="D83" s="369">
        <f>6*4</f>
        <v>24</v>
      </c>
      <c r="E83" s="370"/>
      <c r="F83" s="370"/>
      <c r="G83" s="370"/>
      <c r="H83" s="370"/>
      <c r="I83" s="370"/>
      <c r="J83" s="370"/>
      <c r="K83" s="370"/>
      <c r="L83" s="370"/>
      <c r="M83" s="370"/>
      <c r="N83" s="370"/>
      <c r="O83" s="370"/>
      <c r="P83" s="370"/>
      <c r="Q83" s="370"/>
      <c r="R83" s="370">
        <v>12</v>
      </c>
      <c r="S83" s="370"/>
      <c r="T83" s="370">
        <f>5*6</f>
        <v>30</v>
      </c>
      <c r="U83" s="370">
        <f>2*6</f>
        <v>12</v>
      </c>
      <c r="V83" s="370"/>
      <c r="W83" s="370"/>
      <c r="X83" s="370">
        <f>6*12</f>
        <v>72</v>
      </c>
      <c r="Y83" s="370"/>
      <c r="Z83" s="370"/>
      <c r="AA83" s="370"/>
      <c r="AB83" s="370"/>
      <c r="AC83" s="370"/>
      <c r="AD83" s="370"/>
      <c r="AE83" s="370"/>
      <c r="AF83" s="370"/>
      <c r="AG83" s="370"/>
      <c r="AH83" s="378"/>
      <c r="AI83" s="491">
        <f t="shared" si="4"/>
        <v>150</v>
      </c>
      <c r="AJ83" s="492"/>
      <c r="AK83" s="489">
        <f t="shared" si="5"/>
        <v>0</v>
      </c>
      <c r="AL83" s="504" t="s">
        <v>249</v>
      </c>
    </row>
    <row r="84" spans="1:38" ht="15.75" customHeight="1">
      <c r="A84" s="475">
        <v>72</v>
      </c>
      <c r="B84" s="367" t="s">
        <v>470</v>
      </c>
      <c r="C84" s="490" t="s">
        <v>296</v>
      </c>
      <c r="D84" s="369"/>
      <c r="E84" s="370"/>
      <c r="F84" s="370"/>
      <c r="G84" s="370"/>
      <c r="H84" s="370"/>
      <c r="I84" s="370"/>
      <c r="J84" s="370"/>
      <c r="K84" s="370"/>
      <c r="L84" s="370"/>
      <c r="M84" s="370"/>
      <c r="N84" s="370"/>
      <c r="O84" s="370"/>
      <c r="P84" s="370"/>
      <c r="Q84" s="370"/>
      <c r="R84" s="370"/>
      <c r="S84" s="370"/>
      <c r="T84" s="370"/>
      <c r="U84" s="370">
        <f>5*6</f>
        <v>30</v>
      </c>
      <c r="V84" s="370"/>
      <c r="W84" s="370">
        <f>5*12</f>
        <v>60</v>
      </c>
      <c r="X84" s="370">
        <f>5*12</f>
        <v>60</v>
      </c>
      <c r="Y84" s="370"/>
      <c r="Z84" s="370"/>
      <c r="AA84" s="370"/>
      <c r="AB84" s="370"/>
      <c r="AC84" s="370"/>
      <c r="AD84" s="370"/>
      <c r="AE84" s="370"/>
      <c r="AF84" s="370"/>
      <c r="AG84" s="370"/>
      <c r="AH84" s="378"/>
      <c r="AI84" s="491">
        <f t="shared" si="4"/>
        <v>150</v>
      </c>
      <c r="AJ84" s="492"/>
      <c r="AK84" s="489" t="e">
        <f t="shared" si="5"/>
        <v>#DIV/0!</v>
      </c>
      <c r="AL84" s="504" t="s">
        <v>249</v>
      </c>
    </row>
    <row r="85" spans="1:38" ht="15.75" customHeight="1">
      <c r="A85" s="475">
        <v>73</v>
      </c>
      <c r="B85" s="367" t="s">
        <v>425</v>
      </c>
      <c r="C85" s="490" t="s">
        <v>206</v>
      </c>
      <c r="D85" s="369">
        <v>13</v>
      </c>
      <c r="E85" s="370"/>
      <c r="F85" s="370"/>
      <c r="G85" s="370"/>
      <c r="H85" s="370"/>
      <c r="I85" s="370"/>
      <c r="J85" s="370"/>
      <c r="K85" s="370"/>
      <c r="L85" s="370"/>
      <c r="M85" s="370"/>
      <c r="N85" s="370"/>
      <c r="O85" s="370"/>
      <c r="P85" s="370"/>
      <c r="Q85" s="370"/>
      <c r="R85" s="370">
        <f>18*2</f>
        <v>36</v>
      </c>
      <c r="S85" s="370">
        <f>18*4</f>
        <v>72</v>
      </c>
      <c r="T85" s="370">
        <f>4*6</f>
        <v>24</v>
      </c>
      <c r="U85" s="370"/>
      <c r="V85" s="370"/>
      <c r="W85" s="370"/>
      <c r="X85" s="370"/>
      <c r="Y85" s="370"/>
      <c r="Z85" s="370"/>
      <c r="AA85" s="370"/>
      <c r="AB85" s="370"/>
      <c r="AC85" s="370"/>
      <c r="AD85" s="370"/>
      <c r="AE85" s="370"/>
      <c r="AF85" s="370"/>
      <c r="AG85" s="370"/>
      <c r="AH85" s="378">
        <f>1*6</f>
        <v>6</v>
      </c>
      <c r="AI85" s="491">
        <f t="shared" si="4"/>
        <v>151</v>
      </c>
      <c r="AJ85" s="492"/>
      <c r="AK85" s="489">
        <f t="shared" si="5"/>
        <v>0</v>
      </c>
      <c r="AL85" s="504" t="s">
        <v>249</v>
      </c>
    </row>
    <row r="86" spans="1:38" ht="15.75" customHeight="1">
      <c r="A86" s="475">
        <v>74</v>
      </c>
      <c r="B86" s="367" t="s">
        <v>425</v>
      </c>
      <c r="C86" s="490" t="s">
        <v>512</v>
      </c>
      <c r="D86" s="369">
        <f>3*4</f>
        <v>12</v>
      </c>
      <c r="E86" s="370"/>
      <c r="F86" s="370"/>
      <c r="G86" s="370"/>
      <c r="H86" s="370"/>
      <c r="I86" s="370"/>
      <c r="J86" s="370"/>
      <c r="K86" s="370"/>
      <c r="L86" s="370"/>
      <c r="M86" s="370"/>
      <c r="N86" s="370"/>
      <c r="O86" s="370"/>
      <c r="P86" s="370"/>
      <c r="Q86" s="370"/>
      <c r="R86" s="370">
        <f>3*2</f>
        <v>6</v>
      </c>
      <c r="S86" s="370">
        <f>3*4</f>
        <v>12</v>
      </c>
      <c r="T86" s="370"/>
      <c r="U86" s="370">
        <f>8*6</f>
        <v>48</v>
      </c>
      <c r="V86" s="370"/>
      <c r="W86" s="370"/>
      <c r="X86" s="370">
        <f>6*12</f>
        <v>72</v>
      </c>
      <c r="Y86" s="370"/>
      <c r="Z86" s="370"/>
      <c r="AA86" s="370"/>
      <c r="AB86" s="370"/>
      <c r="AC86" s="370"/>
      <c r="AD86" s="370"/>
      <c r="AE86" s="370"/>
      <c r="AF86" s="370"/>
      <c r="AG86" s="370"/>
      <c r="AH86" s="378"/>
      <c r="AI86" s="491">
        <f t="shared" si="4"/>
        <v>150</v>
      </c>
      <c r="AJ86" s="492">
        <v>10</v>
      </c>
      <c r="AK86" s="493">
        <f t="shared" si="5"/>
        <v>0.83333333333333337</v>
      </c>
      <c r="AL86" s="504" t="s">
        <v>249</v>
      </c>
    </row>
    <row r="87" spans="1:38" ht="15.75" customHeight="1">
      <c r="A87" s="475">
        <v>75</v>
      </c>
      <c r="B87" s="367" t="s">
        <v>455</v>
      </c>
      <c r="C87" s="490" t="s">
        <v>430</v>
      </c>
      <c r="D87" s="369">
        <v>24</v>
      </c>
      <c r="E87" s="370"/>
      <c r="F87" s="370"/>
      <c r="G87" s="370"/>
      <c r="H87" s="370"/>
      <c r="I87" s="370"/>
      <c r="J87" s="370"/>
      <c r="K87" s="370"/>
      <c r="L87" s="370"/>
      <c r="M87" s="370"/>
      <c r="N87" s="370"/>
      <c r="O87" s="370"/>
      <c r="P87" s="370"/>
      <c r="Q87" s="370"/>
      <c r="R87" s="370"/>
      <c r="S87" s="370"/>
      <c r="T87" s="370"/>
      <c r="U87" s="370">
        <f>7*6</f>
        <v>42</v>
      </c>
      <c r="V87" s="370"/>
      <c r="W87" s="370">
        <f>1*12</f>
        <v>12</v>
      </c>
      <c r="X87" s="370">
        <f>6*12</f>
        <v>72</v>
      </c>
      <c r="Y87" s="370"/>
      <c r="Z87" s="370"/>
      <c r="AA87" s="370"/>
      <c r="AB87" s="370"/>
      <c r="AC87" s="370"/>
      <c r="AD87" s="370"/>
      <c r="AE87" s="370"/>
      <c r="AF87" s="370"/>
      <c r="AG87" s="370"/>
      <c r="AH87" s="378"/>
      <c r="AI87" s="491">
        <f t="shared" si="4"/>
        <v>150</v>
      </c>
      <c r="AJ87" s="492">
        <v>11</v>
      </c>
      <c r="AK87" s="493">
        <f t="shared" si="5"/>
        <v>0.45833333333333331</v>
      </c>
      <c r="AL87" s="504" t="s">
        <v>249</v>
      </c>
    </row>
    <row r="88" spans="1:38" ht="15.75" customHeight="1">
      <c r="A88" s="475">
        <v>76</v>
      </c>
      <c r="B88" s="367" t="s">
        <v>416</v>
      </c>
      <c r="C88" s="490" t="s">
        <v>431</v>
      </c>
      <c r="D88" s="369">
        <v>4</v>
      </c>
      <c r="E88" s="370"/>
      <c r="F88" s="370"/>
      <c r="G88" s="370"/>
      <c r="H88" s="370"/>
      <c r="I88" s="370"/>
      <c r="J88" s="370"/>
      <c r="K88" s="370"/>
      <c r="L88" s="370"/>
      <c r="M88" s="370"/>
      <c r="N88" s="370"/>
      <c r="O88" s="370"/>
      <c r="P88" s="370"/>
      <c r="Q88" s="370"/>
      <c r="R88" s="370">
        <f>3*2</f>
        <v>6</v>
      </c>
      <c r="S88" s="370">
        <f>3*4</f>
        <v>12</v>
      </c>
      <c r="T88" s="370">
        <f>1*6</f>
        <v>6</v>
      </c>
      <c r="U88" s="370"/>
      <c r="V88" s="370"/>
      <c r="W88" s="370">
        <f>6*12</f>
        <v>72</v>
      </c>
      <c r="X88" s="370">
        <f>4*12</f>
        <v>48</v>
      </c>
      <c r="Y88" s="370"/>
      <c r="Z88" s="370"/>
      <c r="AA88" s="370"/>
      <c r="AB88" s="370"/>
      <c r="AC88" s="370">
        <f>2</f>
        <v>2</v>
      </c>
      <c r="AD88" s="370"/>
      <c r="AE88" s="370"/>
      <c r="AF88" s="370"/>
      <c r="AG88" s="370"/>
      <c r="AH88" s="378"/>
      <c r="AI88" s="491">
        <f t="shared" si="4"/>
        <v>150</v>
      </c>
      <c r="AJ88" s="492">
        <v>40</v>
      </c>
      <c r="AK88" s="493">
        <f t="shared" si="5"/>
        <v>10</v>
      </c>
      <c r="AL88" s="504" t="s">
        <v>249</v>
      </c>
    </row>
    <row r="89" spans="1:38" ht="15.75" customHeight="1">
      <c r="A89" s="475">
        <v>77</v>
      </c>
      <c r="B89" s="367" t="s">
        <v>432</v>
      </c>
      <c r="C89" s="490" t="s">
        <v>433</v>
      </c>
      <c r="D89" s="369">
        <f>25*4</f>
        <v>100</v>
      </c>
      <c r="E89" s="370"/>
      <c r="F89" s="370"/>
      <c r="G89" s="370"/>
      <c r="H89" s="370"/>
      <c r="I89" s="370"/>
      <c r="J89" s="370"/>
      <c r="K89" s="370"/>
      <c r="L89" s="370">
        <f>3*4</f>
        <v>12</v>
      </c>
      <c r="M89" s="370"/>
      <c r="N89" s="370"/>
      <c r="O89" s="370"/>
      <c r="P89" s="370"/>
      <c r="Q89" s="370"/>
      <c r="R89" s="370">
        <f>5*2</f>
        <v>10</v>
      </c>
      <c r="S89" s="370">
        <f>5*4</f>
        <v>20</v>
      </c>
      <c r="T89" s="370"/>
      <c r="U89" s="370"/>
      <c r="V89" s="370"/>
      <c r="W89" s="370"/>
      <c r="X89" s="370"/>
      <c r="Y89" s="370"/>
      <c r="Z89" s="370"/>
      <c r="AA89" s="370"/>
      <c r="AB89" s="370"/>
      <c r="AC89" s="370">
        <f>2</f>
        <v>2</v>
      </c>
      <c r="AD89" s="370"/>
      <c r="AE89" s="370"/>
      <c r="AF89" s="370"/>
      <c r="AG89" s="370"/>
      <c r="AH89" s="378">
        <f>1*6</f>
        <v>6</v>
      </c>
      <c r="AI89" s="491">
        <f t="shared" si="4"/>
        <v>150</v>
      </c>
      <c r="AJ89" s="492">
        <v>150</v>
      </c>
      <c r="AK89" s="489">
        <f t="shared" si="5"/>
        <v>1.5</v>
      </c>
      <c r="AL89" s="504" t="s">
        <v>249</v>
      </c>
    </row>
    <row r="90" spans="1:38" ht="15.75" customHeight="1">
      <c r="A90" s="475">
        <v>78</v>
      </c>
      <c r="B90" s="367" t="s">
        <v>432</v>
      </c>
      <c r="C90" s="490" t="s">
        <v>457</v>
      </c>
      <c r="D90" s="369">
        <f>20*4</f>
        <v>80</v>
      </c>
      <c r="E90" s="370"/>
      <c r="F90" s="370"/>
      <c r="G90" s="370"/>
      <c r="H90" s="370"/>
      <c r="I90" s="370"/>
      <c r="J90" s="370"/>
      <c r="K90" s="370"/>
      <c r="L90" s="370">
        <f>16*4</f>
        <v>64</v>
      </c>
      <c r="M90" s="370"/>
      <c r="N90" s="370"/>
      <c r="O90" s="370"/>
      <c r="P90" s="370"/>
      <c r="Q90" s="370"/>
      <c r="R90" s="370"/>
      <c r="S90" s="370"/>
      <c r="T90" s="370"/>
      <c r="U90" s="370"/>
      <c r="V90" s="370"/>
      <c r="W90" s="370"/>
      <c r="X90" s="370"/>
      <c r="Y90" s="370"/>
      <c r="Z90" s="370"/>
      <c r="AA90" s="370"/>
      <c r="AB90" s="370"/>
      <c r="AC90" s="370"/>
      <c r="AD90" s="370"/>
      <c r="AE90" s="370"/>
      <c r="AF90" s="370"/>
      <c r="AG90" s="370"/>
      <c r="AH90" s="378">
        <f>1*6</f>
        <v>6</v>
      </c>
      <c r="AI90" s="491">
        <f t="shared" si="4"/>
        <v>150</v>
      </c>
      <c r="AJ90" s="492"/>
      <c r="AK90" s="489">
        <f t="shared" si="5"/>
        <v>0</v>
      </c>
      <c r="AL90" s="504" t="s">
        <v>249</v>
      </c>
    </row>
    <row r="91" spans="1:38" ht="15.75" customHeight="1">
      <c r="A91" s="475">
        <v>79</v>
      </c>
      <c r="B91" s="367" t="s">
        <v>470</v>
      </c>
      <c r="C91" s="490" t="s">
        <v>479</v>
      </c>
      <c r="D91" s="369"/>
      <c r="E91" s="370"/>
      <c r="F91" s="370"/>
      <c r="G91" s="370"/>
      <c r="H91" s="370"/>
      <c r="I91" s="370"/>
      <c r="J91" s="370"/>
      <c r="K91" s="370"/>
      <c r="L91" s="370"/>
      <c r="M91" s="370"/>
      <c r="N91" s="370"/>
      <c r="O91" s="370"/>
      <c r="P91" s="370"/>
      <c r="Q91" s="370"/>
      <c r="R91" s="370"/>
      <c r="S91" s="370"/>
      <c r="T91" s="370"/>
      <c r="U91" s="370">
        <f>7*6</f>
        <v>42</v>
      </c>
      <c r="V91" s="370"/>
      <c r="W91" s="370">
        <f>5*12</f>
        <v>60</v>
      </c>
      <c r="X91" s="370">
        <f>4*12</f>
        <v>48</v>
      </c>
      <c r="Y91" s="370"/>
      <c r="Z91" s="370"/>
      <c r="AA91" s="370"/>
      <c r="AB91" s="370"/>
      <c r="AC91" s="370"/>
      <c r="AD91" s="370"/>
      <c r="AE91" s="370"/>
      <c r="AF91" s="370"/>
      <c r="AG91" s="370"/>
      <c r="AH91" s="378"/>
      <c r="AI91" s="491">
        <f t="shared" si="4"/>
        <v>150</v>
      </c>
      <c r="AJ91" s="492"/>
      <c r="AK91" s="493" t="e">
        <f t="shared" si="5"/>
        <v>#DIV/0!</v>
      </c>
      <c r="AL91" s="504" t="s">
        <v>249</v>
      </c>
    </row>
    <row r="92" spans="1:38" ht="15.75" customHeight="1">
      <c r="A92" s="475">
        <v>80</v>
      </c>
      <c r="B92" s="367" t="s">
        <v>470</v>
      </c>
      <c r="C92" s="490" t="s">
        <v>480</v>
      </c>
      <c r="D92" s="369"/>
      <c r="E92" s="370"/>
      <c r="F92" s="370"/>
      <c r="G92" s="370"/>
      <c r="H92" s="370"/>
      <c r="I92" s="370"/>
      <c r="J92" s="370"/>
      <c r="K92" s="370"/>
      <c r="L92" s="370"/>
      <c r="M92" s="370"/>
      <c r="N92" s="370"/>
      <c r="O92" s="370"/>
      <c r="P92" s="370"/>
      <c r="Q92" s="370"/>
      <c r="R92" s="370"/>
      <c r="S92" s="370"/>
      <c r="T92" s="370"/>
      <c r="U92" s="370">
        <f>7*6</f>
        <v>42</v>
      </c>
      <c r="V92" s="370"/>
      <c r="W92" s="370">
        <f>4*12</f>
        <v>48</v>
      </c>
      <c r="X92" s="370">
        <f>5*12</f>
        <v>60</v>
      </c>
      <c r="Y92" s="370"/>
      <c r="Z92" s="370"/>
      <c r="AA92" s="370"/>
      <c r="AB92" s="370"/>
      <c r="AC92" s="370"/>
      <c r="AD92" s="370"/>
      <c r="AE92" s="370"/>
      <c r="AF92" s="370"/>
      <c r="AG92" s="370"/>
      <c r="AH92" s="378"/>
      <c r="AI92" s="491">
        <f t="shared" si="4"/>
        <v>150</v>
      </c>
      <c r="AJ92" s="492">
        <v>2</v>
      </c>
      <c r="AK92" s="493" t="e">
        <f t="shared" si="5"/>
        <v>#DIV/0!</v>
      </c>
      <c r="AL92" s="504" t="s">
        <v>249</v>
      </c>
    </row>
    <row r="93" spans="1:38" ht="15.75" customHeight="1">
      <c r="A93" s="475">
        <v>81</v>
      </c>
      <c r="B93" s="367" t="s">
        <v>470</v>
      </c>
      <c r="C93" s="490" t="s">
        <v>525</v>
      </c>
      <c r="D93" s="369"/>
      <c r="E93" s="370"/>
      <c r="F93" s="370"/>
      <c r="G93" s="370"/>
      <c r="H93" s="370"/>
      <c r="I93" s="370"/>
      <c r="J93" s="370"/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>
        <f>9*6</f>
        <v>54</v>
      </c>
      <c r="V93" s="370"/>
      <c r="W93" s="370">
        <f>3*12</f>
        <v>36</v>
      </c>
      <c r="X93" s="370">
        <f>5*12</f>
        <v>60</v>
      </c>
      <c r="Y93" s="370"/>
      <c r="Z93" s="370"/>
      <c r="AA93" s="370"/>
      <c r="AB93" s="370"/>
      <c r="AC93" s="370"/>
      <c r="AD93" s="370"/>
      <c r="AE93" s="370"/>
      <c r="AF93" s="370"/>
      <c r="AG93" s="370"/>
      <c r="AH93" s="378"/>
      <c r="AI93" s="491">
        <f t="shared" si="4"/>
        <v>150</v>
      </c>
      <c r="AJ93" s="492"/>
      <c r="AK93" s="493" t="e">
        <f t="shared" si="5"/>
        <v>#DIV/0!</v>
      </c>
      <c r="AL93" s="504" t="s">
        <v>249</v>
      </c>
    </row>
    <row r="94" spans="1:38" ht="15.75" customHeight="1">
      <c r="A94" s="475">
        <v>82</v>
      </c>
      <c r="B94" s="367" t="s">
        <v>470</v>
      </c>
      <c r="C94" s="490" t="s">
        <v>526</v>
      </c>
      <c r="D94" s="369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O94" s="370"/>
      <c r="P94" s="370"/>
      <c r="Q94" s="370"/>
      <c r="R94" s="370">
        <f>11*2</f>
        <v>22</v>
      </c>
      <c r="S94" s="370">
        <f>11*4</f>
        <v>44</v>
      </c>
      <c r="T94" s="370"/>
      <c r="U94" s="370"/>
      <c r="V94" s="370"/>
      <c r="W94" s="370"/>
      <c r="X94" s="370">
        <f>7*12</f>
        <v>84</v>
      </c>
      <c r="Y94" s="370"/>
      <c r="Z94" s="370"/>
      <c r="AA94" s="370"/>
      <c r="AB94" s="370"/>
      <c r="AC94" s="370"/>
      <c r="AD94" s="370"/>
      <c r="AE94" s="370"/>
      <c r="AF94" s="370"/>
      <c r="AG94" s="370"/>
      <c r="AH94" s="378"/>
      <c r="AI94" s="491">
        <f>SUM(D91:AH91)</f>
        <v>150</v>
      </c>
      <c r="AJ94" s="492"/>
      <c r="AK94" s="489" t="e">
        <f t="shared" si="5"/>
        <v>#DIV/0!</v>
      </c>
      <c r="AL94" s="504" t="s">
        <v>249</v>
      </c>
    </row>
    <row r="95" spans="1:38" ht="15.75" customHeight="1">
      <c r="A95" s="475">
        <v>83</v>
      </c>
      <c r="B95" s="367" t="s">
        <v>411</v>
      </c>
      <c r="C95" s="490" t="s">
        <v>527</v>
      </c>
      <c r="D95" s="369"/>
      <c r="E95" s="370"/>
      <c r="F95" s="370"/>
      <c r="G95" s="370"/>
      <c r="H95" s="370"/>
      <c r="I95" s="370"/>
      <c r="J95" s="370"/>
      <c r="K95" s="370"/>
      <c r="L95" s="370"/>
      <c r="M95" s="370"/>
      <c r="N95" s="370"/>
      <c r="O95" s="370"/>
      <c r="P95" s="370"/>
      <c r="Q95" s="370"/>
      <c r="R95" s="370">
        <f>15*2</f>
        <v>30</v>
      </c>
      <c r="S95" s="370">
        <f>15*4</f>
        <v>60</v>
      </c>
      <c r="T95" s="370"/>
      <c r="U95" s="370"/>
      <c r="V95" s="370"/>
      <c r="W95" s="370">
        <f>1*12</f>
        <v>12</v>
      </c>
      <c r="X95" s="370">
        <f>4*12</f>
        <v>48</v>
      </c>
      <c r="Y95" s="370"/>
      <c r="Z95" s="370"/>
      <c r="AA95" s="370"/>
      <c r="AB95" s="370"/>
      <c r="AC95" s="370"/>
      <c r="AD95" s="370"/>
      <c r="AE95" s="370"/>
      <c r="AF95" s="370"/>
      <c r="AG95" s="370"/>
      <c r="AH95" s="378"/>
      <c r="AI95" s="491">
        <f>SUM(D91:AH91)</f>
        <v>150</v>
      </c>
      <c r="AJ95" s="492"/>
      <c r="AK95" s="489" t="e">
        <f t="shared" si="5"/>
        <v>#DIV/0!</v>
      </c>
      <c r="AL95" s="504" t="s">
        <v>249</v>
      </c>
    </row>
    <row r="96" spans="1:38" ht="15.75" customHeight="1">
      <c r="A96" s="475">
        <v>84</v>
      </c>
      <c r="B96" s="367" t="s">
        <v>411</v>
      </c>
      <c r="C96" s="490" t="s">
        <v>481</v>
      </c>
      <c r="D96" s="369"/>
      <c r="E96" s="370"/>
      <c r="F96" s="370"/>
      <c r="G96" s="370"/>
      <c r="H96" s="370"/>
      <c r="I96" s="370"/>
      <c r="J96" s="370"/>
      <c r="K96" s="370"/>
      <c r="L96" s="370"/>
      <c r="M96" s="370"/>
      <c r="N96" s="370"/>
      <c r="O96" s="370"/>
      <c r="P96" s="370"/>
      <c r="Q96" s="370"/>
      <c r="R96" s="370"/>
      <c r="S96" s="370"/>
      <c r="T96" s="370"/>
      <c r="U96" s="370">
        <f>7*6</f>
        <v>42</v>
      </c>
      <c r="V96" s="370"/>
      <c r="W96" s="370">
        <f>3*12</f>
        <v>36</v>
      </c>
      <c r="X96" s="370">
        <f>6*12</f>
        <v>72</v>
      </c>
      <c r="Y96" s="370"/>
      <c r="Z96" s="370"/>
      <c r="AA96" s="370"/>
      <c r="AB96" s="370"/>
      <c r="AC96" s="370"/>
      <c r="AD96" s="370"/>
      <c r="AE96" s="370"/>
      <c r="AF96" s="370"/>
      <c r="AG96" s="370"/>
      <c r="AH96" s="378"/>
      <c r="AI96" s="491">
        <f t="shared" si="4"/>
        <v>150</v>
      </c>
      <c r="AJ96" s="492"/>
      <c r="AK96" s="489" t="e">
        <f t="shared" si="5"/>
        <v>#DIV/0!</v>
      </c>
      <c r="AL96" s="504" t="s">
        <v>249</v>
      </c>
    </row>
    <row r="97" spans="1:38" ht="15.75" customHeight="1">
      <c r="A97" s="475">
        <v>85</v>
      </c>
      <c r="B97" s="367" t="s">
        <v>407</v>
      </c>
      <c r="C97" s="490" t="s">
        <v>528</v>
      </c>
      <c r="D97" s="369"/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70"/>
      <c r="R97" s="370">
        <f t="shared" ref="R97:R100" si="6">1*2</f>
        <v>2</v>
      </c>
      <c r="S97" s="370">
        <f t="shared" ref="S97:S100" si="7">1*4</f>
        <v>4</v>
      </c>
      <c r="T97" s="370"/>
      <c r="U97" s="370"/>
      <c r="V97" s="370"/>
      <c r="W97" s="370">
        <f>6*12</f>
        <v>72</v>
      </c>
      <c r="X97" s="370">
        <f>6*12</f>
        <v>72</v>
      </c>
      <c r="Y97" s="370"/>
      <c r="Z97" s="370"/>
      <c r="AA97" s="370"/>
      <c r="AB97" s="370"/>
      <c r="AC97" s="370"/>
      <c r="AD97" s="370"/>
      <c r="AE97" s="370"/>
      <c r="AF97" s="370"/>
      <c r="AG97" s="370"/>
      <c r="AH97" s="378"/>
      <c r="AI97" s="491">
        <f t="shared" si="4"/>
        <v>150</v>
      </c>
      <c r="AJ97" s="492"/>
      <c r="AK97" s="489" t="e">
        <f t="shared" si="5"/>
        <v>#DIV/0!</v>
      </c>
      <c r="AL97" s="504" t="s">
        <v>249</v>
      </c>
    </row>
    <row r="98" spans="1:38" ht="15.75" customHeight="1">
      <c r="A98" s="475">
        <v>86</v>
      </c>
      <c r="B98" s="367" t="s">
        <v>407</v>
      </c>
      <c r="C98" s="490" t="s">
        <v>482</v>
      </c>
      <c r="D98" s="369"/>
      <c r="E98" s="370"/>
      <c r="F98" s="370"/>
      <c r="G98" s="370"/>
      <c r="H98" s="370"/>
      <c r="I98" s="370"/>
      <c r="J98" s="370"/>
      <c r="K98" s="370"/>
      <c r="L98" s="370"/>
      <c r="M98" s="370"/>
      <c r="N98" s="370"/>
      <c r="O98" s="370"/>
      <c r="P98" s="370"/>
      <c r="Q98" s="370"/>
      <c r="R98" s="370"/>
      <c r="S98" s="370"/>
      <c r="T98" s="370"/>
      <c r="U98" s="370"/>
      <c r="V98" s="370"/>
      <c r="W98" s="370">
        <f>6*12</f>
        <v>72</v>
      </c>
      <c r="X98" s="370">
        <f>6*12</f>
        <v>72</v>
      </c>
      <c r="Y98" s="370"/>
      <c r="Z98" s="370"/>
      <c r="AA98" s="370"/>
      <c r="AB98" s="370"/>
      <c r="AC98" s="370"/>
      <c r="AD98" s="370"/>
      <c r="AE98" s="370">
        <f>1*6</f>
        <v>6</v>
      </c>
      <c r="AF98" s="370"/>
      <c r="AG98" s="370"/>
      <c r="AH98" s="378"/>
      <c r="AI98" s="491">
        <f t="shared" si="4"/>
        <v>150</v>
      </c>
      <c r="AJ98" s="492"/>
      <c r="AK98" s="489" t="e">
        <f t="shared" si="5"/>
        <v>#DIV/0!</v>
      </c>
      <c r="AL98" s="504" t="s">
        <v>249</v>
      </c>
    </row>
    <row r="99" spans="1:38" ht="15.75" customHeight="1">
      <c r="A99" s="475">
        <v>87</v>
      </c>
      <c r="B99" s="367" t="s">
        <v>407</v>
      </c>
      <c r="C99" s="490" t="s">
        <v>483</v>
      </c>
      <c r="D99" s="369"/>
      <c r="E99" s="370"/>
      <c r="F99" s="370"/>
      <c r="G99" s="370"/>
      <c r="H99" s="370"/>
      <c r="I99" s="370"/>
      <c r="J99" s="370"/>
      <c r="K99" s="370"/>
      <c r="L99" s="370"/>
      <c r="M99" s="370"/>
      <c r="N99" s="370"/>
      <c r="O99" s="370"/>
      <c r="P99" s="370"/>
      <c r="Q99" s="370"/>
      <c r="R99" s="370">
        <f t="shared" si="6"/>
        <v>2</v>
      </c>
      <c r="S99" s="370">
        <f t="shared" si="7"/>
        <v>4</v>
      </c>
      <c r="T99" s="370"/>
      <c r="U99" s="370"/>
      <c r="V99" s="370"/>
      <c r="W99" s="370">
        <f t="shared" ref="W99:X100" si="8">6*12</f>
        <v>72</v>
      </c>
      <c r="X99" s="370">
        <f t="shared" si="8"/>
        <v>72</v>
      </c>
      <c r="Y99" s="370"/>
      <c r="Z99" s="370"/>
      <c r="AA99" s="370"/>
      <c r="AB99" s="370"/>
      <c r="AC99" s="370"/>
      <c r="AD99" s="370"/>
      <c r="AE99" s="370"/>
      <c r="AF99" s="370"/>
      <c r="AG99" s="370"/>
      <c r="AH99" s="378"/>
      <c r="AI99" s="491">
        <f t="shared" si="4"/>
        <v>150</v>
      </c>
      <c r="AJ99" s="492"/>
      <c r="AK99" s="489" t="e">
        <f t="shared" si="5"/>
        <v>#DIV/0!</v>
      </c>
      <c r="AL99" s="504" t="s">
        <v>249</v>
      </c>
    </row>
    <row r="100" spans="1:38" ht="15.75" customHeight="1">
      <c r="A100" s="475">
        <v>88</v>
      </c>
      <c r="B100" s="367" t="s">
        <v>407</v>
      </c>
      <c r="C100" s="490" t="s">
        <v>513</v>
      </c>
      <c r="D100" s="369"/>
      <c r="E100" s="370"/>
      <c r="F100" s="370"/>
      <c r="G100" s="370"/>
      <c r="H100" s="370"/>
      <c r="I100" s="370"/>
      <c r="J100" s="370"/>
      <c r="K100" s="370"/>
      <c r="L100" s="370"/>
      <c r="M100" s="370"/>
      <c r="N100" s="370"/>
      <c r="O100" s="370"/>
      <c r="P100" s="370"/>
      <c r="Q100" s="370"/>
      <c r="R100" s="370">
        <f t="shared" si="6"/>
        <v>2</v>
      </c>
      <c r="S100" s="370">
        <f t="shared" si="7"/>
        <v>4</v>
      </c>
      <c r="T100" s="370"/>
      <c r="U100" s="370"/>
      <c r="V100" s="370"/>
      <c r="W100" s="370">
        <f t="shared" si="8"/>
        <v>72</v>
      </c>
      <c r="X100" s="370">
        <f t="shared" si="8"/>
        <v>72</v>
      </c>
      <c r="Y100" s="370"/>
      <c r="Z100" s="370"/>
      <c r="AA100" s="370"/>
      <c r="AB100" s="370"/>
      <c r="AC100" s="370"/>
      <c r="AD100" s="370"/>
      <c r="AE100" s="370"/>
      <c r="AF100" s="370"/>
      <c r="AG100" s="370"/>
      <c r="AH100" s="378"/>
      <c r="AI100" s="491">
        <f t="shared" si="4"/>
        <v>150</v>
      </c>
      <c r="AJ100" s="492"/>
      <c r="AK100" s="489" t="e">
        <f t="shared" si="5"/>
        <v>#DIV/0!</v>
      </c>
      <c r="AL100" s="504" t="s">
        <v>249</v>
      </c>
    </row>
    <row r="101" spans="1:38" ht="15.75" customHeight="1">
      <c r="A101" s="475">
        <v>89</v>
      </c>
      <c r="B101" s="367" t="s">
        <v>444</v>
      </c>
      <c r="C101" s="490" t="s">
        <v>438</v>
      </c>
      <c r="D101" s="369"/>
      <c r="E101" s="370"/>
      <c r="F101" s="370"/>
      <c r="G101" s="370"/>
      <c r="H101" s="370"/>
      <c r="I101" s="370"/>
      <c r="J101" s="370"/>
      <c r="K101" s="370"/>
      <c r="L101" s="370"/>
      <c r="M101" s="370"/>
      <c r="N101" s="370"/>
      <c r="O101" s="370"/>
      <c r="P101" s="370"/>
      <c r="Q101" s="370"/>
      <c r="R101" s="370">
        <f>3*2</f>
        <v>6</v>
      </c>
      <c r="S101" s="370">
        <f>3*4</f>
        <v>12</v>
      </c>
      <c r="T101" s="370"/>
      <c r="U101" s="370"/>
      <c r="V101" s="370"/>
      <c r="W101" s="370">
        <f>5*12</f>
        <v>60</v>
      </c>
      <c r="X101" s="370">
        <f>6*12</f>
        <v>72</v>
      </c>
      <c r="Y101" s="370"/>
      <c r="Z101" s="370"/>
      <c r="AA101" s="370"/>
      <c r="AB101" s="370"/>
      <c r="AC101" s="370"/>
      <c r="AD101" s="370"/>
      <c r="AE101" s="370"/>
      <c r="AF101" s="370"/>
      <c r="AG101" s="370"/>
      <c r="AH101" s="378"/>
      <c r="AI101" s="491">
        <f t="shared" si="4"/>
        <v>150</v>
      </c>
      <c r="AJ101" s="492"/>
      <c r="AK101" s="489" t="e">
        <f t="shared" si="5"/>
        <v>#DIV/0!</v>
      </c>
      <c r="AL101" s="504" t="s">
        <v>249</v>
      </c>
    </row>
    <row r="102" spans="1:38" ht="15.75" customHeight="1">
      <c r="A102" s="475">
        <v>90</v>
      </c>
      <c r="B102" s="367" t="s">
        <v>416</v>
      </c>
      <c r="C102" s="490" t="s">
        <v>530</v>
      </c>
      <c r="D102" s="369">
        <v>4</v>
      </c>
      <c r="E102" s="370"/>
      <c r="F102" s="370"/>
      <c r="G102" s="370"/>
      <c r="H102" s="370"/>
      <c r="I102" s="370"/>
      <c r="J102" s="370"/>
      <c r="K102" s="370"/>
      <c r="L102" s="370"/>
      <c r="M102" s="370"/>
      <c r="N102" s="370"/>
      <c r="O102" s="370"/>
      <c r="P102" s="370"/>
      <c r="Q102" s="370"/>
      <c r="R102" s="370">
        <f>1*2</f>
        <v>2</v>
      </c>
      <c r="S102" s="370">
        <f>1*4</f>
        <v>4</v>
      </c>
      <c r="T102" s="370">
        <f>1*6</f>
        <v>6</v>
      </c>
      <c r="U102" s="370"/>
      <c r="V102" s="370"/>
      <c r="W102" s="370">
        <f>8*12</f>
        <v>96</v>
      </c>
      <c r="X102" s="370">
        <f>3*12</f>
        <v>36</v>
      </c>
      <c r="Y102" s="370"/>
      <c r="Z102" s="370"/>
      <c r="AA102" s="370"/>
      <c r="AB102" s="370"/>
      <c r="AC102" s="370">
        <f>2</f>
        <v>2</v>
      </c>
      <c r="AD102" s="370"/>
      <c r="AE102" s="370"/>
      <c r="AF102" s="370"/>
      <c r="AG102" s="370"/>
      <c r="AH102" s="378"/>
      <c r="AI102" s="491">
        <f t="shared" si="4"/>
        <v>150</v>
      </c>
      <c r="AJ102" s="492">
        <v>70</v>
      </c>
      <c r="AK102" s="489">
        <f t="shared" si="5"/>
        <v>17.5</v>
      </c>
      <c r="AL102" s="504" t="s">
        <v>249</v>
      </c>
    </row>
    <row r="103" spans="1:38" ht="15.75" customHeight="1">
      <c r="A103" s="475">
        <v>91</v>
      </c>
      <c r="B103" s="367" t="s">
        <v>411</v>
      </c>
      <c r="C103" s="490" t="s">
        <v>531</v>
      </c>
      <c r="D103" s="369"/>
      <c r="E103" s="370"/>
      <c r="F103" s="370">
        <v>40</v>
      </c>
      <c r="G103" s="370"/>
      <c r="H103" s="370"/>
      <c r="I103" s="370"/>
      <c r="J103" s="370"/>
      <c r="K103" s="370"/>
      <c r="L103" s="370"/>
      <c r="M103" s="370"/>
      <c r="N103" s="370"/>
      <c r="O103" s="370"/>
      <c r="P103" s="370"/>
      <c r="Q103" s="370"/>
      <c r="R103" s="370">
        <f>10*2</f>
        <v>20</v>
      </c>
      <c r="S103" s="370">
        <f>10*4</f>
        <v>40</v>
      </c>
      <c r="T103" s="370"/>
      <c r="U103" s="370"/>
      <c r="V103" s="370"/>
      <c r="W103" s="370"/>
      <c r="X103" s="370">
        <f>4*12</f>
        <v>48</v>
      </c>
      <c r="Y103" s="370"/>
      <c r="Z103" s="370"/>
      <c r="AA103" s="370"/>
      <c r="AB103" s="370"/>
      <c r="AC103" s="370">
        <f>2</f>
        <v>2</v>
      </c>
      <c r="AD103" s="370"/>
      <c r="AE103" s="370"/>
      <c r="AF103" s="370"/>
      <c r="AG103" s="370"/>
      <c r="AH103" s="378"/>
      <c r="AI103" s="491">
        <f t="shared" si="4"/>
        <v>150</v>
      </c>
      <c r="AJ103" s="492"/>
      <c r="AK103" s="489" t="e">
        <f t="shared" si="5"/>
        <v>#DIV/0!</v>
      </c>
      <c r="AL103" s="504" t="s">
        <v>249</v>
      </c>
    </row>
    <row r="104" spans="1:38" ht="15.75" customHeight="1">
      <c r="A104" s="475">
        <v>92</v>
      </c>
      <c r="B104" s="367" t="s">
        <v>416</v>
      </c>
      <c r="C104" s="490" t="s">
        <v>535</v>
      </c>
      <c r="D104" s="369">
        <v>16</v>
      </c>
      <c r="E104" s="370"/>
      <c r="F104" s="370"/>
      <c r="G104" s="370"/>
      <c r="H104" s="370"/>
      <c r="I104" s="370"/>
      <c r="J104" s="370"/>
      <c r="K104" s="370"/>
      <c r="L104" s="370"/>
      <c r="M104" s="370"/>
      <c r="N104" s="370"/>
      <c r="O104" s="370"/>
      <c r="P104" s="370"/>
      <c r="Q104" s="370"/>
      <c r="R104" s="370">
        <f>6*2</f>
        <v>12</v>
      </c>
      <c r="S104" s="370">
        <f>6*4</f>
        <v>24</v>
      </c>
      <c r="T104" s="370"/>
      <c r="U104" s="370"/>
      <c r="V104" s="370"/>
      <c r="W104" s="370">
        <f>3*12</f>
        <v>36</v>
      </c>
      <c r="X104" s="370">
        <f>5*12</f>
        <v>60</v>
      </c>
      <c r="Y104" s="370"/>
      <c r="Z104" s="370"/>
      <c r="AA104" s="370"/>
      <c r="AB104" s="370"/>
      <c r="AC104" s="370">
        <f>2</f>
        <v>2</v>
      </c>
      <c r="AD104" s="370"/>
      <c r="AE104" s="370"/>
      <c r="AF104" s="370"/>
      <c r="AG104" s="370"/>
      <c r="AH104" s="378"/>
      <c r="AI104" s="491">
        <f t="shared" si="4"/>
        <v>150</v>
      </c>
      <c r="AJ104" s="492">
        <v>27</v>
      </c>
      <c r="AK104" s="493">
        <f t="shared" si="5"/>
        <v>1.6875</v>
      </c>
      <c r="AL104" s="504" t="s">
        <v>249</v>
      </c>
    </row>
    <row r="105" spans="1:38" ht="15.75" customHeight="1">
      <c r="A105" s="475">
        <v>93</v>
      </c>
      <c r="B105" s="367" t="s">
        <v>408</v>
      </c>
      <c r="C105" s="490" t="s">
        <v>543</v>
      </c>
      <c r="D105" s="369"/>
      <c r="E105" s="370"/>
      <c r="F105" s="370"/>
      <c r="G105" s="370"/>
      <c r="H105" s="370"/>
      <c r="I105" s="370"/>
      <c r="J105" s="370"/>
      <c r="K105" s="370"/>
      <c r="L105" s="370"/>
      <c r="M105" s="370"/>
      <c r="N105" s="370"/>
      <c r="O105" s="370"/>
      <c r="P105" s="370"/>
      <c r="Q105" s="370"/>
      <c r="R105" s="370"/>
      <c r="S105" s="370"/>
      <c r="T105" s="370"/>
      <c r="U105" s="370">
        <f>1*6</f>
        <v>6</v>
      </c>
      <c r="V105" s="370"/>
      <c r="W105" s="370">
        <f>8*12</f>
        <v>96</v>
      </c>
      <c r="X105" s="370">
        <f>4*12</f>
        <v>48</v>
      </c>
      <c r="Y105" s="370"/>
      <c r="Z105" s="370"/>
      <c r="AA105" s="370"/>
      <c r="AB105" s="370"/>
      <c r="AC105" s="370"/>
      <c r="AD105" s="370"/>
      <c r="AE105" s="370"/>
      <c r="AF105" s="370"/>
      <c r="AG105" s="370"/>
      <c r="AH105" s="378"/>
      <c r="AI105" s="491">
        <f t="shared" si="4"/>
        <v>150</v>
      </c>
      <c r="AJ105" s="492"/>
      <c r="AK105" s="489" t="e">
        <f t="shared" si="5"/>
        <v>#DIV/0!</v>
      </c>
      <c r="AL105" s="504" t="s">
        <v>249</v>
      </c>
    </row>
    <row r="106" spans="1:38" ht="15.75" customHeight="1">
      <c r="A106" s="475">
        <v>94</v>
      </c>
      <c r="B106" s="367" t="s">
        <v>411</v>
      </c>
      <c r="C106" s="490" t="s">
        <v>544</v>
      </c>
      <c r="D106" s="369"/>
      <c r="E106" s="370"/>
      <c r="F106" s="370"/>
      <c r="G106" s="370"/>
      <c r="H106" s="370"/>
      <c r="I106" s="370"/>
      <c r="J106" s="370"/>
      <c r="K106" s="370"/>
      <c r="L106" s="370"/>
      <c r="M106" s="370"/>
      <c r="N106" s="370"/>
      <c r="O106" s="370"/>
      <c r="P106" s="370"/>
      <c r="Q106" s="370"/>
      <c r="R106" s="370">
        <f>13*2</f>
        <v>26</v>
      </c>
      <c r="S106" s="370">
        <f>13*4</f>
        <v>52</v>
      </c>
      <c r="T106" s="370"/>
      <c r="U106" s="370"/>
      <c r="V106" s="370"/>
      <c r="W106" s="370"/>
      <c r="X106" s="370">
        <f>6*12</f>
        <v>72</v>
      </c>
      <c r="Y106" s="370"/>
      <c r="Z106" s="370"/>
      <c r="AA106" s="370"/>
      <c r="AB106" s="370"/>
      <c r="AC106" s="370"/>
      <c r="AD106" s="370"/>
      <c r="AE106" s="370"/>
      <c r="AF106" s="370"/>
      <c r="AG106" s="370"/>
      <c r="AH106" s="378"/>
      <c r="AI106" s="491">
        <f t="shared" si="4"/>
        <v>150</v>
      </c>
      <c r="AJ106" s="492">
        <v>1</v>
      </c>
      <c r="AK106" s="489" t="e">
        <f t="shared" si="5"/>
        <v>#DIV/0!</v>
      </c>
      <c r="AL106" s="504" t="s">
        <v>249</v>
      </c>
    </row>
    <row r="107" spans="1:38" ht="15.75" customHeight="1">
      <c r="A107" s="475">
        <v>95</v>
      </c>
      <c r="B107" s="409" t="s">
        <v>411</v>
      </c>
      <c r="C107" s="496" t="s">
        <v>514</v>
      </c>
      <c r="D107" s="382"/>
      <c r="E107" s="383"/>
      <c r="F107" s="383"/>
      <c r="G107" s="383"/>
      <c r="H107" s="383"/>
      <c r="I107" s="383"/>
      <c r="J107" s="383"/>
      <c r="K107" s="383"/>
      <c r="L107" s="383"/>
      <c r="M107" s="383"/>
      <c r="N107" s="383"/>
      <c r="O107" s="383"/>
      <c r="P107" s="383"/>
      <c r="Q107" s="383"/>
      <c r="R107" s="383"/>
      <c r="S107" s="383"/>
      <c r="T107" s="383"/>
      <c r="U107" s="383"/>
      <c r="V107" s="383"/>
      <c r="W107" s="383"/>
      <c r="X107" s="383"/>
      <c r="Y107" s="383"/>
      <c r="Z107" s="383"/>
      <c r="AA107" s="383"/>
      <c r="AB107" s="383"/>
      <c r="AC107" s="383"/>
      <c r="AD107" s="383"/>
      <c r="AE107" s="383"/>
      <c r="AF107" s="383"/>
      <c r="AG107" s="383"/>
      <c r="AH107" s="384"/>
      <c r="AI107" s="491">
        <f t="shared" si="4"/>
        <v>0</v>
      </c>
      <c r="AJ107" s="497">
        <v>21</v>
      </c>
      <c r="AK107" s="489" t="e">
        <f t="shared" si="5"/>
        <v>#DIV/0!</v>
      </c>
      <c r="AL107" s="504" t="s">
        <v>249</v>
      </c>
    </row>
    <row r="108" spans="1:38" ht="15.75" customHeight="1">
      <c r="A108" s="475">
        <v>96</v>
      </c>
      <c r="B108" s="409" t="s">
        <v>416</v>
      </c>
      <c r="C108" s="496" t="s">
        <v>300</v>
      </c>
      <c r="D108" s="382"/>
      <c r="E108" s="383"/>
      <c r="F108" s="383"/>
      <c r="G108" s="383"/>
      <c r="H108" s="383"/>
      <c r="I108" s="383"/>
      <c r="J108" s="383"/>
      <c r="K108" s="383"/>
      <c r="L108" s="383"/>
      <c r="M108" s="383"/>
      <c r="N108" s="383"/>
      <c r="O108" s="383"/>
      <c r="P108" s="383"/>
      <c r="Q108" s="383"/>
      <c r="R108" s="383"/>
      <c r="S108" s="383"/>
      <c r="T108" s="383"/>
      <c r="U108" s="383"/>
      <c r="V108" s="383"/>
      <c r="W108" s="383"/>
      <c r="X108" s="383"/>
      <c r="Y108" s="383"/>
      <c r="Z108" s="383"/>
      <c r="AA108" s="383"/>
      <c r="AB108" s="383"/>
      <c r="AC108" s="383"/>
      <c r="AD108" s="383"/>
      <c r="AE108" s="383"/>
      <c r="AF108" s="383"/>
      <c r="AG108" s="383"/>
      <c r="AH108" s="384"/>
      <c r="AI108" s="491">
        <f t="shared" si="4"/>
        <v>0</v>
      </c>
      <c r="AJ108" s="497">
        <v>31</v>
      </c>
      <c r="AK108" s="489" t="e">
        <f t="shared" si="5"/>
        <v>#DIV/0!</v>
      </c>
      <c r="AL108" s="504" t="s">
        <v>249</v>
      </c>
    </row>
    <row r="109" spans="1:38">
      <c r="A109" s="475">
        <v>97</v>
      </c>
      <c r="B109" s="409" t="s">
        <v>411</v>
      </c>
      <c r="C109" s="496" t="s">
        <v>545</v>
      </c>
      <c r="D109" s="382"/>
      <c r="E109" s="383"/>
      <c r="F109" s="383"/>
      <c r="G109" s="383"/>
      <c r="H109" s="383"/>
      <c r="I109" s="383"/>
      <c r="J109" s="383"/>
      <c r="K109" s="383"/>
      <c r="L109" s="383"/>
      <c r="M109" s="383"/>
      <c r="N109" s="383"/>
      <c r="O109" s="383"/>
      <c r="P109" s="383"/>
      <c r="Q109" s="383"/>
      <c r="R109" s="383"/>
      <c r="S109" s="383"/>
      <c r="T109" s="383"/>
      <c r="U109" s="383"/>
      <c r="V109" s="383"/>
      <c r="W109" s="383"/>
      <c r="X109" s="383"/>
      <c r="Y109" s="383"/>
      <c r="Z109" s="383"/>
      <c r="AA109" s="383"/>
      <c r="AB109" s="383"/>
      <c r="AC109" s="383"/>
      <c r="AD109" s="383"/>
      <c r="AE109" s="383"/>
      <c r="AF109" s="383"/>
      <c r="AG109" s="383"/>
      <c r="AH109" s="384"/>
      <c r="AI109" s="491">
        <f t="shared" si="4"/>
        <v>0</v>
      </c>
      <c r="AJ109" s="497">
        <v>1</v>
      </c>
      <c r="AK109" s="489" t="e">
        <f t="shared" si="5"/>
        <v>#DIV/0!</v>
      </c>
      <c r="AL109" s="504" t="s">
        <v>249</v>
      </c>
    </row>
    <row r="110" spans="1:38">
      <c r="A110" s="475">
        <v>98</v>
      </c>
      <c r="B110" s="409" t="s">
        <v>418</v>
      </c>
      <c r="C110" s="496" t="s">
        <v>546</v>
      </c>
      <c r="D110" s="382"/>
      <c r="E110" s="383"/>
      <c r="F110" s="383"/>
      <c r="G110" s="383"/>
      <c r="H110" s="383"/>
      <c r="I110" s="383"/>
      <c r="J110" s="383"/>
      <c r="K110" s="383"/>
      <c r="L110" s="383"/>
      <c r="M110" s="383"/>
      <c r="N110" s="383"/>
      <c r="O110" s="383"/>
      <c r="P110" s="383"/>
      <c r="Q110" s="383"/>
      <c r="R110" s="383"/>
      <c r="S110" s="383"/>
      <c r="T110" s="383"/>
      <c r="U110" s="383"/>
      <c r="V110" s="383"/>
      <c r="W110" s="383"/>
      <c r="X110" s="383"/>
      <c r="Y110" s="383"/>
      <c r="Z110" s="383"/>
      <c r="AA110" s="383"/>
      <c r="AB110" s="383"/>
      <c r="AC110" s="383"/>
      <c r="AD110" s="383"/>
      <c r="AE110" s="383"/>
      <c r="AF110" s="383"/>
      <c r="AG110" s="383"/>
      <c r="AH110" s="384"/>
      <c r="AI110" s="491">
        <f t="shared" si="4"/>
        <v>0</v>
      </c>
      <c r="AJ110" s="497">
        <v>232</v>
      </c>
      <c r="AK110" s="489" t="e">
        <f t="shared" si="5"/>
        <v>#DIV/0!</v>
      </c>
      <c r="AL110" s="504" t="s">
        <v>249</v>
      </c>
    </row>
    <row r="111" spans="1:38">
      <c r="A111" s="475">
        <v>99</v>
      </c>
      <c r="B111" s="409" t="s">
        <v>425</v>
      </c>
      <c r="C111" s="496" t="s">
        <v>547</v>
      </c>
      <c r="D111" s="382"/>
      <c r="E111" s="383"/>
      <c r="F111" s="383"/>
      <c r="G111" s="383"/>
      <c r="H111" s="383"/>
      <c r="I111" s="383"/>
      <c r="J111" s="383"/>
      <c r="K111" s="383"/>
      <c r="L111" s="383"/>
      <c r="M111" s="383"/>
      <c r="N111" s="383"/>
      <c r="O111" s="383"/>
      <c r="P111" s="383"/>
      <c r="Q111" s="383"/>
      <c r="R111" s="383"/>
      <c r="S111" s="383"/>
      <c r="T111" s="383"/>
      <c r="U111" s="383"/>
      <c r="V111" s="383"/>
      <c r="W111" s="383"/>
      <c r="X111" s="383"/>
      <c r="Y111" s="383"/>
      <c r="Z111" s="383"/>
      <c r="AA111" s="383"/>
      <c r="AB111" s="383"/>
      <c r="AC111" s="383"/>
      <c r="AD111" s="383"/>
      <c r="AE111" s="383"/>
      <c r="AF111" s="383"/>
      <c r="AG111" s="383"/>
      <c r="AH111" s="384"/>
      <c r="AI111" s="491">
        <f t="shared" si="4"/>
        <v>0</v>
      </c>
      <c r="AJ111" s="497">
        <v>19</v>
      </c>
      <c r="AK111" s="489" t="e">
        <f t="shared" si="5"/>
        <v>#DIV/0!</v>
      </c>
      <c r="AL111" s="504" t="s">
        <v>249</v>
      </c>
    </row>
    <row r="112" spans="1:38">
      <c r="A112" s="475">
        <v>100</v>
      </c>
      <c r="B112" s="409" t="s">
        <v>548</v>
      </c>
      <c r="C112" s="496" t="s">
        <v>549</v>
      </c>
      <c r="D112" s="382"/>
      <c r="E112" s="383"/>
      <c r="F112" s="383"/>
      <c r="G112" s="383"/>
      <c r="H112" s="383"/>
      <c r="I112" s="383"/>
      <c r="J112" s="383"/>
      <c r="K112" s="383"/>
      <c r="L112" s="383"/>
      <c r="M112" s="383"/>
      <c r="N112" s="383"/>
      <c r="O112" s="383"/>
      <c r="P112" s="383"/>
      <c r="Q112" s="383"/>
      <c r="R112" s="383"/>
      <c r="S112" s="383"/>
      <c r="T112" s="383"/>
      <c r="U112" s="383"/>
      <c r="V112" s="383"/>
      <c r="W112" s="383"/>
      <c r="X112" s="383"/>
      <c r="Y112" s="383"/>
      <c r="Z112" s="383"/>
      <c r="AA112" s="383"/>
      <c r="AB112" s="383"/>
      <c r="AC112" s="383"/>
      <c r="AD112" s="383"/>
      <c r="AE112" s="383"/>
      <c r="AF112" s="383"/>
      <c r="AG112" s="383"/>
      <c r="AH112" s="384"/>
      <c r="AI112" s="491">
        <f t="shared" si="4"/>
        <v>0</v>
      </c>
      <c r="AJ112" s="497">
        <v>27</v>
      </c>
      <c r="AK112" s="489" t="e">
        <f t="shared" si="5"/>
        <v>#DIV/0!</v>
      </c>
      <c r="AL112" s="504" t="s">
        <v>249</v>
      </c>
    </row>
    <row r="113" spans="1:38">
      <c r="A113" s="475">
        <v>101</v>
      </c>
      <c r="B113" s="409" t="s">
        <v>420</v>
      </c>
      <c r="C113" s="496" t="s">
        <v>550</v>
      </c>
      <c r="D113" s="382"/>
      <c r="E113" s="383"/>
      <c r="F113" s="383"/>
      <c r="G113" s="383"/>
      <c r="H113" s="383"/>
      <c r="I113" s="383"/>
      <c r="J113" s="383"/>
      <c r="K113" s="383"/>
      <c r="L113" s="383"/>
      <c r="M113" s="383"/>
      <c r="N113" s="383"/>
      <c r="O113" s="383"/>
      <c r="P113" s="383"/>
      <c r="Q113" s="383"/>
      <c r="R113" s="383"/>
      <c r="S113" s="383"/>
      <c r="T113" s="383"/>
      <c r="U113" s="383"/>
      <c r="V113" s="383"/>
      <c r="W113" s="383"/>
      <c r="X113" s="383"/>
      <c r="Y113" s="383"/>
      <c r="Z113" s="383"/>
      <c r="AA113" s="383"/>
      <c r="AB113" s="383"/>
      <c r="AC113" s="383"/>
      <c r="AD113" s="383"/>
      <c r="AE113" s="383"/>
      <c r="AF113" s="383"/>
      <c r="AG113" s="383"/>
      <c r="AH113" s="384"/>
      <c r="AI113" s="491">
        <f t="shared" si="4"/>
        <v>0</v>
      </c>
      <c r="AJ113" s="497">
        <v>29</v>
      </c>
      <c r="AK113" s="489" t="e">
        <f t="shared" si="5"/>
        <v>#DIV/0!</v>
      </c>
      <c r="AL113" s="504" t="s">
        <v>249</v>
      </c>
    </row>
    <row r="114" spans="1:38">
      <c r="A114" s="475">
        <v>102</v>
      </c>
      <c r="B114" s="409" t="s">
        <v>416</v>
      </c>
      <c r="C114" s="496" t="s">
        <v>551</v>
      </c>
      <c r="D114" s="382"/>
      <c r="E114" s="383"/>
      <c r="F114" s="383"/>
      <c r="G114" s="383"/>
      <c r="H114" s="383"/>
      <c r="I114" s="383"/>
      <c r="J114" s="383"/>
      <c r="K114" s="383"/>
      <c r="L114" s="383"/>
      <c r="M114" s="383"/>
      <c r="N114" s="383"/>
      <c r="O114" s="383"/>
      <c r="P114" s="383"/>
      <c r="Q114" s="383"/>
      <c r="R114" s="383"/>
      <c r="S114" s="383"/>
      <c r="T114" s="383"/>
      <c r="U114" s="383"/>
      <c r="V114" s="383"/>
      <c r="W114" s="383"/>
      <c r="X114" s="383"/>
      <c r="Y114" s="383"/>
      <c r="Z114" s="383"/>
      <c r="AA114" s="383"/>
      <c r="AB114" s="383"/>
      <c r="AC114" s="383"/>
      <c r="AD114" s="383"/>
      <c r="AE114" s="383"/>
      <c r="AF114" s="383"/>
      <c r="AG114" s="383"/>
      <c r="AH114" s="384"/>
      <c r="AI114" s="491">
        <f t="shared" si="4"/>
        <v>0</v>
      </c>
      <c r="AJ114" s="497">
        <v>20</v>
      </c>
      <c r="AK114" s="489" t="e">
        <f t="shared" si="5"/>
        <v>#DIV/0!</v>
      </c>
      <c r="AL114" s="504" t="s">
        <v>249</v>
      </c>
    </row>
    <row r="115" spans="1:38">
      <c r="A115" s="475">
        <v>103</v>
      </c>
      <c r="B115" s="409" t="s">
        <v>408</v>
      </c>
      <c r="C115" s="496" t="s">
        <v>299</v>
      </c>
      <c r="D115" s="382"/>
      <c r="E115" s="383"/>
      <c r="F115" s="383"/>
      <c r="G115" s="383"/>
      <c r="H115" s="383"/>
      <c r="I115" s="383"/>
      <c r="J115" s="383"/>
      <c r="K115" s="383"/>
      <c r="L115" s="383"/>
      <c r="M115" s="383"/>
      <c r="N115" s="383"/>
      <c r="O115" s="383"/>
      <c r="P115" s="383"/>
      <c r="Q115" s="383"/>
      <c r="R115" s="383"/>
      <c r="S115" s="383"/>
      <c r="T115" s="383"/>
      <c r="U115" s="383"/>
      <c r="V115" s="383"/>
      <c r="W115" s="383"/>
      <c r="X115" s="383"/>
      <c r="Y115" s="383"/>
      <c r="Z115" s="383"/>
      <c r="AA115" s="383"/>
      <c r="AB115" s="383"/>
      <c r="AC115" s="383"/>
      <c r="AD115" s="383"/>
      <c r="AE115" s="383"/>
      <c r="AF115" s="383"/>
      <c r="AG115" s="383"/>
      <c r="AH115" s="384"/>
      <c r="AI115" s="491">
        <f t="shared" si="4"/>
        <v>0</v>
      </c>
      <c r="AJ115" s="497">
        <v>150</v>
      </c>
      <c r="AK115" s="489" t="e">
        <f t="shared" si="5"/>
        <v>#DIV/0!</v>
      </c>
      <c r="AL115" s="504" t="s">
        <v>249</v>
      </c>
    </row>
    <row r="116" spans="1:38">
      <c r="A116" s="475">
        <v>104</v>
      </c>
      <c r="B116" s="409" t="s">
        <v>411</v>
      </c>
      <c r="C116" s="496" t="s">
        <v>552</v>
      </c>
      <c r="D116" s="382"/>
      <c r="E116" s="383"/>
      <c r="F116" s="383"/>
      <c r="G116" s="383"/>
      <c r="H116" s="383"/>
      <c r="I116" s="383"/>
      <c r="J116" s="383"/>
      <c r="K116" s="383"/>
      <c r="L116" s="383"/>
      <c r="M116" s="383"/>
      <c r="N116" s="383"/>
      <c r="O116" s="383"/>
      <c r="P116" s="383"/>
      <c r="Q116" s="383"/>
      <c r="R116" s="383"/>
      <c r="S116" s="383"/>
      <c r="T116" s="383"/>
      <c r="U116" s="383"/>
      <c r="V116" s="383"/>
      <c r="W116" s="383"/>
      <c r="X116" s="383"/>
      <c r="Y116" s="383"/>
      <c r="Z116" s="383"/>
      <c r="AA116" s="383"/>
      <c r="AB116" s="383"/>
      <c r="AC116" s="383"/>
      <c r="AD116" s="383"/>
      <c r="AE116" s="383"/>
      <c r="AF116" s="383"/>
      <c r="AG116" s="383"/>
      <c r="AH116" s="384"/>
      <c r="AI116" s="491">
        <f t="shared" si="4"/>
        <v>0</v>
      </c>
      <c r="AJ116" s="497">
        <v>1</v>
      </c>
      <c r="AK116" s="489" t="e">
        <f t="shared" si="5"/>
        <v>#DIV/0!</v>
      </c>
      <c r="AL116" s="504" t="s">
        <v>249</v>
      </c>
    </row>
    <row r="117" spans="1:38">
      <c r="A117" s="475">
        <v>105</v>
      </c>
      <c r="B117" s="409" t="s">
        <v>408</v>
      </c>
      <c r="C117" s="490" t="s">
        <v>553</v>
      </c>
      <c r="D117" s="382"/>
      <c r="E117" s="383"/>
      <c r="F117" s="383"/>
      <c r="G117" s="383"/>
      <c r="H117" s="383"/>
      <c r="I117" s="383"/>
      <c r="J117" s="383"/>
      <c r="K117" s="383"/>
      <c r="L117" s="383"/>
      <c r="M117" s="383"/>
      <c r="N117" s="383"/>
      <c r="O117" s="383"/>
      <c r="P117" s="383"/>
      <c r="Q117" s="383"/>
      <c r="R117" s="383"/>
      <c r="S117" s="383"/>
      <c r="T117" s="383"/>
      <c r="U117" s="383">
        <f>11*6</f>
        <v>66</v>
      </c>
      <c r="V117" s="383"/>
      <c r="W117" s="383">
        <f>3*12</f>
        <v>36</v>
      </c>
      <c r="X117" s="383">
        <f>4*12</f>
        <v>48</v>
      </c>
      <c r="Y117" s="383"/>
      <c r="Z117" s="383"/>
      <c r="AA117" s="383"/>
      <c r="AB117" s="383"/>
      <c r="AC117" s="383"/>
      <c r="AD117" s="383"/>
      <c r="AE117" s="383"/>
      <c r="AF117" s="383"/>
      <c r="AG117" s="383"/>
      <c r="AH117" s="384"/>
      <c r="AI117" s="503">
        <f t="shared" ref="AI117:AI159" si="9">SUM(D117:AH117)</f>
        <v>150</v>
      </c>
      <c r="AJ117" s="501"/>
      <c r="AK117" s="489" t="e">
        <f t="shared" ref="AK117:AK159" si="10">AJ117/D117</f>
        <v>#DIV/0!</v>
      </c>
      <c r="AL117" s="504" t="s">
        <v>249</v>
      </c>
    </row>
    <row r="118" spans="1:38">
      <c r="A118" s="475">
        <v>106</v>
      </c>
      <c r="B118" s="367" t="s">
        <v>537</v>
      </c>
      <c r="C118" s="406" t="s">
        <v>250</v>
      </c>
      <c r="D118" s="111">
        <v>42</v>
      </c>
      <c r="E118" s="383"/>
      <c r="F118" s="383"/>
      <c r="G118" s="383"/>
      <c r="H118" s="383"/>
      <c r="I118" s="383">
        <v>6</v>
      </c>
      <c r="J118" s="383"/>
      <c r="K118" s="383"/>
      <c r="L118" s="383"/>
      <c r="M118" s="383"/>
      <c r="N118" s="383"/>
      <c r="O118" s="383"/>
      <c r="P118" s="383"/>
      <c r="Q118" s="383"/>
      <c r="R118" s="383"/>
      <c r="S118" s="383"/>
      <c r="T118" s="383"/>
      <c r="U118" s="99">
        <v>48</v>
      </c>
      <c r="V118" s="383"/>
      <c r="W118" s="383"/>
      <c r="X118" s="383"/>
      <c r="Y118" s="383"/>
      <c r="Z118" s="383"/>
      <c r="AA118" s="383"/>
      <c r="AB118" s="383"/>
      <c r="AC118" s="383"/>
      <c r="AD118" s="383"/>
      <c r="AE118" s="383"/>
      <c r="AF118" s="383"/>
      <c r="AG118" s="383"/>
      <c r="AH118" s="384"/>
      <c r="AI118" s="503">
        <f t="shared" si="9"/>
        <v>96</v>
      </c>
      <c r="AJ118" s="501">
        <v>139</v>
      </c>
      <c r="AK118" s="493">
        <f t="shared" si="10"/>
        <v>3.3095238095238093</v>
      </c>
      <c r="AL118" s="505" t="s">
        <v>224</v>
      </c>
    </row>
    <row r="119" spans="1:38">
      <c r="A119" s="475">
        <v>107</v>
      </c>
      <c r="B119" s="367" t="s">
        <v>537</v>
      </c>
      <c r="C119" s="112" t="s">
        <v>251</v>
      </c>
      <c r="D119" s="111">
        <v>24</v>
      </c>
      <c r="E119" s="383"/>
      <c r="F119" s="383"/>
      <c r="G119" s="383"/>
      <c r="H119" s="383"/>
      <c r="I119" s="383"/>
      <c r="J119" s="383"/>
      <c r="K119" s="383"/>
      <c r="L119" s="383"/>
      <c r="M119" s="383"/>
      <c r="N119" s="383"/>
      <c r="O119" s="383"/>
      <c r="P119" s="383"/>
      <c r="Q119" s="383"/>
      <c r="R119" s="383"/>
      <c r="S119" s="383"/>
      <c r="T119" s="383"/>
      <c r="U119" s="99">
        <v>120</v>
      </c>
      <c r="V119" s="383"/>
      <c r="W119" s="383"/>
      <c r="X119" s="383"/>
      <c r="Y119" s="383"/>
      <c r="Z119" s="383"/>
      <c r="AA119" s="383"/>
      <c r="AB119" s="383"/>
      <c r="AC119" s="383">
        <v>6</v>
      </c>
      <c r="AD119" s="383"/>
      <c r="AE119" s="383"/>
      <c r="AF119" s="383"/>
      <c r="AG119" s="383"/>
      <c r="AH119" s="384"/>
      <c r="AI119" s="503">
        <f t="shared" si="9"/>
        <v>150</v>
      </c>
      <c r="AJ119" s="501">
        <v>380</v>
      </c>
      <c r="AK119" s="493">
        <f t="shared" si="10"/>
        <v>15.833333333333334</v>
      </c>
      <c r="AL119" s="505" t="s">
        <v>224</v>
      </c>
    </row>
    <row r="120" spans="1:38">
      <c r="A120" s="475">
        <v>108</v>
      </c>
      <c r="B120" s="367" t="s">
        <v>537</v>
      </c>
      <c r="C120" s="112" t="s">
        <v>555</v>
      </c>
      <c r="D120" s="111">
        <v>66</v>
      </c>
      <c r="E120" s="383"/>
      <c r="F120" s="383"/>
      <c r="G120" s="383"/>
      <c r="H120" s="383"/>
      <c r="I120" s="383"/>
      <c r="J120" s="383"/>
      <c r="K120" s="383"/>
      <c r="L120" s="383"/>
      <c r="M120" s="383"/>
      <c r="N120" s="383"/>
      <c r="O120" s="383"/>
      <c r="P120" s="383"/>
      <c r="Q120" s="383"/>
      <c r="R120" s="383"/>
      <c r="S120" s="383"/>
      <c r="T120" s="383"/>
      <c r="U120" s="99">
        <v>84</v>
      </c>
      <c r="V120" s="383"/>
      <c r="W120" s="383"/>
      <c r="X120" s="383"/>
      <c r="Y120" s="383"/>
      <c r="Z120" s="383"/>
      <c r="AA120" s="383"/>
      <c r="AB120" s="383"/>
      <c r="AC120" s="383"/>
      <c r="AD120" s="383"/>
      <c r="AE120" s="383"/>
      <c r="AF120" s="383"/>
      <c r="AG120" s="383"/>
      <c r="AH120" s="384"/>
      <c r="AI120" s="503">
        <f t="shared" si="9"/>
        <v>150</v>
      </c>
      <c r="AJ120" s="501">
        <v>318</v>
      </c>
      <c r="AK120" s="493">
        <f t="shared" si="10"/>
        <v>4.8181818181818183</v>
      </c>
      <c r="AL120" s="505" t="s">
        <v>224</v>
      </c>
    </row>
    <row r="121" spans="1:38">
      <c r="A121" s="475">
        <v>109</v>
      </c>
      <c r="B121" s="367" t="s">
        <v>537</v>
      </c>
      <c r="C121" s="112" t="s">
        <v>536</v>
      </c>
      <c r="D121" s="111">
        <v>90</v>
      </c>
      <c r="E121" s="383"/>
      <c r="F121" s="383"/>
      <c r="G121" s="383"/>
      <c r="H121" s="383"/>
      <c r="I121" s="383"/>
      <c r="J121" s="383"/>
      <c r="K121" s="383"/>
      <c r="L121" s="383"/>
      <c r="M121" s="383"/>
      <c r="N121" s="383"/>
      <c r="O121" s="383"/>
      <c r="P121" s="383"/>
      <c r="Q121" s="383"/>
      <c r="R121" s="383"/>
      <c r="S121" s="383"/>
      <c r="T121" s="383"/>
      <c r="U121" s="99">
        <v>60</v>
      </c>
      <c r="V121" s="383"/>
      <c r="W121" s="383"/>
      <c r="X121" s="383"/>
      <c r="Y121" s="383"/>
      <c r="Z121" s="383"/>
      <c r="AA121" s="383"/>
      <c r="AB121" s="383"/>
      <c r="AC121" s="383"/>
      <c r="AD121" s="383"/>
      <c r="AE121" s="383"/>
      <c r="AF121" s="383"/>
      <c r="AG121" s="383"/>
      <c r="AH121" s="384"/>
      <c r="AI121" s="503">
        <f t="shared" si="9"/>
        <v>150</v>
      </c>
      <c r="AJ121" s="501">
        <v>444</v>
      </c>
      <c r="AK121" s="493">
        <f t="shared" si="10"/>
        <v>4.9333333333333336</v>
      </c>
      <c r="AL121" s="505" t="s">
        <v>224</v>
      </c>
    </row>
    <row r="122" spans="1:38">
      <c r="A122" s="475">
        <v>110</v>
      </c>
      <c r="B122" s="367" t="s">
        <v>537</v>
      </c>
      <c r="C122" s="279" t="s">
        <v>487</v>
      </c>
      <c r="D122" s="111">
        <v>30</v>
      </c>
      <c r="E122" s="383"/>
      <c r="F122" s="383"/>
      <c r="G122" s="383"/>
      <c r="H122" s="383"/>
      <c r="I122" s="383"/>
      <c r="J122" s="383"/>
      <c r="K122" s="383"/>
      <c r="L122" s="383"/>
      <c r="M122" s="383"/>
      <c r="N122" s="383"/>
      <c r="O122" s="383"/>
      <c r="P122" s="383"/>
      <c r="Q122" s="383"/>
      <c r="R122" s="383"/>
      <c r="S122" s="383"/>
      <c r="T122" s="383"/>
      <c r="U122" s="99">
        <v>120</v>
      </c>
      <c r="V122" s="383"/>
      <c r="W122" s="383"/>
      <c r="X122" s="383"/>
      <c r="Y122" s="383"/>
      <c r="Z122" s="383"/>
      <c r="AA122" s="383"/>
      <c r="AB122" s="383"/>
      <c r="AC122" s="383"/>
      <c r="AD122" s="383"/>
      <c r="AE122" s="383"/>
      <c r="AF122" s="383"/>
      <c r="AG122" s="383"/>
      <c r="AH122" s="384"/>
      <c r="AI122" s="503">
        <f t="shared" si="9"/>
        <v>150</v>
      </c>
      <c r="AJ122" s="331">
        <v>64</v>
      </c>
      <c r="AK122" s="493">
        <f t="shared" si="10"/>
        <v>2.1333333333333333</v>
      </c>
      <c r="AL122" s="505" t="s">
        <v>225</v>
      </c>
    </row>
    <row r="123" spans="1:38">
      <c r="A123" s="475">
        <v>111</v>
      </c>
      <c r="B123" s="367" t="s">
        <v>537</v>
      </c>
      <c r="C123" s="279" t="s">
        <v>488</v>
      </c>
      <c r="D123" s="111">
        <v>30</v>
      </c>
      <c r="E123" s="383"/>
      <c r="F123" s="383"/>
      <c r="G123" s="383"/>
      <c r="H123" s="383"/>
      <c r="I123" s="383"/>
      <c r="J123" s="383"/>
      <c r="K123" s="383"/>
      <c r="L123" s="383"/>
      <c r="M123" s="383"/>
      <c r="N123" s="383"/>
      <c r="O123" s="383"/>
      <c r="P123" s="383"/>
      <c r="Q123" s="383"/>
      <c r="R123" s="383"/>
      <c r="S123" s="383"/>
      <c r="T123" s="383"/>
      <c r="U123" s="99">
        <v>120</v>
      </c>
      <c r="V123" s="383"/>
      <c r="W123" s="383"/>
      <c r="X123" s="383"/>
      <c r="Y123" s="383"/>
      <c r="Z123" s="383"/>
      <c r="AA123" s="383"/>
      <c r="AB123" s="383"/>
      <c r="AC123" s="383"/>
      <c r="AD123" s="383"/>
      <c r="AE123" s="383"/>
      <c r="AF123" s="383"/>
      <c r="AG123" s="383"/>
      <c r="AH123" s="384"/>
      <c r="AI123" s="503">
        <f t="shared" si="9"/>
        <v>150</v>
      </c>
      <c r="AJ123" s="331">
        <v>38</v>
      </c>
      <c r="AK123" s="493">
        <f t="shared" si="10"/>
        <v>1.2666666666666666</v>
      </c>
      <c r="AL123" s="505" t="s">
        <v>225</v>
      </c>
    </row>
    <row r="124" spans="1:38">
      <c r="A124" s="475">
        <v>112</v>
      </c>
      <c r="B124" s="367" t="s">
        <v>537</v>
      </c>
      <c r="C124" s="279" t="s">
        <v>262</v>
      </c>
      <c r="D124" s="111">
        <v>30</v>
      </c>
      <c r="E124" s="383"/>
      <c r="F124" s="383"/>
      <c r="G124" s="383"/>
      <c r="H124" s="383"/>
      <c r="I124" s="383"/>
      <c r="J124" s="383"/>
      <c r="K124" s="383"/>
      <c r="L124" s="383"/>
      <c r="M124" s="383"/>
      <c r="N124" s="383"/>
      <c r="O124" s="383"/>
      <c r="P124" s="383"/>
      <c r="Q124" s="383"/>
      <c r="R124" s="383"/>
      <c r="S124" s="383"/>
      <c r="T124" s="383"/>
      <c r="U124" s="99">
        <v>120</v>
      </c>
      <c r="V124" s="383"/>
      <c r="W124" s="383"/>
      <c r="X124" s="383"/>
      <c r="Y124" s="383"/>
      <c r="Z124" s="383"/>
      <c r="AA124" s="383"/>
      <c r="AB124" s="383"/>
      <c r="AC124" s="383"/>
      <c r="AD124" s="383"/>
      <c r="AE124" s="383"/>
      <c r="AF124" s="383"/>
      <c r="AG124" s="383"/>
      <c r="AH124" s="384"/>
      <c r="AI124" s="503">
        <f t="shared" si="9"/>
        <v>150</v>
      </c>
      <c r="AJ124" s="331">
        <v>103</v>
      </c>
      <c r="AK124" s="493">
        <f t="shared" si="10"/>
        <v>3.4333333333333331</v>
      </c>
      <c r="AL124" s="505" t="s">
        <v>225</v>
      </c>
    </row>
    <row r="125" spans="1:38">
      <c r="A125" s="475">
        <v>113</v>
      </c>
      <c r="B125" s="367" t="s">
        <v>537</v>
      </c>
      <c r="C125" s="279" t="s">
        <v>556</v>
      </c>
      <c r="D125" s="111">
        <v>18</v>
      </c>
      <c r="E125" s="383"/>
      <c r="F125" s="383"/>
      <c r="G125" s="383"/>
      <c r="H125" s="383"/>
      <c r="I125" s="383"/>
      <c r="J125" s="383"/>
      <c r="K125" s="383"/>
      <c r="L125" s="383"/>
      <c r="M125" s="383"/>
      <c r="N125" s="383"/>
      <c r="O125" s="383"/>
      <c r="P125" s="383"/>
      <c r="Q125" s="383"/>
      <c r="R125" s="383"/>
      <c r="S125" s="383"/>
      <c r="T125" s="383"/>
      <c r="U125" s="99">
        <v>132</v>
      </c>
      <c r="V125" s="383"/>
      <c r="W125" s="383"/>
      <c r="X125" s="383"/>
      <c r="Y125" s="383"/>
      <c r="Z125" s="383"/>
      <c r="AA125" s="383"/>
      <c r="AB125" s="383"/>
      <c r="AC125" s="383"/>
      <c r="AD125" s="383"/>
      <c r="AE125" s="383"/>
      <c r="AF125" s="383"/>
      <c r="AG125" s="383"/>
      <c r="AH125" s="384"/>
      <c r="AI125" s="503">
        <f t="shared" si="9"/>
        <v>150</v>
      </c>
      <c r="AJ125" s="331">
        <v>92</v>
      </c>
      <c r="AK125" s="493">
        <f t="shared" si="10"/>
        <v>5.1111111111111107</v>
      </c>
      <c r="AL125" s="505" t="s">
        <v>225</v>
      </c>
    </row>
    <row r="126" spans="1:38">
      <c r="A126" s="475">
        <v>114</v>
      </c>
      <c r="B126" s="367" t="s">
        <v>537</v>
      </c>
      <c r="C126" s="279" t="s">
        <v>557</v>
      </c>
      <c r="D126" s="111">
        <v>30</v>
      </c>
      <c r="E126" s="383"/>
      <c r="F126" s="383"/>
      <c r="G126" s="383"/>
      <c r="H126" s="383"/>
      <c r="I126" s="383"/>
      <c r="J126" s="383"/>
      <c r="K126" s="383"/>
      <c r="L126" s="383"/>
      <c r="M126" s="383"/>
      <c r="N126" s="383"/>
      <c r="O126" s="383"/>
      <c r="P126" s="383"/>
      <c r="Q126" s="383"/>
      <c r="R126" s="383"/>
      <c r="S126" s="383"/>
      <c r="T126" s="383"/>
      <c r="U126" s="99">
        <v>120</v>
      </c>
      <c r="V126" s="383"/>
      <c r="W126" s="383"/>
      <c r="X126" s="383"/>
      <c r="Y126" s="383"/>
      <c r="Z126" s="383"/>
      <c r="AA126" s="383"/>
      <c r="AB126" s="383"/>
      <c r="AC126" s="383"/>
      <c r="AD126" s="383"/>
      <c r="AE126" s="383"/>
      <c r="AF126" s="383"/>
      <c r="AG126" s="383"/>
      <c r="AH126" s="384"/>
      <c r="AI126" s="503">
        <f t="shared" si="9"/>
        <v>150</v>
      </c>
      <c r="AJ126" s="331">
        <v>92</v>
      </c>
      <c r="AK126" s="493">
        <f t="shared" si="10"/>
        <v>3.0666666666666669</v>
      </c>
      <c r="AL126" s="505" t="s">
        <v>225</v>
      </c>
    </row>
    <row r="127" spans="1:38">
      <c r="A127" s="475">
        <v>115</v>
      </c>
      <c r="B127" s="367" t="s">
        <v>537</v>
      </c>
      <c r="C127" s="279" t="s">
        <v>267</v>
      </c>
      <c r="D127" s="111">
        <v>30</v>
      </c>
      <c r="E127" s="383"/>
      <c r="F127" s="383"/>
      <c r="G127" s="383"/>
      <c r="H127" s="383"/>
      <c r="I127" s="383"/>
      <c r="J127" s="383"/>
      <c r="K127" s="383"/>
      <c r="L127" s="383"/>
      <c r="M127" s="383"/>
      <c r="N127" s="383"/>
      <c r="O127" s="383"/>
      <c r="P127" s="383"/>
      <c r="Q127" s="383"/>
      <c r="R127" s="383"/>
      <c r="S127" s="383"/>
      <c r="T127" s="383"/>
      <c r="U127" s="99">
        <v>120</v>
      </c>
      <c r="V127" s="383"/>
      <c r="W127" s="383"/>
      <c r="X127" s="383"/>
      <c r="Y127" s="383"/>
      <c r="Z127" s="383"/>
      <c r="AA127" s="383"/>
      <c r="AB127" s="383"/>
      <c r="AC127" s="383"/>
      <c r="AD127" s="383"/>
      <c r="AE127" s="383"/>
      <c r="AF127" s="383"/>
      <c r="AG127" s="383"/>
      <c r="AH127" s="384"/>
      <c r="AI127" s="503">
        <f t="shared" si="9"/>
        <v>150</v>
      </c>
      <c r="AJ127" s="331">
        <v>154</v>
      </c>
      <c r="AK127" s="493">
        <f t="shared" si="10"/>
        <v>5.1333333333333337</v>
      </c>
      <c r="AL127" s="505" t="s">
        <v>225</v>
      </c>
    </row>
    <row r="128" spans="1:38">
      <c r="A128" s="475">
        <v>116</v>
      </c>
      <c r="B128" s="367" t="s">
        <v>537</v>
      </c>
      <c r="C128" s="332" t="s">
        <v>393</v>
      </c>
      <c r="D128" s="111">
        <v>90</v>
      </c>
      <c r="E128" s="383"/>
      <c r="F128" s="383"/>
      <c r="G128" s="383"/>
      <c r="H128" s="383"/>
      <c r="I128" s="383"/>
      <c r="J128" s="383"/>
      <c r="K128" s="383"/>
      <c r="L128" s="383"/>
      <c r="M128" s="383"/>
      <c r="N128" s="383"/>
      <c r="O128" s="383"/>
      <c r="P128" s="383"/>
      <c r="Q128" s="383"/>
      <c r="R128" s="383"/>
      <c r="S128" s="383"/>
      <c r="T128" s="383"/>
      <c r="U128" s="99">
        <v>60</v>
      </c>
      <c r="V128" s="383"/>
      <c r="W128" s="383"/>
      <c r="X128" s="383"/>
      <c r="Y128" s="383"/>
      <c r="Z128" s="383"/>
      <c r="AA128" s="383"/>
      <c r="AB128" s="383"/>
      <c r="AC128" s="383"/>
      <c r="AD128" s="383"/>
      <c r="AE128" s="383"/>
      <c r="AF128" s="383"/>
      <c r="AG128" s="383"/>
      <c r="AH128" s="384"/>
      <c r="AI128" s="503">
        <f t="shared" si="9"/>
        <v>150</v>
      </c>
      <c r="AJ128" s="331">
        <v>79</v>
      </c>
      <c r="AK128" s="493">
        <f t="shared" si="10"/>
        <v>0.87777777777777777</v>
      </c>
      <c r="AL128" s="504" t="s">
        <v>227</v>
      </c>
    </row>
    <row r="129" spans="1:38">
      <c r="A129" s="475">
        <v>117</v>
      </c>
      <c r="B129" s="367" t="s">
        <v>537</v>
      </c>
      <c r="C129" s="112" t="s">
        <v>538</v>
      </c>
      <c r="D129" s="111">
        <v>90</v>
      </c>
      <c r="E129" s="383"/>
      <c r="F129" s="383"/>
      <c r="G129" s="383"/>
      <c r="H129" s="383"/>
      <c r="I129" s="383"/>
      <c r="J129" s="383"/>
      <c r="K129" s="383"/>
      <c r="L129" s="383"/>
      <c r="M129" s="383"/>
      <c r="N129" s="383"/>
      <c r="O129" s="383"/>
      <c r="P129" s="383"/>
      <c r="Q129" s="383"/>
      <c r="R129" s="383"/>
      <c r="S129" s="383"/>
      <c r="T129" s="383"/>
      <c r="U129" s="99">
        <v>60</v>
      </c>
      <c r="V129" s="383"/>
      <c r="W129" s="383"/>
      <c r="X129" s="383"/>
      <c r="Y129" s="383"/>
      <c r="Z129" s="383"/>
      <c r="AA129" s="383"/>
      <c r="AB129" s="383"/>
      <c r="AC129" s="383"/>
      <c r="AD129" s="383"/>
      <c r="AE129" s="383"/>
      <c r="AF129" s="383"/>
      <c r="AG129" s="383"/>
      <c r="AH129" s="384"/>
      <c r="AI129" s="503">
        <f t="shared" si="9"/>
        <v>150</v>
      </c>
      <c r="AJ129" s="331">
        <v>150</v>
      </c>
      <c r="AK129" s="493">
        <f t="shared" si="10"/>
        <v>1.6666666666666667</v>
      </c>
      <c r="AL129" s="504" t="s">
        <v>227</v>
      </c>
    </row>
    <row r="130" spans="1:38">
      <c r="A130" s="475">
        <v>118</v>
      </c>
      <c r="B130" s="367" t="s">
        <v>537</v>
      </c>
      <c r="C130" s="112" t="s">
        <v>489</v>
      </c>
      <c r="D130" s="111">
        <v>90</v>
      </c>
      <c r="E130" s="383"/>
      <c r="F130" s="383"/>
      <c r="G130" s="383"/>
      <c r="H130" s="383"/>
      <c r="I130" s="383"/>
      <c r="J130" s="383"/>
      <c r="K130" s="383"/>
      <c r="L130" s="383"/>
      <c r="M130" s="383"/>
      <c r="N130" s="383"/>
      <c r="O130" s="383"/>
      <c r="P130" s="383"/>
      <c r="Q130" s="383"/>
      <c r="R130" s="383"/>
      <c r="S130" s="383"/>
      <c r="T130" s="383"/>
      <c r="U130" s="99">
        <v>60</v>
      </c>
      <c r="V130" s="383"/>
      <c r="W130" s="383"/>
      <c r="X130" s="383"/>
      <c r="Y130" s="383"/>
      <c r="Z130" s="383"/>
      <c r="AA130" s="383"/>
      <c r="AB130" s="383"/>
      <c r="AC130" s="383"/>
      <c r="AD130" s="383"/>
      <c r="AE130" s="383"/>
      <c r="AF130" s="383"/>
      <c r="AG130" s="383"/>
      <c r="AH130" s="384"/>
      <c r="AI130" s="503">
        <f t="shared" si="9"/>
        <v>150</v>
      </c>
      <c r="AJ130" s="331">
        <v>109</v>
      </c>
      <c r="AK130" s="493">
        <f t="shared" si="10"/>
        <v>1.211111111111111</v>
      </c>
      <c r="AL130" s="504" t="s">
        <v>227</v>
      </c>
    </row>
    <row r="131" spans="1:38">
      <c r="A131" s="475">
        <v>119</v>
      </c>
      <c r="B131" s="367" t="s">
        <v>537</v>
      </c>
      <c r="C131" s="332" t="s">
        <v>490</v>
      </c>
      <c r="D131" s="111">
        <v>150</v>
      </c>
      <c r="E131" s="383"/>
      <c r="F131" s="383"/>
      <c r="G131" s="383"/>
      <c r="H131" s="383"/>
      <c r="I131" s="383"/>
      <c r="J131" s="383"/>
      <c r="K131" s="383"/>
      <c r="L131" s="383"/>
      <c r="M131" s="383"/>
      <c r="N131" s="383"/>
      <c r="O131" s="383"/>
      <c r="P131" s="383"/>
      <c r="Q131" s="383"/>
      <c r="R131" s="383"/>
      <c r="S131" s="383"/>
      <c r="T131" s="383"/>
      <c r="U131" s="383"/>
      <c r="V131" s="383"/>
      <c r="W131" s="383"/>
      <c r="X131" s="383"/>
      <c r="Y131" s="383"/>
      <c r="Z131" s="383"/>
      <c r="AA131" s="383"/>
      <c r="AB131" s="383"/>
      <c r="AC131" s="383"/>
      <c r="AD131" s="383"/>
      <c r="AE131" s="383"/>
      <c r="AF131" s="383"/>
      <c r="AG131" s="383"/>
      <c r="AH131" s="384"/>
      <c r="AI131" s="503">
        <f t="shared" si="9"/>
        <v>150</v>
      </c>
      <c r="AJ131" s="331">
        <v>117</v>
      </c>
      <c r="AK131" s="493">
        <f t="shared" si="10"/>
        <v>0.78</v>
      </c>
      <c r="AL131" s="504" t="s">
        <v>266</v>
      </c>
    </row>
    <row r="132" spans="1:38">
      <c r="A132" s="475">
        <v>120</v>
      </c>
      <c r="B132" s="367" t="s">
        <v>537</v>
      </c>
      <c r="C132" s="303" t="s">
        <v>442</v>
      </c>
      <c r="D132" s="111">
        <v>36</v>
      </c>
      <c r="E132" s="383"/>
      <c r="F132" s="383"/>
      <c r="G132" s="383"/>
      <c r="H132" s="383"/>
      <c r="I132" s="383"/>
      <c r="J132" s="383"/>
      <c r="K132" s="383"/>
      <c r="L132" s="383"/>
      <c r="M132" s="383"/>
      <c r="N132" s="383"/>
      <c r="O132" s="383"/>
      <c r="P132" s="383"/>
      <c r="Q132" s="383"/>
      <c r="R132" s="383"/>
      <c r="S132" s="99">
        <v>12</v>
      </c>
      <c r="T132" s="383"/>
      <c r="U132" s="99">
        <v>12</v>
      </c>
      <c r="V132" s="383"/>
      <c r="W132" s="383"/>
      <c r="X132" s="383"/>
      <c r="Y132" s="383"/>
      <c r="Z132" s="383"/>
      <c r="AA132" s="383"/>
      <c r="AB132" s="99"/>
      <c r="AC132" s="383"/>
      <c r="AD132" s="383"/>
      <c r="AE132" s="383"/>
      <c r="AF132" s="383"/>
      <c r="AG132" s="383"/>
      <c r="AH132" s="384"/>
      <c r="AI132" s="503">
        <f t="shared" si="9"/>
        <v>60</v>
      </c>
      <c r="AJ132" s="331">
        <v>66</v>
      </c>
      <c r="AK132" s="493">
        <f t="shared" si="10"/>
        <v>1.8333333333333333</v>
      </c>
      <c r="AL132" s="504" t="s">
        <v>228</v>
      </c>
    </row>
    <row r="133" spans="1:38">
      <c r="A133" s="475">
        <v>121</v>
      </c>
      <c r="B133" s="367" t="s">
        <v>537</v>
      </c>
      <c r="C133" s="303" t="s">
        <v>464</v>
      </c>
      <c r="D133" s="111">
        <v>36</v>
      </c>
      <c r="E133" s="383"/>
      <c r="F133" s="383"/>
      <c r="G133" s="383"/>
      <c r="H133" s="383"/>
      <c r="I133" s="383"/>
      <c r="J133" s="383"/>
      <c r="K133" s="383"/>
      <c r="L133" s="383"/>
      <c r="M133" s="383"/>
      <c r="N133" s="383"/>
      <c r="O133" s="383"/>
      <c r="P133" s="383"/>
      <c r="Q133" s="383"/>
      <c r="R133" s="383"/>
      <c r="S133" s="99">
        <v>21</v>
      </c>
      <c r="T133" s="383"/>
      <c r="U133" s="99">
        <v>21</v>
      </c>
      <c r="V133" s="383"/>
      <c r="W133" s="383"/>
      <c r="X133" s="383"/>
      <c r="Y133" s="383"/>
      <c r="Z133" s="383"/>
      <c r="AA133" s="383"/>
      <c r="AB133" s="99"/>
      <c r="AC133" s="383"/>
      <c r="AD133" s="383"/>
      <c r="AE133" s="383"/>
      <c r="AF133" s="383"/>
      <c r="AG133" s="383"/>
      <c r="AH133" s="384"/>
      <c r="AI133" s="503">
        <f t="shared" si="9"/>
        <v>78</v>
      </c>
      <c r="AJ133" s="331">
        <v>41</v>
      </c>
      <c r="AK133" s="493">
        <f t="shared" si="10"/>
        <v>1.1388888888888888</v>
      </c>
      <c r="AL133" s="504" t="s">
        <v>228</v>
      </c>
    </row>
    <row r="134" spans="1:38">
      <c r="A134" s="475">
        <v>122</v>
      </c>
      <c r="B134" s="367" t="s">
        <v>537</v>
      </c>
      <c r="C134" s="303" t="s">
        <v>558</v>
      </c>
      <c r="D134" s="111">
        <v>84</v>
      </c>
      <c r="E134" s="383"/>
      <c r="F134" s="383"/>
      <c r="G134" s="383"/>
      <c r="H134" s="383"/>
      <c r="I134" s="383"/>
      <c r="J134" s="383"/>
      <c r="K134" s="383"/>
      <c r="L134" s="383"/>
      <c r="M134" s="383"/>
      <c r="N134" s="383"/>
      <c r="O134" s="383"/>
      <c r="P134" s="383"/>
      <c r="Q134" s="383"/>
      <c r="R134" s="383"/>
      <c r="S134" s="99">
        <v>33</v>
      </c>
      <c r="T134" s="383"/>
      <c r="U134" s="99">
        <v>33</v>
      </c>
      <c r="V134" s="383"/>
      <c r="W134" s="383"/>
      <c r="X134" s="383"/>
      <c r="Y134" s="383"/>
      <c r="Z134" s="383"/>
      <c r="AA134" s="383"/>
      <c r="AB134" s="99"/>
      <c r="AC134" s="383"/>
      <c r="AD134" s="383"/>
      <c r="AE134" s="383"/>
      <c r="AF134" s="383"/>
      <c r="AG134" s="383"/>
      <c r="AH134" s="384"/>
      <c r="AI134" s="503">
        <f t="shared" si="9"/>
        <v>150</v>
      </c>
      <c r="AJ134" s="331">
        <v>215</v>
      </c>
      <c r="AK134" s="493">
        <f t="shared" si="10"/>
        <v>2.5595238095238093</v>
      </c>
      <c r="AL134" s="504" t="s">
        <v>228</v>
      </c>
    </row>
    <row r="135" spans="1:38">
      <c r="A135" s="475">
        <v>123</v>
      </c>
      <c r="B135" s="367" t="s">
        <v>537</v>
      </c>
      <c r="C135" s="303" t="s">
        <v>559</v>
      </c>
      <c r="D135" s="111">
        <v>36</v>
      </c>
      <c r="E135" s="383"/>
      <c r="F135" s="383"/>
      <c r="G135" s="383"/>
      <c r="H135" s="383"/>
      <c r="I135" s="383"/>
      <c r="J135" s="383"/>
      <c r="K135" s="383"/>
      <c r="L135" s="383"/>
      <c r="M135" s="383"/>
      <c r="N135" s="383"/>
      <c r="O135" s="383"/>
      <c r="P135" s="383"/>
      <c r="Q135" s="383"/>
      <c r="R135" s="383"/>
      <c r="S135" s="99">
        <v>18</v>
      </c>
      <c r="T135" s="383"/>
      <c r="U135" s="99">
        <v>18</v>
      </c>
      <c r="V135" s="383"/>
      <c r="W135" s="383"/>
      <c r="X135" s="383"/>
      <c r="Y135" s="383"/>
      <c r="Z135" s="383"/>
      <c r="AA135" s="383"/>
      <c r="AB135" s="99"/>
      <c r="AC135" s="383"/>
      <c r="AD135" s="383"/>
      <c r="AE135" s="383"/>
      <c r="AF135" s="383"/>
      <c r="AG135" s="383"/>
      <c r="AH135" s="384"/>
      <c r="AI135" s="503">
        <f t="shared" si="9"/>
        <v>72</v>
      </c>
      <c r="AJ135" s="331">
        <v>49</v>
      </c>
      <c r="AK135" s="493">
        <f t="shared" si="10"/>
        <v>1.3611111111111112</v>
      </c>
      <c r="AL135" s="504" t="s">
        <v>228</v>
      </c>
    </row>
    <row r="136" spans="1:38">
      <c r="A136" s="475">
        <v>124</v>
      </c>
      <c r="B136" s="367" t="s">
        <v>537</v>
      </c>
      <c r="C136" s="303" t="s">
        <v>465</v>
      </c>
      <c r="D136" s="111">
        <v>72</v>
      </c>
      <c r="E136" s="383"/>
      <c r="F136" s="383"/>
      <c r="G136" s="383"/>
      <c r="H136" s="383"/>
      <c r="I136" s="383"/>
      <c r="J136" s="383"/>
      <c r="K136" s="383"/>
      <c r="L136" s="383"/>
      <c r="M136" s="383"/>
      <c r="N136" s="383"/>
      <c r="O136" s="383"/>
      <c r="P136" s="383"/>
      <c r="Q136" s="383"/>
      <c r="R136" s="383"/>
      <c r="S136" s="99">
        <v>39</v>
      </c>
      <c r="T136" s="383"/>
      <c r="U136" s="99">
        <v>39</v>
      </c>
      <c r="V136" s="383"/>
      <c r="W136" s="383"/>
      <c r="X136" s="383"/>
      <c r="Y136" s="383"/>
      <c r="Z136" s="383"/>
      <c r="AA136" s="383"/>
      <c r="AB136" s="99"/>
      <c r="AC136" s="383"/>
      <c r="AD136" s="383"/>
      <c r="AE136" s="383"/>
      <c r="AF136" s="383"/>
      <c r="AG136" s="383"/>
      <c r="AH136" s="384"/>
      <c r="AI136" s="503">
        <f t="shared" si="9"/>
        <v>150</v>
      </c>
      <c r="AJ136" s="331">
        <v>213</v>
      </c>
      <c r="AK136" s="493">
        <f t="shared" si="10"/>
        <v>2.9583333333333335</v>
      </c>
      <c r="AL136" s="504" t="s">
        <v>228</v>
      </c>
    </row>
    <row r="137" spans="1:38">
      <c r="A137" s="475">
        <v>125</v>
      </c>
      <c r="B137" s="367" t="s">
        <v>537</v>
      </c>
      <c r="C137" s="303" t="s">
        <v>441</v>
      </c>
      <c r="D137" s="111">
        <v>42</v>
      </c>
      <c r="E137" s="383"/>
      <c r="F137" s="383"/>
      <c r="G137" s="383"/>
      <c r="H137" s="383"/>
      <c r="I137" s="383"/>
      <c r="J137" s="383"/>
      <c r="K137" s="383"/>
      <c r="L137" s="383"/>
      <c r="M137" s="383"/>
      <c r="N137" s="383"/>
      <c r="O137" s="383"/>
      <c r="P137" s="383"/>
      <c r="Q137" s="383"/>
      <c r="R137" s="383"/>
      <c r="S137" s="99">
        <v>54</v>
      </c>
      <c r="T137" s="383"/>
      <c r="U137" s="99">
        <v>54</v>
      </c>
      <c r="V137" s="383"/>
      <c r="W137" s="383"/>
      <c r="X137" s="383"/>
      <c r="Y137" s="383"/>
      <c r="Z137" s="383"/>
      <c r="AA137" s="383"/>
      <c r="AB137" s="99"/>
      <c r="AC137" s="383"/>
      <c r="AD137" s="383"/>
      <c r="AE137" s="383"/>
      <c r="AF137" s="383"/>
      <c r="AG137" s="383"/>
      <c r="AH137" s="384"/>
      <c r="AI137" s="503">
        <f t="shared" si="9"/>
        <v>150</v>
      </c>
      <c r="AJ137" s="331">
        <v>94</v>
      </c>
      <c r="AK137" s="493">
        <f t="shared" si="10"/>
        <v>2.2380952380952381</v>
      </c>
      <c r="AL137" s="504" t="s">
        <v>228</v>
      </c>
    </row>
    <row r="138" spans="1:38">
      <c r="A138" s="475">
        <v>126</v>
      </c>
      <c r="B138" s="367" t="s">
        <v>537</v>
      </c>
      <c r="C138" s="303" t="s">
        <v>273</v>
      </c>
      <c r="D138" s="111">
        <v>24</v>
      </c>
      <c r="E138" s="383"/>
      <c r="F138" s="383"/>
      <c r="G138" s="383"/>
      <c r="H138" s="383"/>
      <c r="I138" s="383"/>
      <c r="J138" s="383"/>
      <c r="K138" s="383"/>
      <c r="L138" s="383"/>
      <c r="M138" s="383"/>
      <c r="N138" s="383"/>
      <c r="O138" s="383"/>
      <c r="P138" s="383"/>
      <c r="Q138" s="383"/>
      <c r="R138" s="383"/>
      <c r="S138" s="99">
        <v>11</v>
      </c>
      <c r="T138" s="383"/>
      <c r="U138" s="99">
        <v>11</v>
      </c>
      <c r="V138" s="383"/>
      <c r="W138" s="383"/>
      <c r="X138" s="383"/>
      <c r="Y138" s="383"/>
      <c r="Z138" s="383"/>
      <c r="AA138" s="383"/>
      <c r="AB138" s="99">
        <v>50</v>
      </c>
      <c r="AC138" s="383"/>
      <c r="AD138" s="383"/>
      <c r="AE138" s="383"/>
      <c r="AF138" s="383"/>
      <c r="AG138" s="383"/>
      <c r="AH138" s="384"/>
      <c r="AI138" s="503">
        <f t="shared" si="9"/>
        <v>96</v>
      </c>
      <c r="AJ138" s="331">
        <v>146</v>
      </c>
      <c r="AK138" s="493">
        <f t="shared" si="10"/>
        <v>6.083333333333333</v>
      </c>
      <c r="AL138" s="504" t="s">
        <v>228</v>
      </c>
    </row>
    <row r="139" spans="1:38">
      <c r="A139" s="475">
        <v>127</v>
      </c>
      <c r="B139" s="367" t="s">
        <v>537</v>
      </c>
      <c r="C139" s="303" t="s">
        <v>466</v>
      </c>
      <c r="D139" s="111">
        <v>84</v>
      </c>
      <c r="E139" s="383"/>
      <c r="F139" s="383"/>
      <c r="G139" s="383"/>
      <c r="H139" s="383"/>
      <c r="I139" s="383"/>
      <c r="J139" s="383"/>
      <c r="K139" s="383"/>
      <c r="L139" s="383"/>
      <c r="M139" s="383"/>
      <c r="N139" s="383"/>
      <c r="O139" s="383"/>
      <c r="P139" s="383"/>
      <c r="Q139" s="383"/>
      <c r="R139" s="383"/>
      <c r="S139" s="99">
        <v>24</v>
      </c>
      <c r="T139" s="383"/>
      <c r="U139" s="99">
        <v>24</v>
      </c>
      <c r="V139" s="383"/>
      <c r="W139" s="383"/>
      <c r="X139" s="383"/>
      <c r="Y139" s="383"/>
      <c r="Z139" s="383"/>
      <c r="AA139" s="383"/>
      <c r="AB139" s="157">
        <v>18</v>
      </c>
      <c r="AC139" s="383"/>
      <c r="AD139" s="383"/>
      <c r="AE139" s="383"/>
      <c r="AF139" s="383"/>
      <c r="AG139" s="383"/>
      <c r="AH139" s="384"/>
      <c r="AI139" s="503">
        <f t="shared" si="9"/>
        <v>150</v>
      </c>
      <c r="AJ139" s="331">
        <v>103</v>
      </c>
      <c r="AK139" s="493">
        <f t="shared" si="10"/>
        <v>1.2261904761904763</v>
      </c>
      <c r="AL139" s="504" t="s">
        <v>228</v>
      </c>
    </row>
    <row r="140" spans="1:38">
      <c r="A140" s="475">
        <v>128</v>
      </c>
      <c r="B140" s="367" t="s">
        <v>537</v>
      </c>
      <c r="C140" s="303" t="s">
        <v>492</v>
      </c>
      <c r="D140" s="111">
        <v>72</v>
      </c>
      <c r="E140" s="383"/>
      <c r="F140" s="383"/>
      <c r="G140" s="383"/>
      <c r="H140" s="383"/>
      <c r="I140" s="383"/>
      <c r="J140" s="383"/>
      <c r="K140" s="383"/>
      <c r="L140" s="383"/>
      <c r="M140" s="383"/>
      <c r="N140" s="383"/>
      <c r="O140" s="383"/>
      <c r="P140" s="383"/>
      <c r="Q140" s="383"/>
      <c r="R140" s="383"/>
      <c r="S140" s="99">
        <v>39</v>
      </c>
      <c r="T140" s="383"/>
      <c r="U140" s="99">
        <v>39</v>
      </c>
      <c r="V140" s="383"/>
      <c r="W140" s="383"/>
      <c r="X140" s="383"/>
      <c r="Y140" s="383"/>
      <c r="Z140" s="383"/>
      <c r="AA140" s="383"/>
      <c r="AB140" s="99"/>
      <c r="AC140" s="383"/>
      <c r="AD140" s="383"/>
      <c r="AE140" s="383"/>
      <c r="AF140" s="383"/>
      <c r="AG140" s="383"/>
      <c r="AH140" s="384"/>
      <c r="AI140" s="503">
        <f t="shared" si="9"/>
        <v>150</v>
      </c>
      <c r="AJ140" s="331">
        <v>160</v>
      </c>
      <c r="AK140" s="493">
        <f t="shared" si="10"/>
        <v>2.2222222222222223</v>
      </c>
      <c r="AL140" s="504" t="s">
        <v>230</v>
      </c>
    </row>
    <row r="141" spans="1:38">
      <c r="A141" s="475">
        <v>129</v>
      </c>
      <c r="B141" s="367" t="s">
        <v>537</v>
      </c>
      <c r="C141" s="303" t="s">
        <v>516</v>
      </c>
      <c r="D141" s="111">
        <v>102</v>
      </c>
      <c r="E141" s="383"/>
      <c r="F141" s="383"/>
      <c r="G141" s="383"/>
      <c r="H141" s="383"/>
      <c r="I141" s="383"/>
      <c r="J141" s="383"/>
      <c r="K141" s="383"/>
      <c r="L141" s="383"/>
      <c r="M141" s="383"/>
      <c r="N141" s="383"/>
      <c r="O141" s="383"/>
      <c r="P141" s="383"/>
      <c r="Q141" s="383"/>
      <c r="R141" s="383"/>
      <c r="S141" s="99">
        <v>24</v>
      </c>
      <c r="T141" s="383"/>
      <c r="U141" s="99">
        <v>24</v>
      </c>
      <c r="V141" s="383"/>
      <c r="W141" s="383"/>
      <c r="X141" s="383"/>
      <c r="Y141" s="383"/>
      <c r="Z141" s="383"/>
      <c r="AA141" s="383"/>
      <c r="AB141" s="99"/>
      <c r="AC141" s="383"/>
      <c r="AD141" s="383"/>
      <c r="AE141" s="383"/>
      <c r="AF141" s="383"/>
      <c r="AG141" s="383"/>
      <c r="AH141" s="384"/>
      <c r="AI141" s="503">
        <f t="shared" si="9"/>
        <v>150</v>
      </c>
      <c r="AJ141" s="331">
        <v>57</v>
      </c>
      <c r="AK141" s="493">
        <f t="shared" si="10"/>
        <v>0.55882352941176472</v>
      </c>
      <c r="AL141" s="504" t="s">
        <v>229</v>
      </c>
    </row>
    <row r="142" spans="1:38">
      <c r="A142" s="475">
        <v>130</v>
      </c>
      <c r="B142" s="367" t="s">
        <v>537</v>
      </c>
      <c r="C142" s="303" t="s">
        <v>560</v>
      </c>
      <c r="D142" s="111">
        <v>90</v>
      </c>
      <c r="E142" s="383"/>
      <c r="F142" s="383"/>
      <c r="G142" s="383"/>
      <c r="H142" s="383"/>
      <c r="I142" s="383"/>
      <c r="J142" s="383"/>
      <c r="K142" s="383"/>
      <c r="L142" s="383"/>
      <c r="M142" s="383"/>
      <c r="N142" s="383"/>
      <c r="O142" s="383"/>
      <c r="P142" s="383"/>
      <c r="Q142" s="383"/>
      <c r="R142" s="383"/>
      <c r="S142" s="99">
        <v>30</v>
      </c>
      <c r="T142" s="383"/>
      <c r="U142" s="99">
        <v>30</v>
      </c>
      <c r="V142" s="383"/>
      <c r="W142" s="383"/>
      <c r="X142" s="383"/>
      <c r="Y142" s="383"/>
      <c r="Z142" s="383"/>
      <c r="AA142" s="383"/>
      <c r="AB142" s="99"/>
      <c r="AC142" s="383"/>
      <c r="AD142" s="383"/>
      <c r="AE142" s="383"/>
      <c r="AF142" s="383"/>
      <c r="AG142" s="383"/>
      <c r="AH142" s="384"/>
      <c r="AI142" s="503">
        <f t="shared" si="9"/>
        <v>150</v>
      </c>
      <c r="AJ142" s="331">
        <v>166</v>
      </c>
      <c r="AK142" s="493">
        <f t="shared" si="10"/>
        <v>1.8444444444444446</v>
      </c>
      <c r="AL142" s="504" t="s">
        <v>229</v>
      </c>
    </row>
    <row r="143" spans="1:38">
      <c r="A143" s="475">
        <v>131</v>
      </c>
      <c r="B143" s="367" t="s">
        <v>537</v>
      </c>
      <c r="C143" s="112" t="s">
        <v>276</v>
      </c>
      <c r="D143" s="482">
        <v>90</v>
      </c>
      <c r="E143" s="103"/>
      <c r="F143" s="103"/>
      <c r="G143" s="103"/>
      <c r="H143" s="103"/>
      <c r="I143" s="482"/>
      <c r="J143" s="103"/>
      <c r="K143" s="103"/>
      <c r="L143" s="103"/>
      <c r="M143" s="103"/>
      <c r="N143" s="103"/>
      <c r="O143" s="103"/>
      <c r="P143" s="103"/>
      <c r="Q143" s="99"/>
      <c r="R143" s="103"/>
      <c r="S143" s="103">
        <v>10</v>
      </c>
      <c r="T143" s="103"/>
      <c r="U143" s="103">
        <v>50</v>
      </c>
      <c r="V143" s="103"/>
      <c r="W143" s="99"/>
      <c r="X143" s="99"/>
      <c r="Y143" s="383"/>
      <c r="Z143" s="383"/>
      <c r="AA143" s="383"/>
      <c r="AB143" s="383"/>
      <c r="AC143" s="383"/>
      <c r="AD143" s="383"/>
      <c r="AE143" s="383"/>
      <c r="AF143" s="383"/>
      <c r="AG143" s="383"/>
      <c r="AH143" s="384"/>
      <c r="AI143" s="503">
        <f t="shared" si="9"/>
        <v>150</v>
      </c>
      <c r="AJ143" s="331">
        <v>200</v>
      </c>
      <c r="AK143" s="493">
        <f t="shared" si="10"/>
        <v>2.2222222222222223</v>
      </c>
      <c r="AL143" s="504" t="s">
        <v>231</v>
      </c>
    </row>
    <row r="144" spans="1:38">
      <c r="A144" s="475">
        <v>132</v>
      </c>
      <c r="B144" s="367" t="s">
        <v>537</v>
      </c>
      <c r="C144" s="112" t="s">
        <v>276</v>
      </c>
      <c r="D144" s="482">
        <v>0</v>
      </c>
      <c r="E144" s="103"/>
      <c r="F144" s="103"/>
      <c r="G144" s="103"/>
      <c r="H144" s="103"/>
      <c r="I144" s="482">
        <v>16</v>
      </c>
      <c r="J144" s="103"/>
      <c r="K144" s="103"/>
      <c r="L144" s="103"/>
      <c r="M144" s="103"/>
      <c r="N144" s="103"/>
      <c r="O144" s="103"/>
      <c r="P144" s="103"/>
      <c r="Q144" s="99">
        <v>10</v>
      </c>
      <c r="R144" s="103"/>
      <c r="S144" s="103"/>
      <c r="T144" s="103"/>
      <c r="U144" s="103"/>
      <c r="V144" s="103"/>
      <c r="W144" s="99">
        <v>40</v>
      </c>
      <c r="X144" s="99">
        <v>30</v>
      </c>
      <c r="Y144" s="383"/>
      <c r="Z144" s="383"/>
      <c r="AA144" s="383"/>
      <c r="AB144" s="383"/>
      <c r="AC144" s="383"/>
      <c r="AD144" s="383"/>
      <c r="AE144" s="383"/>
      <c r="AF144" s="383"/>
      <c r="AG144" s="383"/>
      <c r="AH144" s="384"/>
      <c r="AI144" s="503">
        <f t="shared" si="9"/>
        <v>96</v>
      </c>
      <c r="AJ144" s="331"/>
      <c r="AK144" s="493" t="e">
        <f t="shared" si="10"/>
        <v>#DIV/0!</v>
      </c>
      <c r="AL144" s="504" t="s">
        <v>231</v>
      </c>
    </row>
    <row r="145" spans="1:38">
      <c r="A145" s="475">
        <v>133</v>
      </c>
      <c r="B145" s="367" t="s">
        <v>537</v>
      </c>
      <c r="C145" s="112" t="s">
        <v>561</v>
      </c>
      <c r="D145" s="482">
        <v>90</v>
      </c>
      <c r="E145" s="103"/>
      <c r="F145" s="103"/>
      <c r="G145" s="103"/>
      <c r="H145" s="103"/>
      <c r="I145" s="482"/>
      <c r="J145" s="103"/>
      <c r="K145" s="103"/>
      <c r="L145" s="103"/>
      <c r="M145" s="103"/>
      <c r="N145" s="103"/>
      <c r="O145" s="103"/>
      <c r="P145" s="103"/>
      <c r="Q145" s="99"/>
      <c r="R145" s="103"/>
      <c r="S145" s="103">
        <v>10</v>
      </c>
      <c r="T145" s="103"/>
      <c r="U145" s="103">
        <v>50</v>
      </c>
      <c r="V145" s="103"/>
      <c r="W145" s="99"/>
      <c r="X145" s="99"/>
      <c r="Y145" s="383"/>
      <c r="Z145" s="383"/>
      <c r="AA145" s="383"/>
      <c r="AB145" s="383"/>
      <c r="AC145" s="383"/>
      <c r="AD145" s="383"/>
      <c r="AE145" s="383"/>
      <c r="AF145" s="383"/>
      <c r="AG145" s="383"/>
      <c r="AH145" s="384"/>
      <c r="AI145" s="503">
        <f t="shared" si="9"/>
        <v>150</v>
      </c>
      <c r="AJ145" s="331">
        <v>68</v>
      </c>
      <c r="AK145" s="493">
        <f t="shared" si="10"/>
        <v>0.75555555555555554</v>
      </c>
      <c r="AL145" s="504" t="s">
        <v>231</v>
      </c>
    </row>
    <row r="146" spans="1:38">
      <c r="A146" s="475">
        <v>134</v>
      </c>
      <c r="B146" s="367" t="s">
        <v>537</v>
      </c>
      <c r="C146" s="112" t="s">
        <v>561</v>
      </c>
      <c r="D146" s="482">
        <v>0</v>
      </c>
      <c r="E146" s="103"/>
      <c r="F146" s="103"/>
      <c r="G146" s="103"/>
      <c r="H146" s="103"/>
      <c r="I146" s="482">
        <v>16</v>
      </c>
      <c r="J146" s="103"/>
      <c r="K146" s="103"/>
      <c r="L146" s="103"/>
      <c r="M146" s="103"/>
      <c r="N146" s="103"/>
      <c r="O146" s="103"/>
      <c r="P146" s="103"/>
      <c r="Q146" s="99">
        <v>10</v>
      </c>
      <c r="R146" s="103"/>
      <c r="S146" s="103"/>
      <c r="T146" s="103"/>
      <c r="U146" s="103"/>
      <c r="V146" s="103"/>
      <c r="W146" s="99">
        <v>40</v>
      </c>
      <c r="X146" s="99">
        <v>30</v>
      </c>
      <c r="Y146" s="383"/>
      <c r="Z146" s="383"/>
      <c r="AA146" s="383"/>
      <c r="AB146" s="383"/>
      <c r="AC146" s="383"/>
      <c r="AD146" s="383"/>
      <c r="AE146" s="383"/>
      <c r="AF146" s="383"/>
      <c r="AG146" s="383"/>
      <c r="AH146" s="384"/>
      <c r="AI146" s="503">
        <f t="shared" si="9"/>
        <v>96</v>
      </c>
      <c r="AJ146" s="331"/>
      <c r="AK146" s="493" t="e">
        <f t="shared" si="10"/>
        <v>#DIV/0!</v>
      </c>
      <c r="AL146" s="504" t="s">
        <v>231</v>
      </c>
    </row>
    <row r="147" spans="1:38">
      <c r="A147" s="475">
        <v>135</v>
      </c>
      <c r="B147" s="367" t="s">
        <v>537</v>
      </c>
      <c r="C147" s="112" t="s">
        <v>493</v>
      </c>
      <c r="D147" s="482">
        <v>90</v>
      </c>
      <c r="E147" s="103"/>
      <c r="F147" s="103"/>
      <c r="G147" s="103"/>
      <c r="H147" s="103"/>
      <c r="I147" s="482"/>
      <c r="J147" s="103"/>
      <c r="K147" s="103"/>
      <c r="L147" s="103"/>
      <c r="M147" s="103"/>
      <c r="N147" s="103"/>
      <c r="O147" s="103"/>
      <c r="P147" s="103"/>
      <c r="Q147" s="482"/>
      <c r="R147" s="103"/>
      <c r="S147" s="103"/>
      <c r="T147" s="103"/>
      <c r="U147" s="103"/>
      <c r="V147" s="103"/>
      <c r="W147" s="482">
        <v>60</v>
      </c>
      <c r="X147" s="482"/>
      <c r="Y147" s="383"/>
      <c r="Z147" s="383"/>
      <c r="AA147" s="383"/>
      <c r="AB147" s="383"/>
      <c r="AC147" s="383"/>
      <c r="AD147" s="383"/>
      <c r="AE147" s="383"/>
      <c r="AF147" s="383"/>
      <c r="AG147" s="383"/>
      <c r="AH147" s="384"/>
      <c r="AI147" s="503">
        <f t="shared" si="9"/>
        <v>150</v>
      </c>
      <c r="AJ147" s="331">
        <v>95</v>
      </c>
      <c r="AK147" s="493">
        <f t="shared" si="10"/>
        <v>1.0555555555555556</v>
      </c>
      <c r="AL147" s="504" t="s">
        <v>280</v>
      </c>
    </row>
    <row r="148" spans="1:38">
      <c r="A148" s="475">
        <v>136</v>
      </c>
      <c r="B148" s="367" t="s">
        <v>537</v>
      </c>
      <c r="C148" s="112" t="s">
        <v>494</v>
      </c>
      <c r="D148" s="482">
        <v>90</v>
      </c>
      <c r="E148" s="103"/>
      <c r="F148" s="103"/>
      <c r="G148" s="103"/>
      <c r="H148" s="103"/>
      <c r="I148" s="482"/>
      <c r="J148" s="103"/>
      <c r="K148" s="103"/>
      <c r="L148" s="103"/>
      <c r="M148" s="103"/>
      <c r="N148" s="103"/>
      <c r="O148" s="103"/>
      <c r="P148" s="103"/>
      <c r="Q148" s="482"/>
      <c r="R148" s="103"/>
      <c r="S148" s="103"/>
      <c r="T148" s="103"/>
      <c r="U148" s="103"/>
      <c r="V148" s="103"/>
      <c r="W148" s="482">
        <v>60</v>
      </c>
      <c r="X148" s="482"/>
      <c r="Y148" s="383"/>
      <c r="Z148" s="383"/>
      <c r="AA148" s="383"/>
      <c r="AB148" s="383"/>
      <c r="AC148" s="383"/>
      <c r="AD148" s="383"/>
      <c r="AE148" s="383"/>
      <c r="AF148" s="383"/>
      <c r="AG148" s="383"/>
      <c r="AH148" s="384"/>
      <c r="AI148" s="503">
        <f t="shared" si="9"/>
        <v>150</v>
      </c>
      <c r="AJ148" s="331">
        <v>137</v>
      </c>
      <c r="AK148" s="493">
        <f t="shared" si="10"/>
        <v>1.5222222222222221</v>
      </c>
      <c r="AL148" s="504" t="s">
        <v>281</v>
      </c>
    </row>
    <row r="149" spans="1:38">
      <c r="A149" s="475">
        <v>137</v>
      </c>
      <c r="B149" s="367" t="s">
        <v>537</v>
      </c>
      <c r="C149" s="112" t="s">
        <v>495</v>
      </c>
      <c r="D149" s="482">
        <v>90</v>
      </c>
      <c r="E149" s="103"/>
      <c r="F149" s="103"/>
      <c r="G149" s="103"/>
      <c r="H149" s="103"/>
      <c r="I149" s="482"/>
      <c r="J149" s="103"/>
      <c r="K149" s="103"/>
      <c r="L149" s="103"/>
      <c r="M149" s="103"/>
      <c r="N149" s="103"/>
      <c r="O149" s="103"/>
      <c r="P149" s="103"/>
      <c r="Q149" s="482"/>
      <c r="R149" s="103"/>
      <c r="S149" s="103"/>
      <c r="T149" s="103"/>
      <c r="U149" s="103"/>
      <c r="V149" s="103"/>
      <c r="W149" s="482">
        <v>60</v>
      </c>
      <c r="X149" s="482"/>
      <c r="Y149" s="383"/>
      <c r="Z149" s="383"/>
      <c r="AA149" s="383"/>
      <c r="AB149" s="383"/>
      <c r="AC149" s="383"/>
      <c r="AD149" s="383"/>
      <c r="AE149" s="383"/>
      <c r="AF149" s="383"/>
      <c r="AG149" s="383"/>
      <c r="AH149" s="384"/>
      <c r="AI149" s="503">
        <f t="shared" si="9"/>
        <v>150</v>
      </c>
      <c r="AJ149" s="331">
        <v>120</v>
      </c>
      <c r="AK149" s="493">
        <f t="shared" si="10"/>
        <v>1.3333333333333333</v>
      </c>
      <c r="AL149" s="504" t="s">
        <v>282</v>
      </c>
    </row>
    <row r="150" spans="1:38">
      <c r="A150" s="485">
        <v>138</v>
      </c>
      <c r="B150" s="367" t="s">
        <v>537</v>
      </c>
      <c r="C150" s="112" t="s">
        <v>401</v>
      </c>
      <c r="D150" s="111">
        <v>20</v>
      </c>
      <c r="E150" s="383"/>
      <c r="F150" s="383"/>
      <c r="G150" s="383"/>
      <c r="H150" s="383"/>
      <c r="I150" s="383"/>
      <c r="J150" s="383"/>
      <c r="K150" s="383"/>
      <c r="L150" s="383"/>
      <c r="M150" s="383"/>
      <c r="N150" s="383"/>
      <c r="O150" s="383"/>
      <c r="P150" s="383"/>
      <c r="Q150" s="383"/>
      <c r="R150" s="383"/>
      <c r="S150" s="383"/>
      <c r="T150" s="383"/>
      <c r="U150" s="99">
        <v>50</v>
      </c>
      <c r="V150" s="383"/>
      <c r="W150" s="99">
        <v>40</v>
      </c>
      <c r="X150" s="99">
        <v>40</v>
      </c>
      <c r="Y150" s="383"/>
      <c r="Z150" s="383"/>
      <c r="AA150" s="383"/>
      <c r="AB150" s="383"/>
      <c r="AC150" s="383"/>
      <c r="AD150" s="383"/>
      <c r="AE150" s="383"/>
      <c r="AF150" s="383"/>
      <c r="AG150" s="383"/>
      <c r="AH150" s="384"/>
      <c r="AI150" s="503">
        <f t="shared" si="9"/>
        <v>150</v>
      </c>
      <c r="AJ150" s="501">
        <v>95</v>
      </c>
      <c r="AK150" s="493">
        <f t="shared" si="10"/>
        <v>4.75</v>
      </c>
      <c r="AL150" s="504" t="s">
        <v>235</v>
      </c>
    </row>
    <row r="151" spans="1:38">
      <c r="A151" s="485">
        <v>139</v>
      </c>
      <c r="B151" s="367" t="s">
        <v>537</v>
      </c>
      <c r="C151" s="112" t="s">
        <v>496</v>
      </c>
      <c r="D151" s="111">
        <v>50</v>
      </c>
      <c r="E151" s="383"/>
      <c r="F151" s="383"/>
      <c r="G151" s="383"/>
      <c r="H151" s="383"/>
      <c r="I151" s="383"/>
      <c r="J151" s="383"/>
      <c r="K151" s="383"/>
      <c r="L151" s="383"/>
      <c r="M151" s="383"/>
      <c r="N151" s="383"/>
      <c r="O151" s="383"/>
      <c r="P151" s="383"/>
      <c r="Q151" s="383"/>
      <c r="R151" s="383"/>
      <c r="S151" s="383"/>
      <c r="T151" s="383"/>
      <c r="U151" s="99">
        <v>40</v>
      </c>
      <c r="V151" s="383"/>
      <c r="W151" s="99">
        <v>60</v>
      </c>
      <c r="X151" s="383"/>
      <c r="Y151" s="383"/>
      <c r="Z151" s="383"/>
      <c r="AA151" s="383"/>
      <c r="AB151" s="383"/>
      <c r="AC151" s="383"/>
      <c r="AD151" s="383"/>
      <c r="AE151" s="383"/>
      <c r="AF151" s="383"/>
      <c r="AG151" s="383"/>
      <c r="AH151" s="384"/>
      <c r="AI151" s="503">
        <f t="shared" si="9"/>
        <v>150</v>
      </c>
      <c r="AJ151" s="501">
        <v>187</v>
      </c>
      <c r="AK151" s="493">
        <f t="shared" si="10"/>
        <v>3.74</v>
      </c>
      <c r="AL151" s="504" t="s">
        <v>235</v>
      </c>
    </row>
    <row r="152" spans="1:38">
      <c r="A152" s="485">
        <v>140</v>
      </c>
      <c r="B152" s="367" t="s">
        <v>537</v>
      </c>
      <c r="C152" s="112" t="s">
        <v>497</v>
      </c>
      <c r="D152" s="111">
        <v>60</v>
      </c>
      <c r="E152" s="383"/>
      <c r="F152" s="383"/>
      <c r="G152" s="383"/>
      <c r="H152" s="383"/>
      <c r="I152" s="383"/>
      <c r="J152" s="383"/>
      <c r="K152" s="383"/>
      <c r="L152" s="383"/>
      <c r="M152" s="383"/>
      <c r="N152" s="383"/>
      <c r="O152" s="383"/>
      <c r="P152" s="383"/>
      <c r="Q152" s="383"/>
      <c r="R152" s="383"/>
      <c r="S152" s="383"/>
      <c r="T152" s="383"/>
      <c r="U152" s="99">
        <v>50</v>
      </c>
      <c r="V152" s="383"/>
      <c r="W152" s="99">
        <v>40</v>
      </c>
      <c r="X152" s="383"/>
      <c r="Y152" s="383"/>
      <c r="Z152" s="383"/>
      <c r="AA152" s="383"/>
      <c r="AB152" s="383"/>
      <c r="AC152" s="383"/>
      <c r="AD152" s="383"/>
      <c r="AE152" s="383"/>
      <c r="AF152" s="383"/>
      <c r="AG152" s="383"/>
      <c r="AH152" s="384"/>
      <c r="AI152" s="503">
        <f t="shared" si="9"/>
        <v>150</v>
      </c>
      <c r="AJ152" s="501">
        <v>219</v>
      </c>
      <c r="AK152" s="493">
        <f t="shared" si="10"/>
        <v>3.65</v>
      </c>
      <c r="AL152" s="504" t="s">
        <v>235</v>
      </c>
    </row>
    <row r="153" spans="1:38">
      <c r="A153" s="485">
        <v>141</v>
      </c>
      <c r="B153" s="367" t="s">
        <v>537</v>
      </c>
      <c r="C153" s="508" t="s">
        <v>288</v>
      </c>
      <c r="D153" s="509">
        <v>52</v>
      </c>
      <c r="E153" s="383"/>
      <c r="F153" s="383"/>
      <c r="G153" s="383"/>
      <c r="H153" s="383"/>
      <c r="I153" s="383"/>
      <c r="J153" s="383"/>
      <c r="K153" s="383"/>
      <c r="L153" s="383"/>
      <c r="M153" s="383"/>
      <c r="N153" s="383"/>
      <c r="O153" s="383"/>
      <c r="P153" s="383"/>
      <c r="Q153" s="511">
        <v>20</v>
      </c>
      <c r="R153" s="383"/>
      <c r="S153" s="383"/>
      <c r="T153" s="383"/>
      <c r="U153" s="512"/>
      <c r="V153" s="383"/>
      <c r="W153" s="512">
        <v>48</v>
      </c>
      <c r="X153" s="512"/>
      <c r="Y153" s="383"/>
      <c r="Z153" s="383"/>
      <c r="AA153" s="383"/>
      <c r="AB153" s="511">
        <v>2</v>
      </c>
      <c r="AC153" s="514">
        <v>4</v>
      </c>
      <c r="AD153" s="383"/>
      <c r="AE153" s="515">
        <v>12</v>
      </c>
      <c r="AF153" s="383"/>
      <c r="AG153" s="383"/>
      <c r="AH153" s="384">
        <v>12</v>
      </c>
      <c r="AI153" s="503">
        <f t="shared" si="9"/>
        <v>150</v>
      </c>
      <c r="AJ153" s="516">
        <v>179</v>
      </c>
      <c r="AK153" s="493">
        <f t="shared" si="10"/>
        <v>3.4423076923076925</v>
      </c>
      <c r="AL153" s="504" t="s">
        <v>236</v>
      </c>
    </row>
    <row r="154" spans="1:38">
      <c r="A154" s="485">
        <v>142</v>
      </c>
      <c r="B154" s="367" t="s">
        <v>537</v>
      </c>
      <c r="C154" s="508" t="s">
        <v>402</v>
      </c>
      <c r="D154" s="510">
        <v>40</v>
      </c>
      <c r="E154" s="383"/>
      <c r="F154" s="383"/>
      <c r="G154" s="383"/>
      <c r="H154" s="383"/>
      <c r="I154" s="383"/>
      <c r="J154" s="383"/>
      <c r="K154" s="383"/>
      <c r="L154" s="383"/>
      <c r="M154" s="383"/>
      <c r="N154" s="383"/>
      <c r="O154" s="383"/>
      <c r="P154" s="383"/>
      <c r="Q154" s="513">
        <v>12</v>
      </c>
      <c r="R154" s="383"/>
      <c r="S154" s="383"/>
      <c r="T154" s="383"/>
      <c r="U154" s="513">
        <v>6</v>
      </c>
      <c r="V154" s="383"/>
      <c r="W154" s="513">
        <v>36</v>
      </c>
      <c r="X154" s="513">
        <v>24</v>
      </c>
      <c r="Y154" s="383"/>
      <c r="Z154" s="383"/>
      <c r="AA154" s="383"/>
      <c r="AB154" s="513"/>
      <c r="AC154" s="513">
        <v>18</v>
      </c>
      <c r="AD154" s="383"/>
      <c r="AE154" s="513">
        <v>14</v>
      </c>
      <c r="AF154" s="383"/>
      <c r="AG154" s="383"/>
      <c r="AH154" s="384"/>
      <c r="AI154" s="503">
        <f t="shared" si="9"/>
        <v>150</v>
      </c>
      <c r="AJ154" s="516">
        <v>155</v>
      </c>
      <c r="AK154" s="493">
        <f t="shared" si="10"/>
        <v>3.875</v>
      </c>
      <c r="AL154" s="504" t="s">
        <v>236</v>
      </c>
    </row>
    <row r="155" spans="1:38">
      <c r="A155" s="485">
        <v>143</v>
      </c>
      <c r="B155" s="367" t="s">
        <v>537</v>
      </c>
      <c r="C155" s="508" t="s">
        <v>467</v>
      </c>
      <c r="D155" s="518">
        <v>100</v>
      </c>
      <c r="E155" s="383"/>
      <c r="F155" s="383"/>
      <c r="G155" s="383"/>
      <c r="H155" s="383"/>
      <c r="I155" s="383"/>
      <c r="J155" s="383"/>
      <c r="K155" s="383"/>
      <c r="L155" s="383"/>
      <c r="M155" s="383"/>
      <c r="N155" s="383"/>
      <c r="O155" s="383"/>
      <c r="P155" s="383"/>
      <c r="Q155" s="519">
        <v>12</v>
      </c>
      <c r="R155" s="383"/>
      <c r="S155" s="383"/>
      <c r="T155" s="383"/>
      <c r="U155" s="519">
        <v>20</v>
      </c>
      <c r="V155" s="383"/>
      <c r="W155" s="519"/>
      <c r="X155" s="519"/>
      <c r="Y155" s="383"/>
      <c r="Z155" s="383"/>
      <c r="AA155" s="383"/>
      <c r="AB155" s="519"/>
      <c r="AC155" s="519">
        <v>18</v>
      </c>
      <c r="AD155" s="383"/>
      <c r="AE155" s="383"/>
      <c r="AF155" s="383"/>
      <c r="AG155" s="383"/>
      <c r="AH155" s="384"/>
      <c r="AI155" s="503">
        <f t="shared" si="9"/>
        <v>150</v>
      </c>
      <c r="AJ155" s="516">
        <v>111</v>
      </c>
      <c r="AK155" s="493">
        <f t="shared" si="10"/>
        <v>1.1100000000000001</v>
      </c>
      <c r="AL155" s="504" t="s">
        <v>236</v>
      </c>
    </row>
    <row r="156" spans="1:38">
      <c r="A156" s="475"/>
      <c r="B156" s="409"/>
      <c r="C156" s="520" t="s">
        <v>323</v>
      </c>
      <c r="D156" s="665" t="s">
        <v>404</v>
      </c>
      <c r="E156" s="686"/>
      <c r="F156" s="686"/>
      <c r="G156" s="686"/>
      <c r="H156" s="686"/>
      <c r="I156" s="686"/>
      <c r="J156" s="686"/>
      <c r="K156" s="686"/>
      <c r="L156" s="686"/>
      <c r="M156" s="686"/>
      <c r="N156" s="686"/>
      <c r="O156" s="686"/>
      <c r="P156" s="686"/>
      <c r="Q156" s="686"/>
      <c r="R156" s="686"/>
      <c r="S156" s="686"/>
      <c r="T156" s="686"/>
      <c r="U156" s="686"/>
      <c r="V156" s="686"/>
      <c r="W156" s="686"/>
      <c r="X156" s="686"/>
      <c r="Y156" s="686"/>
      <c r="Z156" s="686"/>
      <c r="AA156" s="686"/>
      <c r="AB156" s="686"/>
      <c r="AC156" s="686"/>
      <c r="AD156" s="686"/>
      <c r="AE156" s="686"/>
      <c r="AF156" s="686"/>
      <c r="AG156" s="686"/>
      <c r="AH156" s="664"/>
      <c r="AI156" s="503">
        <f t="shared" si="9"/>
        <v>0</v>
      </c>
      <c r="AJ156" s="501">
        <v>40</v>
      </c>
      <c r="AK156" s="489" t="e">
        <f t="shared" si="10"/>
        <v>#VALUE!</v>
      </c>
      <c r="AL156" s="504" t="s">
        <v>405</v>
      </c>
    </row>
    <row r="157" spans="1:38">
      <c r="A157" s="475"/>
      <c r="B157" s="409"/>
      <c r="C157" s="490" t="s">
        <v>500</v>
      </c>
      <c r="D157" s="665" t="s">
        <v>404</v>
      </c>
      <c r="E157" s="686"/>
      <c r="F157" s="686"/>
      <c r="G157" s="686"/>
      <c r="H157" s="686"/>
      <c r="I157" s="686"/>
      <c r="J157" s="686"/>
      <c r="K157" s="686"/>
      <c r="L157" s="686"/>
      <c r="M157" s="686"/>
      <c r="N157" s="686"/>
      <c r="O157" s="686"/>
      <c r="P157" s="686"/>
      <c r="Q157" s="686"/>
      <c r="R157" s="686"/>
      <c r="S157" s="686"/>
      <c r="T157" s="686"/>
      <c r="U157" s="686"/>
      <c r="V157" s="686"/>
      <c r="W157" s="686"/>
      <c r="X157" s="686"/>
      <c r="Y157" s="686"/>
      <c r="Z157" s="686"/>
      <c r="AA157" s="686"/>
      <c r="AB157" s="686"/>
      <c r="AC157" s="686"/>
      <c r="AD157" s="686"/>
      <c r="AE157" s="686"/>
      <c r="AF157" s="686"/>
      <c r="AG157" s="686"/>
      <c r="AH157" s="664"/>
      <c r="AI157" s="503">
        <f t="shared" si="9"/>
        <v>0</v>
      </c>
      <c r="AJ157" s="501">
        <v>55</v>
      </c>
      <c r="AK157" s="489" t="e">
        <f t="shared" si="10"/>
        <v>#VALUE!</v>
      </c>
      <c r="AL157" s="504" t="s">
        <v>405</v>
      </c>
    </row>
    <row r="158" spans="1:38" ht="15">
      <c r="A158" s="475"/>
      <c r="B158" s="409"/>
      <c r="C158" s="517" t="s">
        <v>540</v>
      </c>
      <c r="D158" s="382">
        <v>90</v>
      </c>
      <c r="E158" s="383"/>
      <c r="F158" s="383"/>
      <c r="G158" s="383"/>
      <c r="H158" s="383"/>
      <c r="I158" s="383"/>
      <c r="J158" s="383"/>
      <c r="K158" s="383"/>
      <c r="L158" s="383"/>
      <c r="M158" s="383"/>
      <c r="N158" s="383"/>
      <c r="O158" s="383"/>
      <c r="P158" s="383"/>
      <c r="Q158" s="383"/>
      <c r="R158" s="383"/>
      <c r="S158" s="383"/>
      <c r="T158" s="383"/>
      <c r="U158" s="383">
        <v>60</v>
      </c>
      <c r="V158" s="383"/>
      <c r="W158" s="383"/>
      <c r="X158" s="383"/>
      <c r="Y158" s="383"/>
      <c r="Z158" s="383"/>
      <c r="AA158" s="383"/>
      <c r="AB158" s="383"/>
      <c r="AC158" s="383"/>
      <c r="AD158" s="383"/>
      <c r="AE158" s="383"/>
      <c r="AF158" s="383"/>
      <c r="AG158" s="383"/>
      <c r="AH158" s="384"/>
      <c r="AI158" s="503">
        <f t="shared" si="9"/>
        <v>150</v>
      </c>
      <c r="AJ158" s="501">
        <v>103</v>
      </c>
      <c r="AK158" s="493">
        <f t="shared" si="10"/>
        <v>1.1444444444444444</v>
      </c>
      <c r="AL158" s="504" t="s">
        <v>405</v>
      </c>
    </row>
    <row r="159" spans="1:38" ht="15.75" thickBot="1">
      <c r="A159" s="475"/>
      <c r="B159" s="409"/>
      <c r="C159" s="517" t="s">
        <v>562</v>
      </c>
      <c r="D159" s="382">
        <v>90</v>
      </c>
      <c r="E159" s="383"/>
      <c r="F159" s="383"/>
      <c r="G159" s="383"/>
      <c r="H159" s="383"/>
      <c r="I159" s="383"/>
      <c r="J159" s="383"/>
      <c r="K159" s="383"/>
      <c r="L159" s="383"/>
      <c r="M159" s="383"/>
      <c r="N159" s="383"/>
      <c r="O159" s="383"/>
      <c r="P159" s="383"/>
      <c r="Q159" s="383"/>
      <c r="R159" s="383"/>
      <c r="S159" s="383"/>
      <c r="T159" s="383"/>
      <c r="U159" s="383">
        <v>60</v>
      </c>
      <c r="V159" s="383"/>
      <c r="W159" s="383"/>
      <c r="X159" s="383"/>
      <c r="Y159" s="383"/>
      <c r="Z159" s="383"/>
      <c r="AA159" s="383"/>
      <c r="AB159" s="383"/>
      <c r="AC159" s="383"/>
      <c r="AD159" s="383"/>
      <c r="AE159" s="383"/>
      <c r="AF159" s="383"/>
      <c r="AG159" s="383"/>
      <c r="AH159" s="384"/>
      <c r="AI159" s="503">
        <f t="shared" si="9"/>
        <v>150</v>
      </c>
      <c r="AJ159" s="501">
        <v>113</v>
      </c>
      <c r="AK159" s="493">
        <f t="shared" si="10"/>
        <v>1.2555555555555555</v>
      </c>
      <c r="AL159" s="504" t="s">
        <v>405</v>
      </c>
    </row>
    <row r="160" spans="1:38" ht="13.5" thickBot="1">
      <c r="A160" s="654" t="s">
        <v>2</v>
      </c>
      <c r="B160" s="655"/>
      <c r="C160" s="656"/>
      <c r="D160" s="385">
        <f t="shared" ref="D160:AH160" si="11">SUM(D13:D159)</f>
        <v>3327</v>
      </c>
      <c r="E160" s="498">
        <f t="shared" si="11"/>
        <v>0</v>
      </c>
      <c r="F160" s="498">
        <f t="shared" si="11"/>
        <v>172</v>
      </c>
      <c r="G160" s="498">
        <f t="shared" si="11"/>
        <v>0</v>
      </c>
      <c r="H160" s="498">
        <f t="shared" si="11"/>
        <v>0</v>
      </c>
      <c r="I160" s="498">
        <f t="shared" si="11"/>
        <v>38</v>
      </c>
      <c r="J160" s="498">
        <f t="shared" si="11"/>
        <v>0</v>
      </c>
      <c r="K160" s="498">
        <f t="shared" si="11"/>
        <v>0</v>
      </c>
      <c r="L160" s="498">
        <f t="shared" si="11"/>
        <v>236</v>
      </c>
      <c r="M160" s="498">
        <f t="shared" si="11"/>
        <v>0</v>
      </c>
      <c r="N160" s="498">
        <f t="shared" si="11"/>
        <v>0</v>
      </c>
      <c r="O160" s="498">
        <f t="shared" si="11"/>
        <v>0</v>
      </c>
      <c r="P160" s="498">
        <f t="shared" si="11"/>
        <v>0</v>
      </c>
      <c r="Q160" s="498">
        <f t="shared" si="11"/>
        <v>64</v>
      </c>
      <c r="R160" s="498">
        <f t="shared" si="11"/>
        <v>948</v>
      </c>
      <c r="S160" s="498">
        <f t="shared" si="11"/>
        <v>2173</v>
      </c>
      <c r="T160" s="498">
        <f t="shared" si="11"/>
        <v>186</v>
      </c>
      <c r="U160" s="498">
        <f t="shared" si="11"/>
        <v>3043</v>
      </c>
      <c r="V160" s="498">
        <f t="shared" si="11"/>
        <v>0</v>
      </c>
      <c r="W160" s="498">
        <f t="shared" si="11"/>
        <v>3412</v>
      </c>
      <c r="X160" s="498">
        <f t="shared" si="11"/>
        <v>4906</v>
      </c>
      <c r="Y160" s="498">
        <f t="shared" si="11"/>
        <v>0</v>
      </c>
      <c r="Z160" s="498">
        <f t="shared" si="11"/>
        <v>0</v>
      </c>
      <c r="AA160" s="498">
        <f t="shared" si="11"/>
        <v>0</v>
      </c>
      <c r="AB160" s="498">
        <f t="shared" si="11"/>
        <v>70</v>
      </c>
      <c r="AC160" s="498">
        <f t="shared" si="11"/>
        <v>96</v>
      </c>
      <c r="AD160" s="498">
        <f t="shared" si="11"/>
        <v>0</v>
      </c>
      <c r="AE160" s="498">
        <f t="shared" si="11"/>
        <v>284</v>
      </c>
      <c r="AF160" s="498">
        <f t="shared" si="11"/>
        <v>18</v>
      </c>
      <c r="AG160" s="498">
        <f t="shared" si="11"/>
        <v>0</v>
      </c>
      <c r="AH160" s="498">
        <f t="shared" si="11"/>
        <v>90</v>
      </c>
      <c r="AI160" s="502">
        <f t="shared" si="4"/>
        <v>19063</v>
      </c>
      <c r="AJ160" s="499">
        <f>SUM(AJ13:AJ159)</f>
        <v>9070</v>
      </c>
      <c r="AK160" s="500">
        <f t="shared" si="5"/>
        <v>2.7261797415088669</v>
      </c>
    </row>
    <row r="161" spans="1:34">
      <c r="A161" s="247"/>
      <c r="B161" s="247"/>
      <c r="AD161" s="135"/>
      <c r="AE161" s="135"/>
    </row>
    <row r="162" spans="1:34">
      <c r="A162" s="247"/>
      <c r="B162" s="247"/>
      <c r="C162" s="291" t="s">
        <v>18</v>
      </c>
      <c r="AD162" s="135"/>
      <c r="AE162" s="135"/>
    </row>
    <row r="163" spans="1:34">
      <c r="A163" s="247"/>
      <c r="B163" s="247"/>
      <c r="AD163" s="135"/>
      <c r="AE163" s="135"/>
    </row>
    <row r="164" spans="1:34">
      <c r="A164" s="247"/>
      <c r="B164" s="247"/>
      <c r="AD164" s="135"/>
      <c r="AE164" s="135"/>
    </row>
    <row r="165" spans="1:34">
      <c r="A165" s="247"/>
      <c r="B165" s="247"/>
      <c r="AD165" s="135"/>
      <c r="AE165" s="135"/>
    </row>
    <row r="166" spans="1:34">
      <c r="A166" s="292"/>
      <c r="B166" s="292"/>
      <c r="C166" s="293"/>
      <c r="F166" s="293"/>
      <c r="G166" s="293"/>
      <c r="H166" s="293"/>
      <c r="I166" s="293"/>
      <c r="J166" s="293"/>
      <c r="K166" s="293"/>
      <c r="L166" s="293"/>
      <c r="M166" s="293"/>
      <c r="N166" s="293"/>
      <c r="O166" s="293"/>
      <c r="P166" s="293"/>
      <c r="Q166" s="293"/>
      <c r="R166" s="293"/>
      <c r="S166" s="293"/>
      <c r="T166" s="293"/>
      <c r="U166" s="293"/>
      <c r="V166" s="293"/>
      <c r="W166" s="293"/>
      <c r="X166" s="293"/>
      <c r="AA166" s="293"/>
      <c r="AB166" s="293"/>
      <c r="AC166" s="293"/>
      <c r="AD166" s="135"/>
      <c r="AE166" s="135"/>
      <c r="AF166" s="293"/>
      <c r="AG166" s="293"/>
      <c r="AH166" s="293"/>
    </row>
    <row r="167" spans="1:34">
      <c r="A167" s="474" t="s">
        <v>5</v>
      </c>
      <c r="B167" s="474"/>
      <c r="C167" s="253"/>
      <c r="F167" s="253" t="s">
        <v>6</v>
      </c>
      <c r="G167" s="253"/>
      <c r="H167" s="253"/>
      <c r="I167" s="253"/>
      <c r="J167" s="253"/>
      <c r="K167" s="253"/>
      <c r="L167" s="253"/>
      <c r="M167" s="253"/>
      <c r="N167" s="253"/>
      <c r="O167" s="253"/>
      <c r="P167" s="253"/>
      <c r="Q167" s="253"/>
      <c r="R167" s="253"/>
      <c r="S167" s="253"/>
      <c r="T167" s="253"/>
      <c r="U167" s="253"/>
      <c r="V167" s="253"/>
      <c r="W167" s="253"/>
      <c r="X167" s="253"/>
      <c r="AA167" s="253"/>
      <c r="AB167" s="253"/>
      <c r="AC167" s="253"/>
      <c r="AD167" s="135"/>
      <c r="AE167" s="135"/>
      <c r="AF167" s="253"/>
      <c r="AG167" s="253"/>
      <c r="AH167" s="253"/>
    </row>
    <row r="168" spans="1:34">
      <c r="A168" s="247"/>
      <c r="B168" s="247"/>
      <c r="AD168" s="135"/>
      <c r="AE168" s="135"/>
    </row>
    <row r="169" spans="1:34">
      <c r="A169" s="247"/>
      <c r="B169" s="247"/>
      <c r="AD169" s="135"/>
      <c r="AE169" s="135"/>
    </row>
    <row r="170" spans="1:34">
      <c r="A170" s="247"/>
      <c r="B170" s="247"/>
      <c r="AD170" s="135"/>
      <c r="AE170" s="135"/>
    </row>
    <row r="171" spans="1:34">
      <c r="A171" s="292"/>
      <c r="B171" s="292"/>
      <c r="C171" s="293"/>
      <c r="AD171" s="135"/>
      <c r="AE171" s="135"/>
    </row>
    <row r="172" spans="1:34">
      <c r="A172" s="474" t="s">
        <v>4</v>
      </c>
      <c r="B172" s="474"/>
      <c r="C172" s="253"/>
      <c r="AD172" s="135"/>
      <c r="AE172" s="135"/>
    </row>
    <row r="173" spans="1:34">
      <c r="A173" s="247"/>
      <c r="B173" s="247"/>
      <c r="F173" s="291" t="s">
        <v>165</v>
      </c>
      <c r="AD173" s="135"/>
      <c r="AE173" s="135"/>
    </row>
    <row r="174" spans="1:34">
      <c r="A174" s="247"/>
      <c r="B174" s="247"/>
      <c r="AD174" s="135"/>
      <c r="AE174" s="135"/>
    </row>
    <row r="175" spans="1:34">
      <c r="A175" s="247"/>
      <c r="B175" s="247"/>
      <c r="D175" s="136" t="s">
        <v>19</v>
      </c>
      <c r="F175" s="136" t="s">
        <v>148</v>
      </c>
      <c r="O175" s="136" t="s">
        <v>180</v>
      </c>
      <c r="Q175" s="136" t="s">
        <v>159</v>
      </c>
      <c r="Y175" s="476" t="s">
        <v>144</v>
      </c>
      <c r="Z175" s="138" t="s">
        <v>145</v>
      </c>
      <c r="AD175" s="135"/>
      <c r="AE175" s="135"/>
    </row>
    <row r="176" spans="1:34">
      <c r="A176" s="247"/>
      <c r="B176" s="247"/>
      <c r="D176" s="136" t="s">
        <v>173</v>
      </c>
      <c r="F176" s="136" t="s">
        <v>195</v>
      </c>
      <c r="O176" s="136" t="s">
        <v>53</v>
      </c>
      <c r="Q176" s="136" t="s">
        <v>54</v>
      </c>
      <c r="Y176" s="136" t="s">
        <v>136</v>
      </c>
      <c r="Z176" s="136" t="s">
        <v>137</v>
      </c>
      <c r="AD176" s="135"/>
      <c r="AE176" s="135"/>
    </row>
    <row r="177" spans="1:31">
      <c r="A177" s="247"/>
      <c r="B177" s="247"/>
      <c r="D177" s="136" t="s">
        <v>20</v>
      </c>
      <c r="F177" s="136" t="s">
        <v>122</v>
      </c>
      <c r="O177" s="136" t="s">
        <v>21</v>
      </c>
      <c r="Q177" s="136" t="s">
        <v>134</v>
      </c>
      <c r="Y177" s="136" t="s">
        <v>139</v>
      </c>
      <c r="Z177" s="136" t="s">
        <v>140</v>
      </c>
      <c r="AA177" s="138"/>
      <c r="AD177" s="135"/>
      <c r="AE177" s="135"/>
    </row>
    <row r="178" spans="1:31">
      <c r="A178" s="247"/>
      <c r="B178" s="247"/>
      <c r="D178" s="136" t="s">
        <v>149</v>
      </c>
      <c r="F178" s="136" t="s">
        <v>150</v>
      </c>
      <c r="O178" s="136" t="s">
        <v>29</v>
      </c>
      <c r="Q178" s="136" t="s">
        <v>30</v>
      </c>
      <c r="Y178" s="136" t="s">
        <v>141</v>
      </c>
      <c r="Z178" s="136" t="s">
        <v>142</v>
      </c>
      <c r="AA178" s="138"/>
      <c r="AD178" s="135"/>
      <c r="AE178" s="135"/>
    </row>
    <row r="179" spans="1:31">
      <c r="A179" s="247"/>
      <c r="B179" s="247"/>
      <c r="D179" s="136" t="s">
        <v>121</v>
      </c>
      <c r="F179" s="136" t="s">
        <v>151</v>
      </c>
      <c r="O179" s="136" t="s">
        <v>22</v>
      </c>
      <c r="Q179" s="136" t="s">
        <v>23</v>
      </c>
      <c r="Y179" s="136" t="s">
        <v>171</v>
      </c>
      <c r="Z179" s="136" t="s">
        <v>172</v>
      </c>
      <c r="AD179" s="135"/>
      <c r="AE179" s="135"/>
    </row>
    <row r="180" spans="1:31">
      <c r="A180" s="247"/>
      <c r="B180" s="247"/>
      <c r="D180" s="136" t="s">
        <v>152</v>
      </c>
      <c r="F180" s="136" t="s">
        <v>153</v>
      </c>
      <c r="O180" s="136" t="s">
        <v>160</v>
      </c>
      <c r="Q180" s="136" t="s">
        <v>163</v>
      </c>
      <c r="Y180" s="136" t="s">
        <v>181</v>
      </c>
      <c r="Z180" s="136" t="s">
        <v>182</v>
      </c>
      <c r="AD180" s="135"/>
      <c r="AE180" s="135"/>
    </row>
    <row r="181" spans="1:31">
      <c r="A181" s="247"/>
      <c r="B181" s="247"/>
      <c r="D181" s="136" t="s">
        <v>154</v>
      </c>
      <c r="F181" s="136" t="s">
        <v>155</v>
      </c>
      <c r="O181" s="136" t="s">
        <v>161</v>
      </c>
      <c r="Q181" s="136" t="s">
        <v>162</v>
      </c>
      <c r="Y181" s="136" t="s">
        <v>184</v>
      </c>
      <c r="Z181" s="136" t="s">
        <v>185</v>
      </c>
      <c r="AD181" s="135"/>
      <c r="AE181" s="135"/>
    </row>
    <row r="182" spans="1:31">
      <c r="A182" s="247"/>
      <c r="B182" s="247"/>
      <c r="D182" s="136" t="s">
        <v>156</v>
      </c>
      <c r="F182" s="136" t="s">
        <v>157</v>
      </c>
      <c r="O182" s="136" t="s">
        <v>25</v>
      </c>
      <c r="Q182" s="136" t="s">
        <v>28</v>
      </c>
      <c r="Y182" s="136" t="s">
        <v>187</v>
      </c>
      <c r="Z182" s="136" t="s">
        <v>188</v>
      </c>
      <c r="AD182" s="135"/>
      <c r="AE182" s="135"/>
    </row>
    <row r="183" spans="1:31">
      <c r="A183" s="247"/>
      <c r="B183" s="247"/>
      <c r="D183" s="136" t="s">
        <v>129</v>
      </c>
      <c r="F183" s="136" t="s">
        <v>130</v>
      </c>
      <c r="O183" s="136" t="s">
        <v>174</v>
      </c>
      <c r="Q183" s="136" t="s">
        <v>175</v>
      </c>
      <c r="AD183" s="135"/>
      <c r="AE183" s="135"/>
    </row>
    <row r="184" spans="1:31">
      <c r="A184" s="247"/>
      <c r="B184" s="247"/>
      <c r="D184" s="136" t="s">
        <v>128</v>
      </c>
      <c r="F184" s="136" t="s">
        <v>158</v>
      </c>
      <c r="O184" s="136" t="s">
        <v>26</v>
      </c>
      <c r="Q184" s="136" t="s">
        <v>164</v>
      </c>
      <c r="R184" s="616"/>
      <c r="S184" s="616"/>
      <c r="T184" s="616"/>
      <c r="U184" s="616"/>
      <c r="V184" s="616"/>
      <c r="AD184" s="135"/>
      <c r="AE184" s="135"/>
    </row>
    <row r="185" spans="1:31">
      <c r="A185" s="247"/>
      <c r="B185" s="247"/>
      <c r="D185" s="136" t="s">
        <v>132</v>
      </c>
      <c r="F185" s="136" t="s">
        <v>133</v>
      </c>
      <c r="O185" s="136" t="s">
        <v>24</v>
      </c>
      <c r="Q185" s="136" t="s">
        <v>27</v>
      </c>
      <c r="AD185" s="135"/>
      <c r="AE185" s="135"/>
    </row>
    <row r="186" spans="1:31">
      <c r="A186" s="247"/>
      <c r="B186" s="247"/>
      <c r="D186" s="136" t="s">
        <v>197</v>
      </c>
      <c r="F186" s="136" t="s">
        <v>199</v>
      </c>
      <c r="AD186" s="135"/>
      <c r="AE186" s="135"/>
    </row>
  </sheetData>
  <autoFilter ref="A12:AL160"/>
  <mergeCells count="17">
    <mergeCell ref="D77:AH77"/>
    <mergeCell ref="A160:C160"/>
    <mergeCell ref="R184:V184"/>
    <mergeCell ref="A9:C9"/>
    <mergeCell ref="Y9:AA9"/>
    <mergeCell ref="D15:AH15"/>
    <mergeCell ref="D50:AH50"/>
    <mergeCell ref="T59:AH59"/>
    <mergeCell ref="X70:AH70"/>
    <mergeCell ref="D157:AH157"/>
    <mergeCell ref="D156:AH156"/>
    <mergeCell ref="A5:D5"/>
    <mergeCell ref="Y5:AA5"/>
    <mergeCell ref="A6:D6"/>
    <mergeCell ref="Y6:AA6"/>
    <mergeCell ref="A7:D7"/>
    <mergeCell ref="Y7:AA7"/>
  </mergeCells>
  <pageMargins left="0.7" right="0.7" top="0.75" bottom="0.75" header="0.3" footer="0.3"/>
  <pageSetup paperSize="9"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L180"/>
  <sheetViews>
    <sheetView topLeftCell="A4" zoomScale="91" zoomScaleNormal="91" workbookViewId="0">
      <selection activeCell="AL130" sqref="AL130:AL139"/>
    </sheetView>
  </sheetViews>
  <sheetFormatPr baseColWidth="10" defaultRowHeight="12.75"/>
  <cols>
    <col min="1" max="1" width="7.5703125" style="136" customWidth="1"/>
    <col min="2" max="2" width="24.42578125" style="136" customWidth="1"/>
    <col min="3" max="3" width="40.85546875" style="136" customWidth="1"/>
    <col min="4" max="4" width="6.7109375" style="136" customWidth="1"/>
    <col min="5" max="5" width="4.7109375" style="136" customWidth="1"/>
    <col min="6" max="6" width="6.7109375" style="136" customWidth="1"/>
    <col min="7" max="7" width="6" style="136" customWidth="1"/>
    <col min="8" max="11" width="4.7109375" style="136" customWidth="1"/>
    <col min="12" max="12" width="6.140625" style="136" customWidth="1"/>
    <col min="13" max="14" width="4.7109375" style="136" customWidth="1"/>
    <col min="15" max="15" width="5.7109375" style="136" customWidth="1"/>
    <col min="16" max="17" width="4.7109375" style="136" customWidth="1"/>
    <col min="18" max="24" width="6.85546875" style="136" customWidth="1"/>
    <col min="25" max="30" width="4.7109375" style="136" customWidth="1"/>
    <col min="31" max="31" width="6.140625" style="136" customWidth="1"/>
    <col min="32" max="33" width="4.7109375" style="136" customWidth="1"/>
    <col min="34" max="34" width="7" style="136" customWidth="1"/>
    <col min="35" max="35" width="9.85546875" style="136" customWidth="1"/>
    <col min="36" max="37" width="11.42578125" style="136"/>
    <col min="38" max="38" width="26.7109375" style="136" customWidth="1"/>
    <col min="39" max="16384" width="11.42578125" style="136"/>
  </cols>
  <sheetData>
    <row r="1" spans="1:38">
      <c r="A1" s="247"/>
      <c r="B1" s="247"/>
    </row>
    <row r="2" spans="1:38">
      <c r="A2" s="248"/>
      <c r="B2" s="248"/>
      <c r="C2" s="249"/>
      <c r="E2" s="249"/>
      <c r="F2" s="249"/>
      <c r="G2" s="249"/>
      <c r="H2" s="249"/>
      <c r="I2" s="249"/>
      <c r="J2" s="248" t="s">
        <v>7</v>
      </c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</row>
    <row r="3" spans="1:38">
      <c r="A3" s="247"/>
      <c r="B3" s="247"/>
    </row>
    <row r="4" spans="1:38">
      <c r="A4" s="247"/>
      <c r="B4" s="247"/>
    </row>
    <row r="5" spans="1:38">
      <c r="A5" s="640" t="s">
        <v>115</v>
      </c>
      <c r="B5" s="640"/>
      <c r="C5" s="640"/>
      <c r="D5" s="640"/>
      <c r="U5" s="250" t="s">
        <v>0</v>
      </c>
      <c r="V5" s="251"/>
      <c r="W5" s="251"/>
      <c r="X5" s="252"/>
      <c r="Y5" s="641" t="s">
        <v>116</v>
      </c>
      <c r="Z5" s="641"/>
      <c r="AA5" s="641"/>
      <c r="AB5" s="253"/>
      <c r="AC5" s="253"/>
      <c r="AD5" s="253"/>
      <c r="AE5" s="253"/>
      <c r="AF5" s="253"/>
      <c r="AG5" s="253"/>
    </row>
    <row r="6" spans="1:38">
      <c r="A6" s="640" t="s">
        <v>114</v>
      </c>
      <c r="B6" s="640"/>
      <c r="C6" s="640"/>
      <c r="D6" s="640"/>
      <c r="U6" s="250" t="s">
        <v>1</v>
      </c>
      <c r="V6" s="251"/>
      <c r="W6" s="251"/>
      <c r="X6" s="252"/>
      <c r="Y6" s="641"/>
      <c r="Z6" s="641"/>
      <c r="AA6" s="641"/>
      <c r="AB6" s="253"/>
      <c r="AC6" s="253"/>
      <c r="AD6" s="253"/>
      <c r="AE6" s="253"/>
      <c r="AF6" s="253"/>
      <c r="AG6" s="253"/>
    </row>
    <row r="7" spans="1:38">
      <c r="A7" s="640"/>
      <c r="B7" s="640"/>
      <c r="C7" s="640"/>
      <c r="D7" s="640"/>
      <c r="U7" s="250" t="s">
        <v>8</v>
      </c>
      <c r="V7" s="251"/>
      <c r="W7" s="251"/>
      <c r="X7" s="252"/>
      <c r="Y7" s="641"/>
      <c r="Z7" s="641"/>
      <c r="AA7" s="641"/>
      <c r="AB7" s="253"/>
      <c r="AC7" s="253"/>
      <c r="AD7" s="253"/>
      <c r="AE7" s="253"/>
      <c r="AF7" s="253"/>
      <c r="AG7" s="253"/>
    </row>
    <row r="8" spans="1:38">
      <c r="A8" s="248"/>
      <c r="B8" s="248"/>
      <c r="U8" s="254"/>
      <c r="V8" s="254"/>
      <c r="W8" s="254"/>
      <c r="X8" s="255"/>
    </row>
    <row r="9" spans="1:38">
      <c r="A9" s="642" t="s">
        <v>209</v>
      </c>
      <c r="B9" s="643"/>
      <c r="C9" s="644"/>
      <c r="U9" s="250" t="s">
        <v>3</v>
      </c>
      <c r="V9" s="251"/>
      <c r="W9" s="251"/>
      <c r="X9" s="252"/>
      <c r="Y9" s="641" t="s">
        <v>563</v>
      </c>
      <c r="Z9" s="641"/>
      <c r="AA9" s="641"/>
    </row>
    <row r="10" spans="1:38">
      <c r="A10" s="247"/>
      <c r="B10" s="247"/>
    </row>
    <row r="11" spans="1:38" ht="13.5" thickBot="1">
      <c r="A11" s="247"/>
      <c r="B11" s="247"/>
    </row>
    <row r="12" spans="1:38" ht="64.5" thickBot="1">
      <c r="A12" s="257" t="s">
        <v>9</v>
      </c>
      <c r="B12" s="258"/>
      <c r="C12" s="258" t="s">
        <v>10</v>
      </c>
      <c r="D12" s="259" t="s">
        <v>196</v>
      </c>
      <c r="E12" s="260" t="s">
        <v>186</v>
      </c>
      <c r="F12" s="260" t="s">
        <v>194</v>
      </c>
      <c r="G12" s="260" t="s">
        <v>11</v>
      </c>
      <c r="H12" s="260" t="s">
        <v>119</v>
      </c>
      <c r="I12" s="260" t="s">
        <v>189</v>
      </c>
      <c r="J12" s="260" t="s">
        <v>123</v>
      </c>
      <c r="K12" s="260" t="s">
        <v>124</v>
      </c>
      <c r="L12" s="260" t="s">
        <v>125</v>
      </c>
      <c r="M12" s="260" t="s">
        <v>126</v>
      </c>
      <c r="N12" s="260" t="s">
        <v>127</v>
      </c>
      <c r="O12" s="260" t="s">
        <v>131</v>
      </c>
      <c r="P12" s="260" t="s">
        <v>120</v>
      </c>
      <c r="Q12" s="260" t="s">
        <v>198</v>
      </c>
      <c r="R12" s="260" t="s">
        <v>179</v>
      </c>
      <c r="S12" s="260" t="s">
        <v>55</v>
      </c>
      <c r="T12" s="260" t="s">
        <v>12</v>
      </c>
      <c r="U12" s="260" t="s">
        <v>14</v>
      </c>
      <c r="V12" s="260" t="s">
        <v>13</v>
      </c>
      <c r="W12" s="260" t="s">
        <v>146</v>
      </c>
      <c r="X12" s="260" t="s">
        <v>147</v>
      </c>
      <c r="Y12" s="260" t="s">
        <v>15</v>
      </c>
      <c r="Z12" s="260" t="s">
        <v>16</v>
      </c>
      <c r="AA12" s="260" t="s">
        <v>56</v>
      </c>
      <c r="AB12" s="261" t="s">
        <v>170</v>
      </c>
      <c r="AC12" s="261" t="s">
        <v>17</v>
      </c>
      <c r="AD12" s="261" t="s">
        <v>143</v>
      </c>
      <c r="AE12" s="260" t="s">
        <v>135</v>
      </c>
      <c r="AF12" s="260" t="s">
        <v>138</v>
      </c>
      <c r="AG12" s="262" t="s">
        <v>183</v>
      </c>
      <c r="AH12" s="262" t="s">
        <v>190</v>
      </c>
      <c r="AI12" s="263" t="s">
        <v>51</v>
      </c>
      <c r="AJ12" s="521" t="s">
        <v>38</v>
      </c>
      <c r="AK12" s="522" t="s">
        <v>52</v>
      </c>
      <c r="AL12" s="329" t="s">
        <v>248</v>
      </c>
    </row>
    <row r="13" spans="1:38" ht="15.75" hidden="1" customHeight="1">
      <c r="A13" s="266">
        <v>1</v>
      </c>
      <c r="B13" s="523" t="s">
        <v>444</v>
      </c>
      <c r="C13" s="478" t="s">
        <v>60</v>
      </c>
      <c r="D13" s="524"/>
      <c r="E13" s="525"/>
      <c r="F13" s="525"/>
      <c r="G13" s="525"/>
      <c r="H13" s="525"/>
      <c r="I13" s="525"/>
      <c r="J13" s="525"/>
      <c r="K13" s="525"/>
      <c r="L13" s="525"/>
      <c r="M13" s="525"/>
      <c r="N13" s="525"/>
      <c r="O13" s="525"/>
      <c r="P13" s="525"/>
      <c r="Q13" s="525"/>
      <c r="R13" s="525"/>
      <c r="S13" s="525"/>
      <c r="T13" s="525"/>
      <c r="U13" s="525"/>
      <c r="V13" s="525"/>
      <c r="W13" s="525">
        <f>6*12</f>
        <v>72</v>
      </c>
      <c r="X13" s="525">
        <f t="shared" ref="X13" si="0">6*12</f>
        <v>72</v>
      </c>
      <c r="Y13" s="526"/>
      <c r="Z13" s="525"/>
      <c r="AA13" s="525"/>
      <c r="AB13" s="525"/>
      <c r="AC13" s="525"/>
      <c r="AD13" s="525"/>
      <c r="AE13" s="526">
        <f>1*6</f>
        <v>6</v>
      </c>
      <c r="AF13" s="526"/>
      <c r="AG13" s="526"/>
      <c r="AH13" s="527"/>
      <c r="AI13" s="528">
        <f t="shared" ref="AI13:AI44" si="1">SUM(D13:AH13)</f>
        <v>150</v>
      </c>
      <c r="AJ13" s="529">
        <v>0</v>
      </c>
      <c r="AK13" s="530" t="e">
        <f t="shared" ref="AK13:AK52" si="2">AJ13/D13</f>
        <v>#DIV/0!</v>
      </c>
      <c r="AL13" s="504" t="s">
        <v>249</v>
      </c>
    </row>
    <row r="14" spans="1:38" ht="15.75" hidden="1" customHeight="1">
      <c r="A14" s="273">
        <v>2</v>
      </c>
      <c r="B14" s="531" t="s">
        <v>409</v>
      </c>
      <c r="C14" s="112" t="s">
        <v>62</v>
      </c>
      <c r="D14" s="111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>
        <f>17*2</f>
        <v>34</v>
      </c>
      <c r="S14" s="99">
        <f>17*4</f>
        <v>68</v>
      </c>
      <c r="T14" s="99"/>
      <c r="U14" s="99"/>
      <c r="V14" s="99"/>
      <c r="W14" s="99"/>
      <c r="X14" s="99">
        <f>4*12</f>
        <v>48</v>
      </c>
      <c r="Y14" s="115"/>
      <c r="Z14" s="99"/>
      <c r="AA14" s="115"/>
      <c r="AB14" s="99"/>
      <c r="AC14" s="99"/>
      <c r="AD14" s="99"/>
      <c r="AE14" s="99"/>
      <c r="AF14" s="99"/>
      <c r="AG14" s="99"/>
      <c r="AH14" s="110"/>
      <c r="AI14" s="271">
        <f t="shared" si="1"/>
        <v>150</v>
      </c>
      <c r="AJ14" s="532">
        <v>23</v>
      </c>
      <c r="AK14" s="533" t="e">
        <f t="shared" si="2"/>
        <v>#DIV/0!</v>
      </c>
      <c r="AL14" s="504" t="s">
        <v>249</v>
      </c>
    </row>
    <row r="15" spans="1:38" ht="15.75" hidden="1" customHeight="1">
      <c r="A15" s="273">
        <v>3</v>
      </c>
      <c r="B15" s="506" t="s">
        <v>353</v>
      </c>
      <c r="C15" s="112" t="s">
        <v>63</v>
      </c>
      <c r="D15" s="111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>
        <f>3*6</f>
        <v>18</v>
      </c>
      <c r="V15" s="99"/>
      <c r="W15" s="99">
        <f>6*12</f>
        <v>72</v>
      </c>
      <c r="X15" s="99">
        <f>5*12</f>
        <v>60</v>
      </c>
      <c r="Y15" s="99"/>
      <c r="Z15" s="99"/>
      <c r="AA15" s="99"/>
      <c r="AB15" s="99"/>
      <c r="AC15" s="99"/>
      <c r="AD15" s="99"/>
      <c r="AE15" s="99"/>
      <c r="AF15" s="99"/>
      <c r="AG15" s="99"/>
      <c r="AH15" s="110"/>
      <c r="AI15" s="271">
        <f t="shared" si="1"/>
        <v>150</v>
      </c>
      <c r="AJ15" s="532">
        <v>0</v>
      </c>
      <c r="AK15" s="534" t="e">
        <f t="shared" si="2"/>
        <v>#DIV/0!</v>
      </c>
      <c r="AL15" s="504" t="s">
        <v>249</v>
      </c>
    </row>
    <row r="16" spans="1:38" ht="15.75" hidden="1" customHeight="1">
      <c r="A16" s="273">
        <v>4</v>
      </c>
      <c r="B16" s="506" t="s">
        <v>353</v>
      </c>
      <c r="C16" s="112" t="s">
        <v>64</v>
      </c>
      <c r="D16" s="111"/>
      <c r="E16" s="99"/>
      <c r="F16" s="99"/>
      <c r="G16" s="99"/>
      <c r="H16" s="115"/>
      <c r="I16" s="115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>
        <f>6*12</f>
        <v>72</v>
      </c>
      <c r="Y16" s="115"/>
      <c r="Z16" s="99"/>
      <c r="AA16" s="115"/>
      <c r="AB16" s="99"/>
      <c r="AC16" s="115"/>
      <c r="AD16" s="115"/>
      <c r="AE16" s="115"/>
      <c r="AF16" s="115"/>
      <c r="AG16" s="115"/>
      <c r="AH16" s="118"/>
      <c r="AI16" s="271">
        <f t="shared" si="1"/>
        <v>72</v>
      </c>
      <c r="AJ16" s="532">
        <v>0</v>
      </c>
      <c r="AK16" s="534" t="e">
        <f t="shared" si="2"/>
        <v>#DIV/0!</v>
      </c>
      <c r="AL16" s="504" t="s">
        <v>249</v>
      </c>
    </row>
    <row r="17" spans="1:38" ht="15.75" hidden="1" customHeight="1">
      <c r="A17" s="273">
        <v>5</v>
      </c>
      <c r="B17" s="506" t="s">
        <v>353</v>
      </c>
      <c r="C17" s="112" t="s">
        <v>65</v>
      </c>
      <c r="D17" s="111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>
        <f>9*2</f>
        <v>18</v>
      </c>
      <c r="S17" s="99">
        <f>9*4</f>
        <v>36</v>
      </c>
      <c r="T17" s="99"/>
      <c r="U17" s="99"/>
      <c r="V17" s="99"/>
      <c r="W17" s="99">
        <f>4*12</f>
        <v>48</v>
      </c>
      <c r="X17" s="99">
        <f>4*12</f>
        <v>48</v>
      </c>
      <c r="Y17" s="115"/>
      <c r="Z17" s="99"/>
      <c r="AA17" s="115"/>
      <c r="AB17" s="99"/>
      <c r="AC17" s="115"/>
      <c r="AD17" s="115"/>
      <c r="AE17" s="115"/>
      <c r="AF17" s="115"/>
      <c r="AG17" s="115"/>
      <c r="AH17" s="118"/>
      <c r="AI17" s="271">
        <f t="shared" si="1"/>
        <v>150</v>
      </c>
      <c r="AJ17" s="532">
        <v>0</v>
      </c>
      <c r="AK17" s="534" t="e">
        <f t="shared" si="2"/>
        <v>#DIV/0!</v>
      </c>
      <c r="AL17" s="504" t="s">
        <v>249</v>
      </c>
    </row>
    <row r="18" spans="1:38" ht="15.75" hidden="1" customHeight="1">
      <c r="A18" s="273">
        <v>6</v>
      </c>
      <c r="B18" s="506" t="s">
        <v>353</v>
      </c>
      <c r="C18" s="112" t="s">
        <v>66</v>
      </c>
      <c r="D18" s="111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>
        <f>1*6</f>
        <v>6</v>
      </c>
      <c r="V18" s="99"/>
      <c r="W18" s="99">
        <f>7*12</f>
        <v>84</v>
      </c>
      <c r="X18" s="99">
        <f>5*12</f>
        <v>60</v>
      </c>
      <c r="Y18" s="115"/>
      <c r="Z18" s="99"/>
      <c r="AA18" s="115"/>
      <c r="AB18" s="99"/>
      <c r="AC18" s="99"/>
      <c r="AD18" s="99"/>
      <c r="AE18" s="99"/>
      <c r="AF18" s="99"/>
      <c r="AG18" s="99"/>
      <c r="AH18" s="110"/>
      <c r="AI18" s="271">
        <f t="shared" si="1"/>
        <v>150</v>
      </c>
      <c r="AJ18" s="532">
        <v>0</v>
      </c>
      <c r="AK18" s="534" t="e">
        <f t="shared" si="2"/>
        <v>#DIV/0!</v>
      </c>
      <c r="AL18" s="504" t="s">
        <v>249</v>
      </c>
    </row>
    <row r="19" spans="1:38" ht="15.75" hidden="1" customHeight="1">
      <c r="A19" s="273">
        <v>7</v>
      </c>
      <c r="B19" s="506" t="s">
        <v>408</v>
      </c>
      <c r="C19" s="112" t="s">
        <v>67</v>
      </c>
      <c r="D19" s="111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>
        <f>9*6</f>
        <v>54</v>
      </c>
      <c r="V19" s="99"/>
      <c r="W19" s="99">
        <f>2*12</f>
        <v>24</v>
      </c>
      <c r="X19" s="99">
        <f>6*12</f>
        <v>72</v>
      </c>
      <c r="Y19" s="115"/>
      <c r="Z19" s="99"/>
      <c r="AA19" s="115"/>
      <c r="AB19" s="99"/>
      <c r="AC19" s="99"/>
      <c r="AD19" s="99"/>
      <c r="AE19" s="99"/>
      <c r="AF19" s="99"/>
      <c r="AG19" s="99"/>
      <c r="AH19" s="110"/>
      <c r="AI19" s="271">
        <f t="shared" si="1"/>
        <v>150</v>
      </c>
      <c r="AJ19" s="532">
        <v>0</v>
      </c>
      <c r="AK19" s="534" t="e">
        <f t="shared" si="2"/>
        <v>#DIV/0!</v>
      </c>
      <c r="AL19" s="504" t="s">
        <v>249</v>
      </c>
    </row>
    <row r="20" spans="1:38" ht="15.75" hidden="1" customHeight="1">
      <c r="A20" s="273">
        <v>8</v>
      </c>
      <c r="B20" s="506" t="s">
        <v>408</v>
      </c>
      <c r="C20" s="112" t="s">
        <v>68</v>
      </c>
      <c r="D20" s="535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>
        <f>3*6</f>
        <v>18</v>
      </c>
      <c r="V20" s="99"/>
      <c r="W20" s="99">
        <f>2*12</f>
        <v>24</v>
      </c>
      <c r="X20" s="99">
        <f>2*12</f>
        <v>24</v>
      </c>
      <c r="Y20" s="607" t="s">
        <v>564</v>
      </c>
      <c r="Z20" s="608"/>
      <c r="AA20" s="608"/>
      <c r="AB20" s="608"/>
      <c r="AC20" s="608"/>
      <c r="AD20" s="608"/>
      <c r="AE20" s="608"/>
      <c r="AF20" s="608"/>
      <c r="AG20" s="608"/>
      <c r="AH20" s="679"/>
      <c r="AI20" s="271">
        <f t="shared" si="1"/>
        <v>66</v>
      </c>
      <c r="AJ20" s="532">
        <v>0</v>
      </c>
      <c r="AK20" s="534" t="e">
        <f t="shared" si="2"/>
        <v>#DIV/0!</v>
      </c>
      <c r="AL20" s="504" t="s">
        <v>249</v>
      </c>
    </row>
    <row r="21" spans="1:38" ht="15.75" hidden="1" customHeight="1">
      <c r="A21" s="273">
        <v>9</v>
      </c>
      <c r="B21" s="506" t="s">
        <v>408</v>
      </c>
      <c r="C21" s="112" t="s">
        <v>69</v>
      </c>
      <c r="D21" s="535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>
        <f>9*6</f>
        <v>54</v>
      </c>
      <c r="V21" s="99"/>
      <c r="W21" s="99">
        <f>5*12</f>
        <v>60</v>
      </c>
      <c r="X21" s="99">
        <f>3*12</f>
        <v>36</v>
      </c>
      <c r="Y21" s="99"/>
      <c r="Z21" s="99"/>
      <c r="AA21" s="99"/>
      <c r="AB21" s="99"/>
      <c r="AC21" s="99"/>
      <c r="AD21" s="99"/>
      <c r="AE21" s="99"/>
      <c r="AF21" s="99"/>
      <c r="AG21" s="99"/>
      <c r="AH21" s="110"/>
      <c r="AI21" s="271">
        <f t="shared" si="1"/>
        <v>150</v>
      </c>
      <c r="AJ21" s="532">
        <v>0</v>
      </c>
      <c r="AK21" s="534" t="e">
        <f t="shared" si="2"/>
        <v>#DIV/0!</v>
      </c>
      <c r="AL21" s="504" t="s">
        <v>249</v>
      </c>
    </row>
    <row r="22" spans="1:38" ht="15.75" hidden="1" customHeight="1">
      <c r="A22" s="273">
        <v>10</v>
      </c>
      <c r="B22" s="531" t="s">
        <v>408</v>
      </c>
      <c r="C22" s="112" t="s">
        <v>70</v>
      </c>
      <c r="D22" s="535">
        <v>18</v>
      </c>
      <c r="E22" s="99"/>
      <c r="F22" s="99">
        <f>3*4</f>
        <v>12</v>
      </c>
      <c r="G22" s="99"/>
      <c r="H22" s="99"/>
      <c r="I22" s="99"/>
      <c r="J22" s="99"/>
      <c r="K22" s="100"/>
      <c r="L22" s="99"/>
      <c r="M22" s="99"/>
      <c r="N22" s="99"/>
      <c r="O22" s="99"/>
      <c r="P22" s="99"/>
      <c r="Q22" s="99"/>
      <c r="R22" s="99"/>
      <c r="S22" s="100">
        <f>9*4</f>
        <v>36</v>
      </c>
      <c r="T22" s="99"/>
      <c r="U22" s="99">
        <f>4*6</f>
        <v>24</v>
      </c>
      <c r="V22" s="99"/>
      <c r="W22" s="99">
        <f>1*12</f>
        <v>12</v>
      </c>
      <c r="X22" s="99">
        <f>4*12</f>
        <v>48</v>
      </c>
      <c r="Y22" s="115"/>
      <c r="Z22" s="99"/>
      <c r="AA22" s="115"/>
      <c r="AB22" s="99"/>
      <c r="AC22" s="99"/>
      <c r="AD22" s="99"/>
      <c r="AE22" s="99"/>
      <c r="AF22" s="99"/>
      <c r="AG22" s="99"/>
      <c r="AH22" s="110"/>
      <c r="AI22" s="271">
        <f t="shared" si="1"/>
        <v>150</v>
      </c>
      <c r="AJ22" s="532">
        <v>64</v>
      </c>
      <c r="AK22" s="533">
        <f t="shared" si="2"/>
        <v>3.5555555555555554</v>
      </c>
      <c r="AL22" s="504" t="s">
        <v>249</v>
      </c>
    </row>
    <row r="23" spans="1:38" ht="15.75" hidden="1" customHeight="1">
      <c r="A23" s="273">
        <v>11</v>
      </c>
      <c r="B23" s="506" t="s">
        <v>408</v>
      </c>
      <c r="C23" s="112" t="s">
        <v>315</v>
      </c>
      <c r="D23" s="535">
        <v>12</v>
      </c>
      <c r="E23" s="99"/>
      <c r="F23" s="99"/>
      <c r="G23" s="99">
        <f>3*4</f>
        <v>12</v>
      </c>
      <c r="H23" s="99"/>
      <c r="I23" s="99"/>
      <c r="J23" s="99"/>
      <c r="K23" s="100"/>
      <c r="L23" s="99"/>
      <c r="M23" s="99"/>
      <c r="N23" s="99"/>
      <c r="O23" s="99"/>
      <c r="P23" s="99"/>
      <c r="Q23" s="99"/>
      <c r="R23" s="99"/>
      <c r="S23" s="100">
        <f>3*4</f>
        <v>12</v>
      </c>
      <c r="T23" s="99"/>
      <c r="U23" s="99">
        <f>4*6</f>
        <v>24</v>
      </c>
      <c r="V23" s="99"/>
      <c r="W23" s="99">
        <f>2*12</f>
        <v>24</v>
      </c>
      <c r="X23" s="99">
        <f>6*12</f>
        <v>72</v>
      </c>
      <c r="Y23" s="115"/>
      <c r="Z23" s="99"/>
      <c r="AA23" s="115"/>
      <c r="AB23" s="99"/>
      <c r="AC23" s="99"/>
      <c r="AD23" s="99"/>
      <c r="AE23" s="99"/>
      <c r="AF23" s="99"/>
      <c r="AG23" s="99"/>
      <c r="AH23" s="110"/>
      <c r="AI23" s="271">
        <f t="shared" si="1"/>
        <v>156</v>
      </c>
      <c r="AJ23" s="532">
        <v>41</v>
      </c>
      <c r="AK23" s="533">
        <f t="shared" si="2"/>
        <v>3.4166666666666665</v>
      </c>
      <c r="AL23" s="504" t="s">
        <v>249</v>
      </c>
    </row>
    <row r="24" spans="1:38" ht="15.75" hidden="1" customHeight="1">
      <c r="A24" s="273">
        <v>12</v>
      </c>
      <c r="B24" s="506" t="s">
        <v>565</v>
      </c>
      <c r="C24" s="112" t="s">
        <v>71</v>
      </c>
      <c r="D24" s="535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>
        <f>9*6</f>
        <v>54</v>
      </c>
      <c r="V24" s="99"/>
      <c r="W24" s="99">
        <f>2*12</f>
        <v>24</v>
      </c>
      <c r="X24" s="99">
        <f>6*12</f>
        <v>72</v>
      </c>
      <c r="Y24" s="115"/>
      <c r="Z24" s="99"/>
      <c r="AA24" s="115"/>
      <c r="AB24" s="99"/>
      <c r="AC24" s="115"/>
      <c r="AD24" s="115"/>
      <c r="AE24" s="115"/>
      <c r="AF24" s="99"/>
      <c r="AG24" s="99"/>
      <c r="AH24" s="110"/>
      <c r="AI24" s="271">
        <f t="shared" si="1"/>
        <v>150</v>
      </c>
      <c r="AJ24" s="532">
        <v>0</v>
      </c>
      <c r="AK24" s="534" t="e">
        <f t="shared" si="2"/>
        <v>#DIV/0!</v>
      </c>
      <c r="AL24" s="504" t="s">
        <v>249</v>
      </c>
    </row>
    <row r="25" spans="1:38" ht="15.75" hidden="1" customHeight="1">
      <c r="A25" s="273">
        <v>13</v>
      </c>
      <c r="B25" s="506" t="s">
        <v>565</v>
      </c>
      <c r="C25" s="112" t="s">
        <v>72</v>
      </c>
      <c r="D25" s="535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>
        <f>9*6</f>
        <v>54</v>
      </c>
      <c r="V25" s="99"/>
      <c r="W25" s="99">
        <f>2*12</f>
        <v>24</v>
      </c>
      <c r="X25" s="99">
        <f>6*12</f>
        <v>72</v>
      </c>
      <c r="Y25" s="115"/>
      <c r="Z25" s="99"/>
      <c r="AA25" s="115"/>
      <c r="AB25" s="99"/>
      <c r="AC25" s="115"/>
      <c r="AD25" s="115"/>
      <c r="AE25" s="115"/>
      <c r="AF25" s="115"/>
      <c r="AG25" s="115"/>
      <c r="AH25" s="118"/>
      <c r="AI25" s="271">
        <f t="shared" si="1"/>
        <v>150</v>
      </c>
      <c r="AJ25" s="532">
        <v>0</v>
      </c>
      <c r="AK25" s="534" t="e">
        <f t="shared" si="2"/>
        <v>#DIV/0!</v>
      </c>
      <c r="AL25" s="504" t="s">
        <v>249</v>
      </c>
    </row>
    <row r="26" spans="1:38" ht="15.75" hidden="1" customHeight="1">
      <c r="A26" s="273">
        <v>14</v>
      </c>
      <c r="B26" s="531" t="s">
        <v>565</v>
      </c>
      <c r="C26" s="112" t="s">
        <v>73</v>
      </c>
      <c r="D26" s="535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>
        <f>9*6</f>
        <v>54</v>
      </c>
      <c r="V26" s="99"/>
      <c r="W26" s="99">
        <f>2*12</f>
        <v>24</v>
      </c>
      <c r="X26" s="99">
        <f>6*12</f>
        <v>72</v>
      </c>
      <c r="Y26" s="115"/>
      <c r="Z26" s="99"/>
      <c r="AA26" s="115"/>
      <c r="AB26" s="99"/>
      <c r="AC26" s="115"/>
      <c r="AD26" s="115"/>
      <c r="AE26" s="115"/>
      <c r="AF26" s="115"/>
      <c r="AG26" s="115"/>
      <c r="AH26" s="118"/>
      <c r="AI26" s="271">
        <f t="shared" si="1"/>
        <v>150</v>
      </c>
      <c r="AJ26" s="532">
        <v>0</v>
      </c>
      <c r="AK26" s="534" t="e">
        <f t="shared" si="2"/>
        <v>#DIV/0!</v>
      </c>
      <c r="AL26" s="504" t="s">
        <v>249</v>
      </c>
    </row>
    <row r="27" spans="1:38" ht="15.75" hidden="1" customHeight="1">
      <c r="A27" s="273">
        <v>15</v>
      </c>
      <c r="B27" s="506" t="s">
        <v>565</v>
      </c>
      <c r="C27" s="112" t="s">
        <v>74</v>
      </c>
      <c r="D27" s="535">
        <v>1</v>
      </c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>
        <v>29</v>
      </c>
      <c r="V27" s="99"/>
      <c r="W27" s="99">
        <f>5*12</f>
        <v>60</v>
      </c>
      <c r="X27" s="99">
        <f>5*12</f>
        <v>60</v>
      </c>
      <c r="Y27" s="115"/>
      <c r="Z27" s="99"/>
      <c r="AA27" s="115"/>
      <c r="AB27" s="99"/>
      <c r="AC27" s="115"/>
      <c r="AD27" s="115"/>
      <c r="AE27" s="115"/>
      <c r="AF27" s="115"/>
      <c r="AG27" s="115"/>
      <c r="AH27" s="118"/>
      <c r="AI27" s="271">
        <f t="shared" si="1"/>
        <v>150</v>
      </c>
      <c r="AJ27" s="532">
        <v>2</v>
      </c>
      <c r="AK27" s="534">
        <f t="shared" si="2"/>
        <v>2</v>
      </c>
      <c r="AL27" s="504" t="s">
        <v>249</v>
      </c>
    </row>
    <row r="28" spans="1:38" ht="15.75" hidden="1" customHeight="1">
      <c r="A28" s="273">
        <v>16</v>
      </c>
      <c r="B28" s="506" t="s">
        <v>411</v>
      </c>
      <c r="C28" s="112" t="s">
        <v>76</v>
      </c>
      <c r="D28" s="535">
        <v>2</v>
      </c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>
        <f>1*4</f>
        <v>4</v>
      </c>
      <c r="T28" s="99"/>
      <c r="U28" s="99"/>
      <c r="V28" s="99"/>
      <c r="W28" s="99">
        <f>6*12</f>
        <v>72</v>
      </c>
      <c r="X28" s="99">
        <f>6*12</f>
        <v>72</v>
      </c>
      <c r="Y28" s="99"/>
      <c r="Z28" s="99"/>
      <c r="AA28" s="99"/>
      <c r="AB28" s="99"/>
      <c r="AC28" s="99"/>
      <c r="AD28" s="99"/>
      <c r="AE28" s="99"/>
      <c r="AF28" s="99"/>
      <c r="AG28" s="99"/>
      <c r="AH28" s="110"/>
      <c r="AI28" s="271">
        <f t="shared" si="1"/>
        <v>150</v>
      </c>
      <c r="AJ28" s="532">
        <v>1</v>
      </c>
      <c r="AK28" s="534">
        <f t="shared" si="2"/>
        <v>0.5</v>
      </c>
      <c r="AL28" s="504" t="s">
        <v>249</v>
      </c>
    </row>
    <row r="29" spans="1:38" ht="15.75" hidden="1" customHeight="1">
      <c r="A29" s="273">
        <v>17</v>
      </c>
      <c r="B29" s="506" t="s">
        <v>411</v>
      </c>
      <c r="C29" s="112" t="s">
        <v>77</v>
      </c>
      <c r="D29" s="535">
        <v>2</v>
      </c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>
        <f>1*4</f>
        <v>4</v>
      </c>
      <c r="T29" s="99"/>
      <c r="U29" s="99"/>
      <c r="V29" s="99"/>
      <c r="W29" s="99">
        <f>4*12</f>
        <v>48</v>
      </c>
      <c r="X29" s="99">
        <f>8*12</f>
        <v>96</v>
      </c>
      <c r="Y29" s="99"/>
      <c r="Z29" s="99"/>
      <c r="AA29" s="99"/>
      <c r="AB29" s="99"/>
      <c r="AC29" s="99"/>
      <c r="AD29" s="99"/>
      <c r="AE29" s="99"/>
      <c r="AF29" s="99"/>
      <c r="AG29" s="99"/>
      <c r="AH29" s="110"/>
      <c r="AI29" s="271">
        <f t="shared" si="1"/>
        <v>150</v>
      </c>
      <c r="AJ29" s="532">
        <v>1</v>
      </c>
      <c r="AK29" s="534">
        <f t="shared" si="2"/>
        <v>0.5</v>
      </c>
      <c r="AL29" s="504" t="s">
        <v>249</v>
      </c>
    </row>
    <row r="30" spans="1:38" ht="15.75" hidden="1" customHeight="1">
      <c r="A30" s="273">
        <v>18</v>
      </c>
      <c r="B30" s="531" t="s">
        <v>353</v>
      </c>
      <c r="C30" s="112" t="s">
        <v>78</v>
      </c>
      <c r="D30" s="535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>
        <f>3*6</f>
        <v>18</v>
      </c>
      <c r="V30" s="99"/>
      <c r="W30" s="99">
        <f>6*12</f>
        <v>72</v>
      </c>
      <c r="X30" s="99">
        <f>1*12</f>
        <v>12</v>
      </c>
      <c r="Y30" s="607" t="s">
        <v>566</v>
      </c>
      <c r="Z30" s="608"/>
      <c r="AA30" s="608"/>
      <c r="AB30" s="608"/>
      <c r="AC30" s="608"/>
      <c r="AD30" s="608"/>
      <c r="AE30" s="608"/>
      <c r="AF30" s="608"/>
      <c r="AG30" s="608"/>
      <c r="AH30" s="679"/>
      <c r="AI30" s="271">
        <f t="shared" si="1"/>
        <v>102</v>
      </c>
      <c r="AJ30" s="532">
        <v>0</v>
      </c>
      <c r="AK30" s="534" t="e">
        <f t="shared" si="2"/>
        <v>#DIV/0!</v>
      </c>
      <c r="AL30" s="504" t="s">
        <v>249</v>
      </c>
    </row>
    <row r="31" spans="1:38" ht="15.75" hidden="1" customHeight="1">
      <c r="A31" s="273">
        <v>19</v>
      </c>
      <c r="B31" s="506" t="s">
        <v>353</v>
      </c>
      <c r="C31" s="119" t="s">
        <v>79</v>
      </c>
      <c r="D31" s="535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>
        <f>3*6</f>
        <v>18</v>
      </c>
      <c r="V31" s="99"/>
      <c r="W31" s="99">
        <f>6*12</f>
        <v>72</v>
      </c>
      <c r="X31" s="99">
        <f>5*12</f>
        <v>60</v>
      </c>
      <c r="Y31" s="115"/>
      <c r="Z31" s="99"/>
      <c r="AA31" s="115"/>
      <c r="AB31" s="99"/>
      <c r="AC31" s="99"/>
      <c r="AD31" s="99"/>
      <c r="AE31" s="99"/>
      <c r="AF31" s="99"/>
      <c r="AG31" s="99"/>
      <c r="AH31" s="110"/>
      <c r="AI31" s="271">
        <f t="shared" si="1"/>
        <v>150</v>
      </c>
      <c r="AJ31" s="532">
        <v>0</v>
      </c>
      <c r="AK31" s="534" t="e">
        <f t="shared" si="2"/>
        <v>#DIV/0!</v>
      </c>
      <c r="AL31" s="504" t="s">
        <v>249</v>
      </c>
    </row>
    <row r="32" spans="1:38" ht="15.75" hidden="1" customHeight="1">
      <c r="A32" s="273">
        <v>20</v>
      </c>
      <c r="B32" s="506" t="s">
        <v>408</v>
      </c>
      <c r="C32" s="112" t="s">
        <v>80</v>
      </c>
      <c r="D32" s="535"/>
      <c r="E32" s="99"/>
      <c r="F32" s="99"/>
      <c r="G32" s="99">
        <f>6*4</f>
        <v>24</v>
      </c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>
        <f>5*2</f>
        <v>10</v>
      </c>
      <c r="S32" s="99">
        <f>5*4</f>
        <v>20</v>
      </c>
      <c r="T32" s="99"/>
      <c r="U32" s="99"/>
      <c r="V32" s="99"/>
      <c r="W32" s="99"/>
      <c r="X32" s="99">
        <f>8*12</f>
        <v>96</v>
      </c>
      <c r="Y32" s="115"/>
      <c r="Z32" s="99"/>
      <c r="AA32" s="115"/>
      <c r="AB32" s="99"/>
      <c r="AC32" s="115"/>
      <c r="AD32" s="115"/>
      <c r="AE32" s="115"/>
      <c r="AF32" s="99"/>
      <c r="AG32" s="99"/>
      <c r="AH32" s="110"/>
      <c r="AI32" s="271">
        <f t="shared" si="1"/>
        <v>150</v>
      </c>
      <c r="AJ32" s="532">
        <v>0</v>
      </c>
      <c r="AK32" s="534" t="e">
        <f t="shared" si="2"/>
        <v>#DIV/0!</v>
      </c>
      <c r="AL32" s="504" t="s">
        <v>249</v>
      </c>
    </row>
    <row r="33" spans="1:38" ht="15.75" hidden="1" customHeight="1">
      <c r="A33" s="273">
        <v>21</v>
      </c>
      <c r="B33" s="506" t="s">
        <v>408</v>
      </c>
      <c r="C33" s="112" t="s">
        <v>81</v>
      </c>
      <c r="D33" s="535">
        <v>4</v>
      </c>
      <c r="E33" s="99"/>
      <c r="F33" s="99"/>
      <c r="G33" s="99">
        <f>3*4</f>
        <v>12</v>
      </c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>
        <f>2*4</f>
        <v>8</v>
      </c>
      <c r="T33" s="99"/>
      <c r="U33" s="99">
        <f>5*6</f>
        <v>30</v>
      </c>
      <c r="V33" s="99"/>
      <c r="W33" s="99"/>
      <c r="X33" s="99">
        <f>8*12</f>
        <v>96</v>
      </c>
      <c r="Y33" s="115"/>
      <c r="Z33" s="99"/>
      <c r="AA33" s="115"/>
      <c r="AB33" s="99"/>
      <c r="AC33" s="115"/>
      <c r="AD33" s="115"/>
      <c r="AE33" s="115"/>
      <c r="AF33" s="115"/>
      <c r="AG33" s="115"/>
      <c r="AH33" s="118"/>
      <c r="AI33" s="271">
        <f t="shared" si="1"/>
        <v>150</v>
      </c>
      <c r="AJ33" s="532">
        <v>20</v>
      </c>
      <c r="AK33" s="534">
        <f t="shared" si="2"/>
        <v>5</v>
      </c>
      <c r="AL33" s="504" t="s">
        <v>249</v>
      </c>
    </row>
    <row r="34" spans="1:38" ht="15.75" hidden="1" customHeight="1">
      <c r="A34" s="273">
        <v>22</v>
      </c>
      <c r="B34" s="531" t="s">
        <v>408</v>
      </c>
      <c r="C34" s="112" t="s">
        <v>82</v>
      </c>
      <c r="D34" s="535">
        <v>8</v>
      </c>
      <c r="E34" s="99"/>
      <c r="F34" s="99"/>
      <c r="G34" s="99">
        <f>3*4</f>
        <v>12</v>
      </c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>
        <f>4*4</f>
        <v>16</v>
      </c>
      <c r="T34" s="99"/>
      <c r="U34" s="99">
        <f>5*6</f>
        <v>30</v>
      </c>
      <c r="V34" s="99"/>
      <c r="W34" s="99"/>
      <c r="X34" s="99">
        <f>7*12</f>
        <v>84</v>
      </c>
      <c r="Y34" s="115"/>
      <c r="Z34" s="99"/>
      <c r="AA34" s="115"/>
      <c r="AB34" s="99"/>
      <c r="AC34" s="99"/>
      <c r="AD34" s="99"/>
      <c r="AE34" s="99"/>
      <c r="AF34" s="99"/>
      <c r="AG34" s="99"/>
      <c r="AH34" s="110"/>
      <c r="AI34" s="271">
        <f t="shared" si="1"/>
        <v>150</v>
      </c>
      <c r="AJ34" s="532">
        <v>29</v>
      </c>
      <c r="AK34" s="533">
        <f t="shared" si="2"/>
        <v>3.625</v>
      </c>
      <c r="AL34" s="504" t="s">
        <v>249</v>
      </c>
    </row>
    <row r="35" spans="1:38" ht="15.75" hidden="1" customHeight="1">
      <c r="A35" s="273">
        <v>23</v>
      </c>
      <c r="B35" s="506" t="s">
        <v>353</v>
      </c>
      <c r="C35" s="112" t="s">
        <v>83</v>
      </c>
      <c r="D35" s="111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115"/>
      <c r="S35" s="99"/>
      <c r="T35" s="99"/>
      <c r="U35" s="99">
        <f>3*6</f>
        <v>18</v>
      </c>
      <c r="V35" s="99"/>
      <c r="W35" s="99">
        <f>5*12</f>
        <v>60</v>
      </c>
      <c r="X35" s="99">
        <f>6*12</f>
        <v>72</v>
      </c>
      <c r="Y35" s="115"/>
      <c r="Z35" s="115"/>
      <c r="AA35" s="115"/>
      <c r="AB35" s="115"/>
      <c r="AC35" s="115"/>
      <c r="AD35" s="115"/>
      <c r="AE35" s="115"/>
      <c r="AF35" s="115"/>
      <c r="AG35" s="115"/>
      <c r="AH35" s="118"/>
      <c r="AI35" s="271">
        <f t="shared" si="1"/>
        <v>150</v>
      </c>
      <c r="AJ35" s="532">
        <v>0</v>
      </c>
      <c r="AK35" s="534" t="e">
        <f t="shared" si="2"/>
        <v>#DIV/0!</v>
      </c>
      <c r="AL35" s="504" t="s">
        <v>249</v>
      </c>
    </row>
    <row r="36" spans="1:38" ht="15.75" hidden="1" customHeight="1">
      <c r="A36" s="273">
        <v>24</v>
      </c>
      <c r="B36" s="506" t="s">
        <v>353</v>
      </c>
      <c r="C36" s="112" t="s">
        <v>84</v>
      </c>
      <c r="D36" s="111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>
        <f>4*2</f>
        <v>8</v>
      </c>
      <c r="S36" s="99">
        <f>4*4</f>
        <v>16</v>
      </c>
      <c r="T36" s="99"/>
      <c r="U36" s="99"/>
      <c r="V36" s="99"/>
      <c r="W36" s="99">
        <f>3*12</f>
        <v>36</v>
      </c>
      <c r="X36" s="99">
        <f>2*12</f>
        <v>24</v>
      </c>
      <c r="Y36" s="115"/>
      <c r="Z36" s="99"/>
      <c r="AA36" s="115"/>
      <c r="AB36" s="115"/>
      <c r="AC36" s="115"/>
      <c r="AD36" s="115"/>
      <c r="AE36" s="115">
        <f>11*6</f>
        <v>66</v>
      </c>
      <c r="AF36" s="115"/>
      <c r="AG36" s="115"/>
      <c r="AH36" s="118"/>
      <c r="AI36" s="271">
        <f t="shared" si="1"/>
        <v>150</v>
      </c>
      <c r="AJ36" s="532">
        <v>0</v>
      </c>
      <c r="AK36" s="534" t="e">
        <f t="shared" si="2"/>
        <v>#DIV/0!</v>
      </c>
      <c r="AL36" s="504" t="s">
        <v>249</v>
      </c>
    </row>
    <row r="37" spans="1:38" ht="15.75" hidden="1" customHeight="1">
      <c r="A37" s="273">
        <v>25</v>
      </c>
      <c r="B37" s="506" t="s">
        <v>411</v>
      </c>
      <c r="C37" s="112" t="s">
        <v>85</v>
      </c>
      <c r="D37" s="111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>
        <f>1*6</f>
        <v>6</v>
      </c>
      <c r="V37" s="99"/>
      <c r="W37" s="99"/>
      <c r="X37" s="99">
        <f>7*12</f>
        <v>84</v>
      </c>
      <c r="Y37" s="607" t="s">
        <v>567</v>
      </c>
      <c r="Z37" s="608"/>
      <c r="AA37" s="608"/>
      <c r="AB37" s="608"/>
      <c r="AC37" s="608"/>
      <c r="AD37" s="608"/>
      <c r="AE37" s="608"/>
      <c r="AF37" s="608"/>
      <c r="AG37" s="608"/>
      <c r="AH37" s="679"/>
      <c r="AI37" s="271">
        <f t="shared" si="1"/>
        <v>90</v>
      </c>
      <c r="AJ37" s="532">
        <v>0</v>
      </c>
      <c r="AK37" s="534" t="e">
        <f t="shared" si="2"/>
        <v>#DIV/0!</v>
      </c>
      <c r="AL37" s="504" t="s">
        <v>249</v>
      </c>
    </row>
    <row r="38" spans="1:38" ht="15.75" hidden="1" customHeight="1">
      <c r="A38" s="273">
        <v>26</v>
      </c>
      <c r="B38" s="531" t="s">
        <v>411</v>
      </c>
      <c r="C38" s="112" t="s">
        <v>86</v>
      </c>
      <c r="D38" s="111">
        <v>8</v>
      </c>
      <c r="E38" s="99"/>
      <c r="F38" s="99"/>
      <c r="G38" s="99">
        <f>15*4</f>
        <v>60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>
        <v>14</v>
      </c>
      <c r="S38" s="99">
        <f>11*4</f>
        <v>44</v>
      </c>
      <c r="T38" s="99"/>
      <c r="U38" s="99"/>
      <c r="V38" s="99"/>
      <c r="W38" s="99"/>
      <c r="X38" s="99">
        <f>2*12</f>
        <v>24</v>
      </c>
      <c r="Y38" s="115"/>
      <c r="Z38" s="99"/>
      <c r="AA38" s="115"/>
      <c r="AB38" s="99"/>
      <c r="AC38" s="99"/>
      <c r="AD38" s="99"/>
      <c r="AE38" s="99"/>
      <c r="AF38" s="99"/>
      <c r="AG38" s="99"/>
      <c r="AH38" s="110"/>
      <c r="AI38" s="271">
        <f t="shared" si="1"/>
        <v>150</v>
      </c>
      <c r="AJ38" s="532">
        <v>26</v>
      </c>
      <c r="AK38" s="533">
        <f t="shared" si="2"/>
        <v>3.25</v>
      </c>
      <c r="AL38" s="504" t="s">
        <v>249</v>
      </c>
    </row>
    <row r="39" spans="1:38" ht="15.75" hidden="1" customHeight="1">
      <c r="A39" s="273">
        <v>27</v>
      </c>
      <c r="B39" s="506" t="s">
        <v>415</v>
      </c>
      <c r="C39" s="112" t="s">
        <v>87</v>
      </c>
      <c r="D39" s="111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>
        <f>2*2</f>
        <v>4</v>
      </c>
      <c r="S39" s="99">
        <f>2*4</f>
        <v>8</v>
      </c>
      <c r="T39" s="99">
        <f>1*6</f>
        <v>6</v>
      </c>
      <c r="U39" s="99"/>
      <c r="V39" s="99"/>
      <c r="W39" s="99"/>
      <c r="X39" s="99">
        <f>10*12</f>
        <v>120</v>
      </c>
      <c r="Y39" s="115"/>
      <c r="Z39" s="99"/>
      <c r="AA39" s="115"/>
      <c r="AB39" s="99"/>
      <c r="AC39" s="115"/>
      <c r="AD39" s="115"/>
      <c r="AE39" s="115">
        <f>2*6</f>
        <v>12</v>
      </c>
      <c r="AF39" s="115"/>
      <c r="AG39" s="115"/>
      <c r="AH39" s="110"/>
      <c r="AI39" s="271">
        <f t="shared" si="1"/>
        <v>150</v>
      </c>
      <c r="AJ39" s="532">
        <v>0</v>
      </c>
      <c r="AK39" s="534" t="e">
        <f t="shared" si="2"/>
        <v>#DIV/0!</v>
      </c>
      <c r="AL39" s="504" t="s">
        <v>249</v>
      </c>
    </row>
    <row r="40" spans="1:38" ht="15.75" hidden="1" customHeight="1">
      <c r="A40" s="273">
        <v>28</v>
      </c>
      <c r="B40" s="506" t="s">
        <v>415</v>
      </c>
      <c r="C40" s="112" t="s">
        <v>88</v>
      </c>
      <c r="D40" s="111">
        <v>12</v>
      </c>
      <c r="E40" s="99"/>
      <c r="F40" s="99"/>
      <c r="G40" s="99"/>
      <c r="H40" s="99"/>
      <c r="I40" s="99"/>
      <c r="J40" s="99">
        <f>1*4</f>
        <v>4</v>
      </c>
      <c r="K40" s="99"/>
      <c r="L40" s="99"/>
      <c r="M40" s="99"/>
      <c r="N40" s="99"/>
      <c r="O40" s="99"/>
      <c r="P40" s="99"/>
      <c r="Q40" s="99"/>
      <c r="R40" s="99"/>
      <c r="S40" s="99">
        <f>6*4</f>
        <v>24</v>
      </c>
      <c r="T40" s="99">
        <f>2*6</f>
        <v>12</v>
      </c>
      <c r="U40" s="99"/>
      <c r="V40" s="99"/>
      <c r="W40" s="99"/>
      <c r="X40" s="99">
        <f>8*12</f>
        <v>96</v>
      </c>
      <c r="Y40" s="115"/>
      <c r="Z40" s="99"/>
      <c r="AA40" s="115"/>
      <c r="AB40" s="99"/>
      <c r="AC40" s="115">
        <f>2</f>
        <v>2</v>
      </c>
      <c r="AD40" s="115"/>
      <c r="AE40" s="115"/>
      <c r="AF40" s="115"/>
      <c r="AG40" s="115"/>
      <c r="AH40" s="118"/>
      <c r="AI40" s="271">
        <f t="shared" si="1"/>
        <v>150</v>
      </c>
      <c r="AJ40" s="532">
        <v>70</v>
      </c>
      <c r="AK40" s="533">
        <f t="shared" si="2"/>
        <v>5.833333333333333</v>
      </c>
      <c r="AL40" s="504" t="s">
        <v>249</v>
      </c>
    </row>
    <row r="41" spans="1:38" ht="15.75" hidden="1" customHeight="1">
      <c r="A41" s="273">
        <v>29</v>
      </c>
      <c r="B41" s="506" t="s">
        <v>415</v>
      </c>
      <c r="C41" s="112" t="s">
        <v>89</v>
      </c>
      <c r="D41" s="111">
        <v>2</v>
      </c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>
        <f>1*4</f>
        <v>4</v>
      </c>
      <c r="T41" s="99"/>
      <c r="U41" s="99"/>
      <c r="V41" s="99"/>
      <c r="W41" s="99">
        <f>5*12</f>
        <v>60</v>
      </c>
      <c r="X41" s="99">
        <f>7*12</f>
        <v>84</v>
      </c>
      <c r="Y41" s="115"/>
      <c r="Z41" s="99"/>
      <c r="AA41" s="115"/>
      <c r="AB41" s="99"/>
      <c r="AC41" s="99"/>
      <c r="AD41" s="115"/>
      <c r="AE41" s="115"/>
      <c r="AF41" s="115"/>
      <c r="AG41" s="115"/>
      <c r="AH41" s="118"/>
      <c r="AI41" s="271">
        <f t="shared" si="1"/>
        <v>150</v>
      </c>
      <c r="AJ41" s="532">
        <v>15</v>
      </c>
      <c r="AK41" s="534">
        <f t="shared" si="2"/>
        <v>7.5</v>
      </c>
      <c r="AL41" s="504" t="s">
        <v>249</v>
      </c>
    </row>
    <row r="42" spans="1:38" ht="15.75" hidden="1" customHeight="1">
      <c r="A42" s="273">
        <v>30</v>
      </c>
      <c r="B42" s="531" t="s">
        <v>417</v>
      </c>
      <c r="C42" s="112" t="s">
        <v>213</v>
      </c>
      <c r="D42" s="111">
        <v>28</v>
      </c>
      <c r="E42" s="99"/>
      <c r="F42" s="99"/>
      <c r="G42" s="99">
        <f>5*4</f>
        <v>20</v>
      </c>
      <c r="H42" s="99"/>
      <c r="I42" s="99"/>
      <c r="J42" s="99"/>
      <c r="K42" s="99"/>
      <c r="L42" s="99">
        <f>10*4</f>
        <v>40</v>
      </c>
      <c r="M42" s="99"/>
      <c r="N42" s="99"/>
      <c r="O42" s="99"/>
      <c r="P42" s="99"/>
      <c r="Q42" s="99"/>
      <c r="R42" s="99"/>
      <c r="S42" s="99">
        <f>14*4</f>
        <v>56</v>
      </c>
      <c r="T42" s="99"/>
      <c r="U42" s="99"/>
      <c r="V42" s="99"/>
      <c r="W42" s="99"/>
      <c r="X42" s="99"/>
      <c r="Y42" s="115"/>
      <c r="Z42" s="99"/>
      <c r="AA42" s="115"/>
      <c r="AB42" s="99"/>
      <c r="AC42" s="115"/>
      <c r="AD42" s="115"/>
      <c r="AE42" s="115"/>
      <c r="AF42" s="115"/>
      <c r="AG42" s="115"/>
      <c r="AH42" s="118">
        <f>1*6</f>
        <v>6</v>
      </c>
      <c r="AI42" s="271">
        <f t="shared" si="1"/>
        <v>150</v>
      </c>
      <c r="AJ42" s="532">
        <v>109</v>
      </c>
      <c r="AK42" s="533">
        <f t="shared" si="2"/>
        <v>3.8928571428571428</v>
      </c>
      <c r="AL42" s="504" t="s">
        <v>249</v>
      </c>
    </row>
    <row r="43" spans="1:38" ht="15.75" hidden="1" customHeight="1">
      <c r="A43" s="273">
        <v>31</v>
      </c>
      <c r="B43" s="506" t="s">
        <v>415</v>
      </c>
      <c r="C43" s="112" t="s">
        <v>91</v>
      </c>
      <c r="D43" s="111">
        <v>1</v>
      </c>
      <c r="E43" s="99"/>
      <c r="F43" s="99"/>
      <c r="G43" s="99"/>
      <c r="H43" s="99"/>
      <c r="I43" s="99"/>
      <c r="J43" s="99">
        <f>3*4</f>
        <v>12</v>
      </c>
      <c r="K43" s="99"/>
      <c r="L43" s="99"/>
      <c r="M43" s="99"/>
      <c r="N43" s="99"/>
      <c r="O43" s="99"/>
      <c r="P43" s="99"/>
      <c r="Q43" s="99"/>
      <c r="R43" s="99">
        <v>5</v>
      </c>
      <c r="S43" s="99">
        <f>3*4</f>
        <v>12</v>
      </c>
      <c r="T43" s="99"/>
      <c r="U43" s="99"/>
      <c r="V43" s="99"/>
      <c r="W43" s="99">
        <f>7*12</f>
        <v>84</v>
      </c>
      <c r="X43" s="99">
        <f>3*12</f>
        <v>36</v>
      </c>
      <c r="Y43" s="115"/>
      <c r="Z43" s="99"/>
      <c r="AA43" s="115"/>
      <c r="AB43" s="99"/>
      <c r="AC43" s="115"/>
      <c r="AD43" s="115"/>
      <c r="AE43" s="115"/>
      <c r="AF43" s="115"/>
      <c r="AG43" s="115"/>
      <c r="AH43" s="118"/>
      <c r="AI43" s="271">
        <f t="shared" si="1"/>
        <v>150</v>
      </c>
      <c r="AJ43" s="532">
        <v>3</v>
      </c>
      <c r="AK43" s="534">
        <f t="shared" si="2"/>
        <v>3</v>
      </c>
      <c r="AL43" s="504" t="s">
        <v>249</v>
      </c>
    </row>
    <row r="44" spans="1:38" ht="15.75" hidden="1" customHeight="1">
      <c r="A44" s="273">
        <v>32</v>
      </c>
      <c r="B44" s="506" t="s">
        <v>415</v>
      </c>
      <c r="C44" s="112" t="s">
        <v>521</v>
      </c>
      <c r="D44" s="111"/>
      <c r="E44" s="99"/>
      <c r="F44" s="99"/>
      <c r="G44" s="99"/>
      <c r="H44" s="99"/>
      <c r="I44" s="99"/>
      <c r="J44" s="99">
        <f>3*4</f>
        <v>12</v>
      </c>
      <c r="K44" s="99"/>
      <c r="L44" s="99"/>
      <c r="M44" s="99"/>
      <c r="N44" s="99"/>
      <c r="O44" s="99"/>
      <c r="P44" s="99"/>
      <c r="Q44" s="99"/>
      <c r="R44" s="99">
        <f>3*2</f>
        <v>6</v>
      </c>
      <c r="S44" s="99">
        <f>3*4</f>
        <v>12</v>
      </c>
      <c r="T44" s="99"/>
      <c r="U44" s="99"/>
      <c r="V44" s="99"/>
      <c r="W44" s="99">
        <f>6*12</f>
        <v>72</v>
      </c>
      <c r="X44" s="99">
        <f>4*12</f>
        <v>48</v>
      </c>
      <c r="Y44" s="115"/>
      <c r="Z44" s="99"/>
      <c r="AA44" s="115"/>
      <c r="AB44" s="99"/>
      <c r="AC44" s="115"/>
      <c r="AD44" s="115"/>
      <c r="AE44" s="115"/>
      <c r="AF44" s="115"/>
      <c r="AG44" s="115"/>
      <c r="AH44" s="118"/>
      <c r="AI44" s="271">
        <f t="shared" si="1"/>
        <v>150</v>
      </c>
      <c r="AJ44" s="532"/>
      <c r="AK44" s="534" t="e">
        <f t="shared" si="2"/>
        <v>#DIV/0!</v>
      </c>
      <c r="AL44" s="504" t="s">
        <v>249</v>
      </c>
    </row>
    <row r="45" spans="1:38" ht="15.75" hidden="1" customHeight="1">
      <c r="A45" s="273">
        <v>33</v>
      </c>
      <c r="B45" s="506" t="s">
        <v>415</v>
      </c>
      <c r="C45" s="112" t="s">
        <v>333</v>
      </c>
      <c r="D45" s="111">
        <v>8</v>
      </c>
      <c r="E45" s="99"/>
      <c r="F45" s="99"/>
      <c r="G45" s="99"/>
      <c r="H45" s="99"/>
      <c r="I45" s="99"/>
      <c r="J45" s="99">
        <f>1*4</f>
        <v>4</v>
      </c>
      <c r="K45" s="99"/>
      <c r="L45" s="99"/>
      <c r="M45" s="99"/>
      <c r="N45" s="99"/>
      <c r="O45" s="99"/>
      <c r="P45" s="99"/>
      <c r="Q45" s="99"/>
      <c r="R45" s="99"/>
      <c r="S45" s="99">
        <f>4*4</f>
        <v>16</v>
      </c>
      <c r="T45" s="99"/>
      <c r="U45" s="99"/>
      <c r="V45" s="99"/>
      <c r="W45" s="99">
        <f>7*12</f>
        <v>84</v>
      </c>
      <c r="X45" s="99">
        <f>3*12</f>
        <v>36</v>
      </c>
      <c r="Y45" s="115"/>
      <c r="Z45" s="99"/>
      <c r="AA45" s="115"/>
      <c r="AB45" s="99"/>
      <c r="AC45" s="115">
        <f>2</f>
        <v>2</v>
      </c>
      <c r="AD45" s="115"/>
      <c r="AE45" s="115"/>
      <c r="AF45" s="115"/>
      <c r="AG45" s="115"/>
      <c r="AH45" s="118"/>
      <c r="AI45" s="271">
        <f t="shared" ref="AI45:AI76" si="3">SUM(D45:AH45)</f>
        <v>150</v>
      </c>
      <c r="AJ45" s="532">
        <v>58</v>
      </c>
      <c r="AK45" s="533">
        <f t="shared" si="2"/>
        <v>7.25</v>
      </c>
      <c r="AL45" s="504" t="s">
        <v>249</v>
      </c>
    </row>
    <row r="46" spans="1:38" ht="15.75" hidden="1" customHeight="1">
      <c r="A46" s="273">
        <v>34</v>
      </c>
      <c r="B46" s="531" t="s">
        <v>418</v>
      </c>
      <c r="C46" s="112" t="s">
        <v>92</v>
      </c>
      <c r="D46" s="111">
        <f>1*4</f>
        <v>4</v>
      </c>
      <c r="E46" s="99"/>
      <c r="F46" s="99"/>
      <c r="G46" s="99">
        <f>6*4</f>
        <v>24</v>
      </c>
      <c r="H46" s="99"/>
      <c r="I46" s="99"/>
      <c r="J46" s="99"/>
      <c r="K46" s="99"/>
      <c r="L46" s="99">
        <f>4*4</f>
        <v>16</v>
      </c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>
        <f>3*12</f>
        <v>36</v>
      </c>
      <c r="X46" s="99">
        <f>5*12</f>
        <v>60</v>
      </c>
      <c r="Y46" s="115"/>
      <c r="Z46" s="99"/>
      <c r="AA46" s="115"/>
      <c r="AB46" s="99"/>
      <c r="AC46" s="99">
        <f>4</f>
        <v>4</v>
      </c>
      <c r="AD46" s="99"/>
      <c r="AE46" s="99"/>
      <c r="AF46" s="99"/>
      <c r="AG46" s="99"/>
      <c r="AH46" s="110">
        <f>1*6</f>
        <v>6</v>
      </c>
      <c r="AI46" s="271">
        <f t="shared" si="3"/>
        <v>150</v>
      </c>
      <c r="AJ46" s="532">
        <v>21</v>
      </c>
      <c r="AK46" s="533">
        <f t="shared" si="2"/>
        <v>5.25</v>
      </c>
      <c r="AL46" s="504" t="s">
        <v>249</v>
      </c>
    </row>
    <row r="47" spans="1:38" ht="15.75" hidden="1" customHeight="1">
      <c r="A47" s="273">
        <v>35</v>
      </c>
      <c r="B47" s="506" t="s">
        <v>419</v>
      </c>
      <c r="C47" s="112" t="s">
        <v>93</v>
      </c>
      <c r="D47" s="111">
        <f>3*4</f>
        <v>12</v>
      </c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>
        <f>7*2</f>
        <v>14</v>
      </c>
      <c r="S47" s="99">
        <f>7*4</f>
        <v>28</v>
      </c>
      <c r="T47" s="99"/>
      <c r="U47" s="99"/>
      <c r="V47" s="99"/>
      <c r="W47" s="99">
        <f t="shared" ref="W47:X48" si="4">4*12</f>
        <v>48</v>
      </c>
      <c r="X47" s="99">
        <f t="shared" si="4"/>
        <v>48</v>
      </c>
      <c r="Y47" s="115"/>
      <c r="Z47" s="99"/>
      <c r="AA47" s="115"/>
      <c r="AB47" s="99"/>
      <c r="AC47" s="115"/>
      <c r="AD47" s="115"/>
      <c r="AE47" s="115"/>
      <c r="AF47" s="115"/>
      <c r="AG47" s="115"/>
      <c r="AH47" s="118"/>
      <c r="AI47" s="271">
        <f t="shared" si="3"/>
        <v>150</v>
      </c>
      <c r="AJ47" s="532">
        <v>52</v>
      </c>
      <c r="AK47" s="533">
        <f t="shared" si="2"/>
        <v>4.333333333333333</v>
      </c>
      <c r="AL47" s="504" t="s">
        <v>249</v>
      </c>
    </row>
    <row r="48" spans="1:38" ht="15.75" hidden="1" customHeight="1">
      <c r="A48" s="273">
        <v>36</v>
      </c>
      <c r="B48" s="506" t="s">
        <v>420</v>
      </c>
      <c r="C48" s="112" t="s">
        <v>94</v>
      </c>
      <c r="D48" s="111">
        <f>10*4</f>
        <v>40</v>
      </c>
      <c r="E48" s="99"/>
      <c r="F48" s="99"/>
      <c r="G48" s="99"/>
      <c r="H48" s="99"/>
      <c r="I48" s="99"/>
      <c r="J48" s="99"/>
      <c r="K48" s="99"/>
      <c r="L48" s="99">
        <f>2*4</f>
        <v>8</v>
      </c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>
        <f t="shared" si="4"/>
        <v>48</v>
      </c>
      <c r="X48" s="99">
        <f t="shared" si="4"/>
        <v>48</v>
      </c>
      <c r="Y48" s="115"/>
      <c r="Z48" s="99"/>
      <c r="AA48" s="115"/>
      <c r="AB48" s="99"/>
      <c r="AC48" s="115">
        <f>6</f>
        <v>6</v>
      </c>
      <c r="AD48" s="115"/>
      <c r="AE48" s="115"/>
      <c r="AF48" s="115"/>
      <c r="AG48" s="115"/>
      <c r="AH48" s="118"/>
      <c r="AI48" s="271">
        <f t="shared" si="3"/>
        <v>150</v>
      </c>
      <c r="AJ48" s="532">
        <v>19</v>
      </c>
      <c r="AK48" s="533">
        <f t="shared" si="2"/>
        <v>0.47499999999999998</v>
      </c>
      <c r="AL48" s="504" t="s">
        <v>249</v>
      </c>
    </row>
    <row r="49" spans="1:38" ht="15.75" hidden="1" customHeight="1">
      <c r="A49" s="273">
        <v>37</v>
      </c>
      <c r="B49" s="506" t="s">
        <v>420</v>
      </c>
      <c r="C49" s="112" t="s">
        <v>95</v>
      </c>
      <c r="D49" s="111">
        <f>25*4</f>
        <v>100</v>
      </c>
      <c r="E49" s="99"/>
      <c r="F49" s="99"/>
      <c r="G49" s="99"/>
      <c r="H49" s="99"/>
      <c r="I49" s="99"/>
      <c r="J49" s="99"/>
      <c r="K49" s="99"/>
      <c r="L49" s="99">
        <f>10*4</f>
        <v>40</v>
      </c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115"/>
      <c r="Z49" s="99"/>
      <c r="AA49" s="115"/>
      <c r="AB49" s="115"/>
      <c r="AC49" s="115">
        <f>4</f>
        <v>4</v>
      </c>
      <c r="AD49" s="115"/>
      <c r="AE49" s="115"/>
      <c r="AF49" s="115"/>
      <c r="AG49" s="115"/>
      <c r="AH49" s="110">
        <f>1*6</f>
        <v>6</v>
      </c>
      <c r="AI49" s="271">
        <f t="shared" si="3"/>
        <v>150</v>
      </c>
      <c r="AJ49" s="532">
        <v>101</v>
      </c>
      <c r="AK49" s="533">
        <f t="shared" si="2"/>
        <v>1.01</v>
      </c>
      <c r="AL49" s="504" t="s">
        <v>249</v>
      </c>
    </row>
    <row r="50" spans="1:38" ht="15.75" hidden="1" customHeight="1">
      <c r="A50" s="273">
        <v>38</v>
      </c>
      <c r="B50" s="531" t="s">
        <v>421</v>
      </c>
      <c r="C50" s="112" t="s">
        <v>97</v>
      </c>
      <c r="D50" s="111">
        <f>1*4</f>
        <v>4</v>
      </c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>
        <f>8*2</f>
        <v>16</v>
      </c>
      <c r="S50" s="99">
        <f>8*4</f>
        <v>32</v>
      </c>
      <c r="T50" s="99"/>
      <c r="U50" s="99"/>
      <c r="V50" s="99"/>
      <c r="W50" s="99">
        <f>4*12</f>
        <v>48</v>
      </c>
      <c r="X50" s="99">
        <f>4*12</f>
        <v>48</v>
      </c>
      <c r="Y50" s="115"/>
      <c r="Z50" s="99"/>
      <c r="AA50" s="115"/>
      <c r="AB50" s="99"/>
      <c r="AC50" s="115">
        <f>2</f>
        <v>2</v>
      </c>
      <c r="AD50" s="115"/>
      <c r="AE50" s="115"/>
      <c r="AF50" s="115"/>
      <c r="AG50" s="115"/>
      <c r="AH50" s="118"/>
      <c r="AI50" s="271">
        <f t="shared" si="3"/>
        <v>150</v>
      </c>
      <c r="AJ50" s="532">
        <v>97</v>
      </c>
      <c r="AK50" s="533">
        <f t="shared" si="2"/>
        <v>24.25</v>
      </c>
      <c r="AL50" s="504" t="s">
        <v>249</v>
      </c>
    </row>
    <row r="51" spans="1:38" ht="15.75" hidden="1" customHeight="1">
      <c r="A51" s="273">
        <v>39</v>
      </c>
      <c r="B51" s="506" t="s">
        <v>423</v>
      </c>
      <c r="C51" s="112" t="s">
        <v>100</v>
      </c>
      <c r="D51" s="111">
        <f>17*4</f>
        <v>68</v>
      </c>
      <c r="E51" s="99"/>
      <c r="F51" s="99"/>
      <c r="G51" s="99"/>
      <c r="H51" s="99"/>
      <c r="I51" s="99"/>
      <c r="J51" s="99"/>
      <c r="K51" s="99"/>
      <c r="L51" s="99">
        <f>6*4</f>
        <v>24</v>
      </c>
      <c r="M51" s="99"/>
      <c r="N51" s="99"/>
      <c r="O51" s="99"/>
      <c r="P51" s="99"/>
      <c r="Q51" s="99"/>
      <c r="R51" s="99">
        <f>8*2</f>
        <v>16</v>
      </c>
      <c r="S51" s="99">
        <f>8*4</f>
        <v>32</v>
      </c>
      <c r="T51" s="99"/>
      <c r="U51" s="99"/>
      <c r="V51" s="99"/>
      <c r="W51" s="99"/>
      <c r="X51" s="99"/>
      <c r="Y51" s="115"/>
      <c r="Z51" s="99"/>
      <c r="AA51" s="115"/>
      <c r="AB51" s="115"/>
      <c r="AC51" s="115">
        <f>4</f>
        <v>4</v>
      </c>
      <c r="AD51" s="115"/>
      <c r="AE51" s="115"/>
      <c r="AF51" s="115"/>
      <c r="AG51" s="115"/>
      <c r="AH51" s="110">
        <f>1*6</f>
        <v>6</v>
      </c>
      <c r="AI51" s="271">
        <f t="shared" si="3"/>
        <v>150</v>
      </c>
      <c r="AJ51" s="532">
        <v>198</v>
      </c>
      <c r="AK51" s="533">
        <f t="shared" si="2"/>
        <v>2.9117647058823528</v>
      </c>
      <c r="AL51" s="504" t="s">
        <v>249</v>
      </c>
    </row>
    <row r="52" spans="1:38" ht="15.75" hidden="1" customHeight="1">
      <c r="A52" s="273">
        <v>40</v>
      </c>
      <c r="B52" s="506" t="s">
        <v>450</v>
      </c>
      <c r="C52" s="112" t="s">
        <v>102</v>
      </c>
      <c r="D52" s="111">
        <v>48</v>
      </c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>
        <f>24*4</f>
        <v>96</v>
      </c>
      <c r="T52" s="99"/>
      <c r="U52" s="99"/>
      <c r="V52" s="99"/>
      <c r="W52" s="99"/>
      <c r="X52" s="99"/>
      <c r="Y52" s="115"/>
      <c r="Z52" s="99"/>
      <c r="AA52" s="115"/>
      <c r="AB52" s="99"/>
      <c r="AC52" s="99"/>
      <c r="AD52" s="99"/>
      <c r="AE52" s="99"/>
      <c r="AF52" s="99"/>
      <c r="AG52" s="99"/>
      <c r="AH52" s="118">
        <f>1*6</f>
        <v>6</v>
      </c>
      <c r="AI52" s="271">
        <f t="shared" si="3"/>
        <v>150</v>
      </c>
      <c r="AJ52" s="532">
        <v>83</v>
      </c>
      <c r="AK52" s="533">
        <f t="shared" si="2"/>
        <v>1.7291666666666667</v>
      </c>
      <c r="AL52" s="504" t="s">
        <v>249</v>
      </c>
    </row>
    <row r="53" spans="1:38" ht="15.75" hidden="1" customHeight="1">
      <c r="A53" s="273">
        <v>41</v>
      </c>
      <c r="B53" s="506" t="s">
        <v>409</v>
      </c>
      <c r="C53" s="112" t="s">
        <v>103</v>
      </c>
      <c r="D53" s="678" t="s">
        <v>568</v>
      </c>
      <c r="E53" s="608"/>
      <c r="F53" s="608"/>
      <c r="G53" s="608"/>
      <c r="H53" s="608"/>
      <c r="I53" s="608"/>
      <c r="J53" s="608"/>
      <c r="K53" s="608"/>
      <c r="L53" s="608"/>
      <c r="M53" s="608"/>
      <c r="N53" s="608"/>
      <c r="O53" s="608"/>
      <c r="P53" s="608"/>
      <c r="Q53" s="608"/>
      <c r="R53" s="608"/>
      <c r="S53" s="608"/>
      <c r="T53" s="608"/>
      <c r="U53" s="608"/>
      <c r="V53" s="608"/>
      <c r="W53" s="608"/>
      <c r="X53" s="608"/>
      <c r="Y53" s="608"/>
      <c r="Z53" s="608"/>
      <c r="AA53" s="608"/>
      <c r="AB53" s="608"/>
      <c r="AC53" s="608"/>
      <c r="AD53" s="608"/>
      <c r="AE53" s="608"/>
      <c r="AF53" s="608"/>
      <c r="AG53" s="608"/>
      <c r="AH53" s="679"/>
      <c r="AI53" s="271">
        <f t="shared" si="3"/>
        <v>0</v>
      </c>
      <c r="AJ53" s="532">
        <v>0</v>
      </c>
      <c r="AK53" s="534" t="e">
        <f>AJ53/#REF!</f>
        <v>#REF!</v>
      </c>
      <c r="AL53" s="504" t="s">
        <v>249</v>
      </c>
    </row>
    <row r="54" spans="1:38" ht="15.75" hidden="1" customHeight="1">
      <c r="A54" s="273">
        <v>42</v>
      </c>
      <c r="B54" s="531" t="s">
        <v>409</v>
      </c>
      <c r="C54" s="112" t="s">
        <v>220</v>
      </c>
      <c r="D54" s="111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>
        <f>5*12</f>
        <v>60</v>
      </c>
      <c r="X54" s="99">
        <f>7*12</f>
        <v>84</v>
      </c>
      <c r="Y54" s="115"/>
      <c r="Z54" s="99"/>
      <c r="AA54" s="115"/>
      <c r="AB54" s="99"/>
      <c r="AC54" s="115"/>
      <c r="AD54" s="115"/>
      <c r="AE54" s="115">
        <f>1*6</f>
        <v>6</v>
      </c>
      <c r="AF54" s="99"/>
      <c r="AG54" s="99"/>
      <c r="AH54" s="110"/>
      <c r="AI54" s="271">
        <f t="shared" si="3"/>
        <v>150</v>
      </c>
      <c r="AJ54" s="532"/>
      <c r="AK54" s="534" t="e">
        <f t="shared" ref="AK54:AK73" si="5">AJ54/D54</f>
        <v>#DIV/0!</v>
      </c>
      <c r="AL54" s="504" t="s">
        <v>249</v>
      </c>
    </row>
    <row r="55" spans="1:38" ht="15.75" hidden="1" customHeight="1">
      <c r="A55" s="273">
        <v>43</v>
      </c>
      <c r="B55" s="506" t="s">
        <v>424</v>
      </c>
      <c r="C55" s="112" t="s">
        <v>191</v>
      </c>
      <c r="D55" s="111">
        <v>10</v>
      </c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>
        <f>5*4</f>
        <v>20</v>
      </c>
      <c r="T55" s="99">
        <f>4*6</f>
        <v>24</v>
      </c>
      <c r="U55" s="99"/>
      <c r="V55" s="99"/>
      <c r="W55" s="99"/>
      <c r="X55" s="99">
        <f>8*12</f>
        <v>96</v>
      </c>
      <c r="Y55" s="115"/>
      <c r="Z55" s="99"/>
      <c r="AA55" s="115"/>
      <c r="AB55" s="99"/>
      <c r="AC55" s="115"/>
      <c r="AD55" s="115"/>
      <c r="AE55" s="115"/>
      <c r="AF55" s="99"/>
      <c r="AG55" s="99"/>
      <c r="AH55" s="110"/>
      <c r="AI55" s="271">
        <f t="shared" si="3"/>
        <v>150</v>
      </c>
      <c r="AJ55" s="532">
        <v>57</v>
      </c>
      <c r="AK55" s="534">
        <f t="shared" si="5"/>
        <v>5.7</v>
      </c>
      <c r="AL55" s="504" t="s">
        <v>249</v>
      </c>
    </row>
    <row r="56" spans="1:38" ht="15.75" hidden="1" customHeight="1">
      <c r="A56" s="273">
        <v>44</v>
      </c>
      <c r="B56" s="506" t="s">
        <v>424</v>
      </c>
      <c r="C56" s="112" t="s">
        <v>105</v>
      </c>
      <c r="D56" s="111">
        <f>3*4</f>
        <v>12</v>
      </c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>
        <f>7*2</f>
        <v>14</v>
      </c>
      <c r="S56" s="99">
        <f>7*4</f>
        <v>28</v>
      </c>
      <c r="T56" s="99"/>
      <c r="U56" s="99"/>
      <c r="V56" s="99"/>
      <c r="W56" s="99"/>
      <c r="X56" s="99">
        <f>8*12</f>
        <v>96</v>
      </c>
      <c r="Y56" s="115"/>
      <c r="Z56" s="99"/>
      <c r="AA56" s="115"/>
      <c r="AB56" s="99"/>
      <c r="AC56" s="115"/>
      <c r="AD56" s="115"/>
      <c r="AE56" s="115"/>
      <c r="AF56" s="115"/>
      <c r="AG56" s="115"/>
      <c r="AH56" s="118"/>
      <c r="AI56" s="271">
        <f t="shared" si="3"/>
        <v>150</v>
      </c>
      <c r="AJ56" s="532">
        <v>57</v>
      </c>
      <c r="AK56" s="533">
        <f t="shared" si="5"/>
        <v>4.75</v>
      </c>
      <c r="AL56" s="504" t="s">
        <v>249</v>
      </c>
    </row>
    <row r="57" spans="1:38" ht="15.75" hidden="1" customHeight="1">
      <c r="A57" s="273">
        <v>45</v>
      </c>
      <c r="B57" s="506" t="s">
        <v>425</v>
      </c>
      <c r="C57" s="112" t="s">
        <v>107</v>
      </c>
      <c r="D57" s="111">
        <v>58</v>
      </c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>
        <f>15*4</f>
        <v>60</v>
      </c>
      <c r="T57" s="99">
        <f>4*6</f>
        <v>24</v>
      </c>
      <c r="U57" s="99"/>
      <c r="V57" s="99"/>
      <c r="W57" s="99"/>
      <c r="X57" s="99"/>
      <c r="Y57" s="115"/>
      <c r="Z57" s="99"/>
      <c r="AA57" s="99"/>
      <c r="AB57" s="99"/>
      <c r="AC57" s="99">
        <f>2</f>
        <v>2</v>
      </c>
      <c r="AD57" s="99"/>
      <c r="AE57" s="115"/>
      <c r="AF57" s="115"/>
      <c r="AG57" s="115"/>
      <c r="AH57" s="118">
        <f>1*6</f>
        <v>6</v>
      </c>
      <c r="AI57" s="271">
        <f t="shared" si="3"/>
        <v>150</v>
      </c>
      <c r="AJ57" s="532">
        <v>326</v>
      </c>
      <c r="AK57" s="533">
        <f t="shared" si="5"/>
        <v>5.6206896551724137</v>
      </c>
      <c r="AL57" s="504" t="s">
        <v>249</v>
      </c>
    </row>
    <row r="58" spans="1:38" ht="15.75" hidden="1" customHeight="1">
      <c r="A58" s="273">
        <v>46</v>
      </c>
      <c r="B58" s="531" t="s">
        <v>451</v>
      </c>
      <c r="C58" s="112" t="s">
        <v>109</v>
      </c>
      <c r="D58" s="111">
        <v>36</v>
      </c>
      <c r="E58" s="99"/>
      <c r="F58" s="99"/>
      <c r="G58" s="99"/>
      <c r="H58" s="99"/>
      <c r="I58" s="99"/>
      <c r="J58" s="99"/>
      <c r="K58" s="99"/>
      <c r="L58" s="99">
        <f>3*4</f>
        <v>12</v>
      </c>
      <c r="M58" s="99"/>
      <c r="N58" s="99"/>
      <c r="O58" s="99"/>
      <c r="P58" s="99"/>
      <c r="Q58" s="99"/>
      <c r="R58" s="99"/>
      <c r="S58" s="99">
        <f>18*4</f>
        <v>72</v>
      </c>
      <c r="T58" s="99">
        <f>4*6</f>
        <v>24</v>
      </c>
      <c r="U58" s="99"/>
      <c r="V58" s="99"/>
      <c r="W58" s="99"/>
      <c r="X58" s="99"/>
      <c r="Y58" s="115"/>
      <c r="Z58" s="99"/>
      <c r="AA58" s="115"/>
      <c r="AB58" s="99"/>
      <c r="AC58" s="115"/>
      <c r="AD58" s="115"/>
      <c r="AE58" s="115"/>
      <c r="AF58" s="115"/>
      <c r="AG58" s="115"/>
      <c r="AH58" s="118">
        <f>1*6</f>
        <v>6</v>
      </c>
      <c r="AI58" s="271">
        <f t="shared" si="3"/>
        <v>150</v>
      </c>
      <c r="AJ58" s="532">
        <v>106</v>
      </c>
      <c r="AK58" s="533">
        <f t="shared" si="5"/>
        <v>2.9444444444444446</v>
      </c>
      <c r="AL58" s="504" t="s">
        <v>249</v>
      </c>
    </row>
    <row r="59" spans="1:38" ht="15.75" hidden="1" customHeight="1">
      <c r="A59" s="273">
        <v>47</v>
      </c>
      <c r="B59" s="506" t="s">
        <v>451</v>
      </c>
      <c r="C59" s="112" t="s">
        <v>110</v>
      </c>
      <c r="D59" s="111">
        <v>32</v>
      </c>
      <c r="E59" s="99"/>
      <c r="F59" s="99"/>
      <c r="G59" s="99"/>
      <c r="H59" s="99"/>
      <c r="I59" s="99"/>
      <c r="J59" s="99"/>
      <c r="K59" s="99"/>
      <c r="L59" s="99">
        <f>3*4</f>
        <v>12</v>
      </c>
      <c r="M59" s="99"/>
      <c r="N59" s="99"/>
      <c r="O59" s="99"/>
      <c r="P59" s="99"/>
      <c r="Q59" s="99"/>
      <c r="R59" s="99"/>
      <c r="S59" s="99">
        <f>16*4</f>
        <v>64</v>
      </c>
      <c r="T59" s="99">
        <f>6*6</f>
        <v>36</v>
      </c>
      <c r="U59" s="99"/>
      <c r="V59" s="99"/>
      <c r="W59" s="99"/>
      <c r="X59" s="99"/>
      <c r="Y59" s="115"/>
      <c r="Z59" s="99"/>
      <c r="AA59" s="115"/>
      <c r="AB59" s="99"/>
      <c r="AC59" s="115"/>
      <c r="AD59" s="115"/>
      <c r="AE59" s="115"/>
      <c r="AF59" s="115"/>
      <c r="AG59" s="115"/>
      <c r="AH59" s="118">
        <f>1*6</f>
        <v>6</v>
      </c>
      <c r="AI59" s="271">
        <f t="shared" si="3"/>
        <v>150</v>
      </c>
      <c r="AJ59" s="532">
        <v>131</v>
      </c>
      <c r="AK59" s="533">
        <f t="shared" si="5"/>
        <v>4.09375</v>
      </c>
      <c r="AL59" s="504" t="s">
        <v>249</v>
      </c>
    </row>
    <row r="60" spans="1:38" ht="15.75" hidden="1" customHeight="1">
      <c r="A60" s="273">
        <v>48</v>
      </c>
      <c r="B60" s="506" t="s">
        <v>426</v>
      </c>
      <c r="C60" s="112" t="s">
        <v>111</v>
      </c>
      <c r="D60" s="111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115"/>
      <c r="Z60" s="99"/>
      <c r="AA60" s="115"/>
      <c r="AB60" s="99"/>
      <c r="AC60" s="115"/>
      <c r="AD60" s="115"/>
      <c r="AE60" s="115">
        <f>24*6</f>
        <v>144</v>
      </c>
      <c r="AF60" s="99"/>
      <c r="AG60" s="99"/>
      <c r="AH60" s="110">
        <f>1*6</f>
        <v>6</v>
      </c>
      <c r="AI60" s="271">
        <f t="shared" si="3"/>
        <v>150</v>
      </c>
      <c r="AJ60" s="532">
        <v>11</v>
      </c>
      <c r="AK60" s="534" t="e">
        <f t="shared" si="5"/>
        <v>#DIV/0!</v>
      </c>
      <c r="AL60" s="504" t="s">
        <v>249</v>
      </c>
    </row>
    <row r="61" spans="1:38" ht="15.75" hidden="1" customHeight="1">
      <c r="A61" s="273">
        <v>49</v>
      </c>
      <c r="B61" s="506" t="s">
        <v>408</v>
      </c>
      <c r="C61" s="112" t="s">
        <v>192</v>
      </c>
      <c r="D61" s="111">
        <v>10</v>
      </c>
      <c r="E61" s="99"/>
      <c r="F61" s="99"/>
      <c r="G61" s="99">
        <f>6*4</f>
        <v>24</v>
      </c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>
        <f>5*4</f>
        <v>20</v>
      </c>
      <c r="T61" s="99"/>
      <c r="U61" s="99"/>
      <c r="V61" s="99"/>
      <c r="W61" s="99"/>
      <c r="X61" s="99">
        <f>8*12</f>
        <v>96</v>
      </c>
      <c r="Y61" s="115"/>
      <c r="Z61" s="99"/>
      <c r="AA61" s="115"/>
      <c r="AB61" s="99"/>
      <c r="AC61" s="99"/>
      <c r="AD61" s="99"/>
      <c r="AE61" s="99"/>
      <c r="AF61" s="99"/>
      <c r="AG61" s="99"/>
      <c r="AH61" s="118"/>
      <c r="AI61" s="271">
        <f t="shared" si="3"/>
        <v>150</v>
      </c>
      <c r="AJ61" s="532">
        <v>31</v>
      </c>
      <c r="AK61" s="534">
        <f t="shared" si="5"/>
        <v>3.1</v>
      </c>
      <c r="AL61" s="504" t="s">
        <v>249</v>
      </c>
    </row>
    <row r="62" spans="1:38" ht="15.75" hidden="1" customHeight="1">
      <c r="A62" s="273">
        <v>50</v>
      </c>
      <c r="B62" s="531" t="s">
        <v>408</v>
      </c>
      <c r="C62" s="112" t="s">
        <v>202</v>
      </c>
      <c r="D62" s="111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>
        <f>9*2</f>
        <v>18</v>
      </c>
      <c r="S62" s="99">
        <f>9*4</f>
        <v>36</v>
      </c>
      <c r="T62" s="99"/>
      <c r="U62" s="99"/>
      <c r="V62" s="99"/>
      <c r="W62" s="99"/>
      <c r="X62" s="99">
        <f>8*12</f>
        <v>96</v>
      </c>
      <c r="Y62" s="115"/>
      <c r="Z62" s="99"/>
      <c r="AA62" s="115"/>
      <c r="AB62" s="99"/>
      <c r="AC62" s="115"/>
      <c r="AD62" s="115"/>
      <c r="AE62" s="115"/>
      <c r="AF62" s="99"/>
      <c r="AG62" s="99"/>
      <c r="AH62" s="110"/>
      <c r="AI62" s="271">
        <f t="shared" si="3"/>
        <v>150</v>
      </c>
      <c r="AJ62" s="532">
        <v>0</v>
      </c>
      <c r="AK62" s="534" t="e">
        <f t="shared" si="5"/>
        <v>#DIV/0!</v>
      </c>
      <c r="AL62" s="504" t="s">
        <v>249</v>
      </c>
    </row>
    <row r="63" spans="1:38" ht="15.75" hidden="1" customHeight="1">
      <c r="A63" s="273">
        <v>51</v>
      </c>
      <c r="B63" s="506" t="s">
        <v>409</v>
      </c>
      <c r="C63" s="112" t="s">
        <v>166</v>
      </c>
      <c r="D63" s="111">
        <v>20</v>
      </c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>
        <v>14</v>
      </c>
      <c r="S63" s="99">
        <f>17*4</f>
        <v>68</v>
      </c>
      <c r="T63" s="99"/>
      <c r="U63" s="99"/>
      <c r="V63" s="99"/>
      <c r="W63" s="99"/>
      <c r="X63" s="99">
        <f>4*12</f>
        <v>48</v>
      </c>
      <c r="Y63" s="115"/>
      <c r="Z63" s="99"/>
      <c r="AA63" s="115"/>
      <c r="AB63" s="99"/>
      <c r="AC63" s="115"/>
      <c r="AD63" s="115"/>
      <c r="AE63" s="115"/>
      <c r="AF63" s="115"/>
      <c r="AG63" s="115"/>
      <c r="AH63" s="118"/>
      <c r="AI63" s="271">
        <f t="shared" si="3"/>
        <v>150</v>
      </c>
      <c r="AJ63" s="532">
        <v>31</v>
      </c>
      <c r="AK63" s="533">
        <f t="shared" si="5"/>
        <v>1.55</v>
      </c>
      <c r="AL63" s="504" t="s">
        <v>249</v>
      </c>
    </row>
    <row r="64" spans="1:38" ht="15.75" hidden="1" customHeight="1">
      <c r="A64" s="273">
        <v>52</v>
      </c>
      <c r="B64" s="506" t="s">
        <v>427</v>
      </c>
      <c r="C64" s="112" t="s">
        <v>112</v>
      </c>
      <c r="D64" s="111">
        <v>12</v>
      </c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>
        <f>6*6</f>
        <v>36</v>
      </c>
      <c r="V64" s="99"/>
      <c r="W64" s="99">
        <f>3*12</f>
        <v>36</v>
      </c>
      <c r="X64" s="99">
        <f>5*12</f>
        <v>60</v>
      </c>
      <c r="Y64" s="115"/>
      <c r="Z64" s="99"/>
      <c r="AA64" s="115"/>
      <c r="AB64" s="99"/>
      <c r="AC64" s="115"/>
      <c r="AD64" s="115"/>
      <c r="AE64" s="115"/>
      <c r="AF64" s="115">
        <f>1*6</f>
        <v>6</v>
      </c>
      <c r="AG64" s="115"/>
      <c r="AH64" s="118"/>
      <c r="AI64" s="271">
        <f t="shared" si="3"/>
        <v>150</v>
      </c>
      <c r="AJ64" s="532">
        <v>113</v>
      </c>
      <c r="AK64" s="533">
        <f t="shared" si="5"/>
        <v>9.4166666666666661</v>
      </c>
      <c r="AL64" s="504" t="s">
        <v>249</v>
      </c>
    </row>
    <row r="65" spans="1:38" ht="15.75" hidden="1" customHeight="1">
      <c r="A65" s="273">
        <v>53</v>
      </c>
      <c r="B65" s="506" t="s">
        <v>427</v>
      </c>
      <c r="C65" s="112" t="s">
        <v>113</v>
      </c>
      <c r="D65" s="111">
        <v>4</v>
      </c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>
        <f>3*12</f>
        <v>36</v>
      </c>
      <c r="X65" s="99">
        <f>4*12</f>
        <v>48</v>
      </c>
      <c r="Y65" s="607" t="s">
        <v>542</v>
      </c>
      <c r="Z65" s="608"/>
      <c r="AA65" s="608"/>
      <c r="AB65" s="608"/>
      <c r="AC65" s="608"/>
      <c r="AD65" s="608"/>
      <c r="AE65" s="608"/>
      <c r="AF65" s="608"/>
      <c r="AG65" s="608"/>
      <c r="AH65" s="679"/>
      <c r="AI65" s="271">
        <f t="shared" si="3"/>
        <v>88</v>
      </c>
      <c r="AJ65" s="532">
        <v>71</v>
      </c>
      <c r="AK65" s="533">
        <f t="shared" si="5"/>
        <v>17.75</v>
      </c>
      <c r="AL65" s="504" t="s">
        <v>249</v>
      </c>
    </row>
    <row r="66" spans="1:38" ht="15.75" hidden="1" customHeight="1">
      <c r="A66" s="273">
        <v>54</v>
      </c>
      <c r="B66" s="531" t="s">
        <v>427</v>
      </c>
      <c r="C66" s="112" t="s">
        <v>306</v>
      </c>
      <c r="D66" s="111">
        <v>12</v>
      </c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>
        <f>11*6</f>
        <v>66</v>
      </c>
      <c r="V66" s="99"/>
      <c r="W66" s="99">
        <f>5*12</f>
        <v>60</v>
      </c>
      <c r="X66" s="99">
        <f>1*12</f>
        <v>12</v>
      </c>
      <c r="Y66" s="115"/>
      <c r="Z66" s="99"/>
      <c r="AA66" s="115"/>
      <c r="AB66" s="99"/>
      <c r="AC66" s="115"/>
      <c r="AD66" s="115"/>
      <c r="AE66" s="115"/>
      <c r="AF66" s="115"/>
      <c r="AG66" s="115"/>
      <c r="AH66" s="118"/>
      <c r="AI66" s="271">
        <f t="shared" si="3"/>
        <v>150</v>
      </c>
      <c r="AJ66" s="532">
        <v>253</v>
      </c>
      <c r="AK66" s="533">
        <f t="shared" si="5"/>
        <v>21.083333333333332</v>
      </c>
      <c r="AL66" s="504" t="s">
        <v>249</v>
      </c>
    </row>
    <row r="67" spans="1:38" ht="15.75" hidden="1" customHeight="1">
      <c r="A67" s="273">
        <v>55</v>
      </c>
      <c r="B67" s="506" t="s">
        <v>427</v>
      </c>
      <c r="C67" s="112" t="s">
        <v>167</v>
      </c>
      <c r="D67" s="111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>
        <f>13*6</f>
        <v>78</v>
      </c>
      <c r="V67" s="99"/>
      <c r="W67" s="99">
        <f>5*12</f>
        <v>60</v>
      </c>
      <c r="X67" s="99">
        <f>1*12</f>
        <v>12</v>
      </c>
      <c r="Y67" s="115"/>
      <c r="Z67" s="99"/>
      <c r="AA67" s="115"/>
      <c r="AB67" s="99"/>
      <c r="AC67" s="99"/>
      <c r="AD67" s="99"/>
      <c r="AE67" s="99"/>
      <c r="AF67" s="99"/>
      <c r="AG67" s="99"/>
      <c r="AH67" s="110"/>
      <c r="AI67" s="271">
        <f t="shared" si="3"/>
        <v>150</v>
      </c>
      <c r="AJ67" s="532">
        <v>155</v>
      </c>
      <c r="AK67" s="534" t="e">
        <f t="shared" si="5"/>
        <v>#DIV/0!</v>
      </c>
      <c r="AL67" s="504" t="s">
        <v>249</v>
      </c>
    </row>
    <row r="68" spans="1:38" ht="15.75" hidden="1" customHeight="1">
      <c r="A68" s="273">
        <v>56</v>
      </c>
      <c r="B68" s="506" t="s">
        <v>411</v>
      </c>
      <c r="C68" s="112" t="s">
        <v>304</v>
      </c>
      <c r="D68" s="111">
        <v>6</v>
      </c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>
        <f>3*4</f>
        <v>12</v>
      </c>
      <c r="T68" s="99"/>
      <c r="U68" s="99">
        <f>8*6</f>
        <v>48</v>
      </c>
      <c r="V68" s="99"/>
      <c r="W68" s="99"/>
      <c r="X68" s="99">
        <f>7*12</f>
        <v>84</v>
      </c>
      <c r="Y68" s="115"/>
      <c r="Z68" s="99"/>
      <c r="AA68" s="115"/>
      <c r="AB68" s="99"/>
      <c r="AC68" s="115"/>
      <c r="AD68" s="115"/>
      <c r="AE68" s="115"/>
      <c r="AF68" s="99"/>
      <c r="AG68" s="99"/>
      <c r="AH68" s="110"/>
      <c r="AI68" s="271">
        <f t="shared" si="3"/>
        <v>150</v>
      </c>
      <c r="AJ68" s="532">
        <v>24</v>
      </c>
      <c r="AK68" s="534">
        <f t="shared" si="5"/>
        <v>4</v>
      </c>
      <c r="AL68" s="504" t="s">
        <v>249</v>
      </c>
    </row>
    <row r="69" spans="1:38" ht="15.75" hidden="1" customHeight="1">
      <c r="A69" s="273">
        <v>57</v>
      </c>
      <c r="B69" s="506" t="s">
        <v>409</v>
      </c>
      <c r="C69" s="112" t="s">
        <v>168</v>
      </c>
      <c r="D69" s="111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>
        <f>6*12</f>
        <v>72</v>
      </c>
      <c r="X69" s="99">
        <f>6*12</f>
        <v>72</v>
      </c>
      <c r="Y69" s="115"/>
      <c r="Z69" s="99"/>
      <c r="AA69" s="115"/>
      <c r="AB69" s="99"/>
      <c r="AC69" s="115"/>
      <c r="AD69" s="115"/>
      <c r="AE69" s="115">
        <f>1*6</f>
        <v>6</v>
      </c>
      <c r="AF69" s="115"/>
      <c r="AG69" s="115"/>
      <c r="AH69" s="118"/>
      <c r="AI69" s="271">
        <f t="shared" si="3"/>
        <v>150</v>
      </c>
      <c r="AJ69" s="532">
        <v>0</v>
      </c>
      <c r="AK69" s="534" t="e">
        <f t="shared" si="5"/>
        <v>#DIV/0!</v>
      </c>
      <c r="AL69" s="504" t="s">
        <v>249</v>
      </c>
    </row>
    <row r="70" spans="1:38" ht="15.75" hidden="1" customHeight="1">
      <c r="A70" s="273">
        <v>58</v>
      </c>
      <c r="B70" s="531" t="s">
        <v>444</v>
      </c>
      <c r="C70" s="112" t="s">
        <v>201</v>
      </c>
      <c r="D70" s="111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>
        <f>6*12</f>
        <v>72</v>
      </c>
      <c r="X70" s="99">
        <f>6*12</f>
        <v>72</v>
      </c>
      <c r="Y70" s="115"/>
      <c r="Z70" s="99"/>
      <c r="AA70" s="115"/>
      <c r="AB70" s="99"/>
      <c r="AC70" s="115"/>
      <c r="AD70" s="115"/>
      <c r="AE70" s="115">
        <f>1*6</f>
        <v>6</v>
      </c>
      <c r="AF70" s="99"/>
      <c r="AG70" s="99"/>
      <c r="AH70" s="110"/>
      <c r="AI70" s="271">
        <f t="shared" si="3"/>
        <v>150</v>
      </c>
      <c r="AJ70" s="532"/>
      <c r="AK70" s="534" t="e">
        <f t="shared" si="5"/>
        <v>#DIV/0!</v>
      </c>
      <c r="AL70" s="504" t="s">
        <v>249</v>
      </c>
    </row>
    <row r="71" spans="1:38" ht="15.75" hidden="1" customHeight="1">
      <c r="A71" s="273">
        <v>59</v>
      </c>
      <c r="B71" s="506" t="s">
        <v>411</v>
      </c>
      <c r="C71" s="112" t="s">
        <v>203</v>
      </c>
      <c r="D71" s="111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>
        <f>8*2</f>
        <v>16</v>
      </c>
      <c r="S71" s="99">
        <f>8*4</f>
        <v>32</v>
      </c>
      <c r="T71" s="99"/>
      <c r="U71" s="99">
        <f>5*6</f>
        <v>30</v>
      </c>
      <c r="V71" s="99"/>
      <c r="W71" s="99"/>
      <c r="X71" s="99">
        <f>6*12</f>
        <v>72</v>
      </c>
      <c r="Y71" s="115"/>
      <c r="Z71" s="99"/>
      <c r="AA71" s="115"/>
      <c r="AB71" s="99"/>
      <c r="AC71" s="115"/>
      <c r="AD71" s="115"/>
      <c r="AE71" s="115"/>
      <c r="AF71" s="115"/>
      <c r="AG71" s="115"/>
      <c r="AH71" s="110"/>
      <c r="AI71" s="271">
        <f t="shared" si="3"/>
        <v>150</v>
      </c>
      <c r="AJ71" s="532">
        <v>7</v>
      </c>
      <c r="AK71" s="534" t="e">
        <f t="shared" si="5"/>
        <v>#DIV/0!</v>
      </c>
      <c r="AL71" s="504" t="s">
        <v>249</v>
      </c>
    </row>
    <row r="72" spans="1:38" ht="15.75" hidden="1" customHeight="1">
      <c r="A72" s="273">
        <v>60</v>
      </c>
      <c r="B72" s="506" t="s">
        <v>510</v>
      </c>
      <c r="C72" s="112" t="s">
        <v>169</v>
      </c>
      <c r="D72" s="111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>
        <f>23*4</f>
        <v>92</v>
      </c>
      <c r="T72" s="99"/>
      <c r="U72" s="99"/>
      <c r="V72" s="99"/>
      <c r="W72" s="99"/>
      <c r="X72" s="99"/>
      <c r="Y72" s="115"/>
      <c r="Z72" s="99"/>
      <c r="AA72" s="115"/>
      <c r="AB72" s="99"/>
      <c r="AC72" s="115"/>
      <c r="AD72" s="115"/>
      <c r="AE72" s="115"/>
      <c r="AF72" s="115">
        <f>1*6</f>
        <v>6</v>
      </c>
      <c r="AG72" s="115"/>
      <c r="AH72" s="110">
        <f>1*6</f>
        <v>6</v>
      </c>
      <c r="AI72" s="271">
        <f t="shared" si="3"/>
        <v>104</v>
      </c>
      <c r="AJ72" s="532">
        <v>110</v>
      </c>
      <c r="AK72" s="534" t="e">
        <f t="shared" si="5"/>
        <v>#DIV/0!</v>
      </c>
      <c r="AL72" s="504" t="s">
        <v>249</v>
      </c>
    </row>
    <row r="73" spans="1:38" ht="15.75" hidden="1" customHeight="1">
      <c r="A73" s="273">
        <v>61</v>
      </c>
      <c r="B73" s="506" t="s">
        <v>569</v>
      </c>
      <c r="C73" s="112" t="s">
        <v>205</v>
      </c>
      <c r="D73" s="111">
        <f>24*4</f>
        <v>96</v>
      </c>
      <c r="E73" s="99"/>
      <c r="F73" s="99"/>
      <c r="G73" s="99">
        <f>4*4</f>
        <v>16</v>
      </c>
      <c r="H73" s="99"/>
      <c r="I73" s="99"/>
      <c r="J73" s="99"/>
      <c r="K73" s="99"/>
      <c r="L73" s="99">
        <f>4*4</f>
        <v>16</v>
      </c>
      <c r="M73" s="99"/>
      <c r="N73" s="99"/>
      <c r="O73" s="99"/>
      <c r="P73" s="99"/>
      <c r="Q73" s="99"/>
      <c r="R73" s="99">
        <f>2*2</f>
        <v>4</v>
      </c>
      <c r="S73" s="99">
        <f>2*4</f>
        <v>8</v>
      </c>
      <c r="T73" s="99"/>
      <c r="U73" s="99"/>
      <c r="V73" s="99"/>
      <c r="W73" s="99"/>
      <c r="X73" s="99"/>
      <c r="Y73" s="115"/>
      <c r="Z73" s="99"/>
      <c r="AA73" s="115"/>
      <c r="AB73" s="99"/>
      <c r="AC73" s="115">
        <f>4</f>
        <v>4</v>
      </c>
      <c r="AD73" s="115"/>
      <c r="AE73" s="115"/>
      <c r="AF73" s="99"/>
      <c r="AG73" s="99"/>
      <c r="AH73" s="110">
        <f>1*6</f>
        <v>6</v>
      </c>
      <c r="AI73" s="271">
        <f t="shared" si="3"/>
        <v>150</v>
      </c>
      <c r="AJ73" s="532">
        <v>39</v>
      </c>
      <c r="AK73" s="533">
        <f t="shared" si="5"/>
        <v>0.40625</v>
      </c>
      <c r="AL73" s="504" t="s">
        <v>249</v>
      </c>
    </row>
    <row r="74" spans="1:38" ht="15.75" hidden="1" customHeight="1">
      <c r="A74" s="273">
        <v>62</v>
      </c>
      <c r="B74" s="531" t="s">
        <v>353</v>
      </c>
      <c r="C74" s="112" t="s">
        <v>193</v>
      </c>
      <c r="D74" s="678" t="s">
        <v>219</v>
      </c>
      <c r="E74" s="608"/>
      <c r="F74" s="608"/>
      <c r="G74" s="608"/>
      <c r="H74" s="608"/>
      <c r="I74" s="608"/>
      <c r="J74" s="608"/>
      <c r="K74" s="608"/>
      <c r="L74" s="608"/>
      <c r="M74" s="608"/>
      <c r="N74" s="608"/>
      <c r="O74" s="608"/>
      <c r="P74" s="608"/>
      <c r="Q74" s="608"/>
      <c r="R74" s="608"/>
      <c r="S74" s="608"/>
      <c r="T74" s="608"/>
      <c r="U74" s="608"/>
      <c r="V74" s="608"/>
      <c r="W74" s="608"/>
      <c r="X74" s="608"/>
      <c r="Y74" s="608"/>
      <c r="Z74" s="608"/>
      <c r="AA74" s="608"/>
      <c r="AB74" s="608"/>
      <c r="AC74" s="608"/>
      <c r="AD74" s="608"/>
      <c r="AE74" s="608"/>
      <c r="AF74" s="608"/>
      <c r="AG74" s="608"/>
      <c r="AH74" s="679"/>
      <c r="AI74" s="271">
        <f t="shared" si="3"/>
        <v>0</v>
      </c>
      <c r="AJ74" s="532">
        <v>0</v>
      </c>
      <c r="AK74" s="534" t="e">
        <f>AJ74/#REF!</f>
        <v>#REF!</v>
      </c>
      <c r="AL74" s="504" t="s">
        <v>249</v>
      </c>
    </row>
    <row r="75" spans="1:38" ht="15.75" hidden="1" customHeight="1">
      <c r="A75" s="273">
        <v>63</v>
      </c>
      <c r="B75" s="506" t="s">
        <v>353</v>
      </c>
      <c r="C75" s="112" t="s">
        <v>208</v>
      </c>
      <c r="D75" s="111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>
        <f>9*2</f>
        <v>18</v>
      </c>
      <c r="S75" s="99">
        <f>9*4</f>
        <v>36</v>
      </c>
      <c r="T75" s="99"/>
      <c r="U75" s="99"/>
      <c r="V75" s="99"/>
      <c r="W75" s="99">
        <f>4*12</f>
        <v>48</v>
      </c>
      <c r="X75" s="99">
        <f>4*12</f>
        <v>48</v>
      </c>
      <c r="Y75" s="99"/>
      <c r="Z75" s="99"/>
      <c r="AA75" s="99"/>
      <c r="AB75" s="99"/>
      <c r="AC75" s="99"/>
      <c r="AD75" s="99"/>
      <c r="AE75" s="99"/>
      <c r="AF75" s="99"/>
      <c r="AG75" s="99"/>
      <c r="AH75" s="110"/>
      <c r="AI75" s="271">
        <f t="shared" si="3"/>
        <v>150</v>
      </c>
      <c r="AJ75" s="532"/>
      <c r="AK75" s="534" t="e">
        <f t="shared" ref="AK75:AK83" si="6">AJ75/D75</f>
        <v>#DIV/0!</v>
      </c>
      <c r="AL75" s="504" t="s">
        <v>249</v>
      </c>
    </row>
    <row r="76" spans="1:38" ht="15.75" hidden="1" customHeight="1">
      <c r="A76" s="273">
        <v>64</v>
      </c>
      <c r="B76" s="506" t="s">
        <v>411</v>
      </c>
      <c r="C76" s="112" t="s">
        <v>303</v>
      </c>
      <c r="D76" s="111">
        <v>1</v>
      </c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>
        <v>25</v>
      </c>
      <c r="S76" s="99">
        <f>13*4</f>
        <v>52</v>
      </c>
      <c r="T76" s="99"/>
      <c r="U76" s="99"/>
      <c r="V76" s="99"/>
      <c r="W76" s="99"/>
      <c r="X76" s="99">
        <f>6*12</f>
        <v>72</v>
      </c>
      <c r="Y76" s="99"/>
      <c r="Z76" s="99"/>
      <c r="AA76" s="99"/>
      <c r="AB76" s="99"/>
      <c r="AC76" s="99"/>
      <c r="AD76" s="99"/>
      <c r="AE76" s="99"/>
      <c r="AF76" s="99"/>
      <c r="AG76" s="99"/>
      <c r="AH76" s="110"/>
      <c r="AI76" s="271">
        <f t="shared" si="3"/>
        <v>150</v>
      </c>
      <c r="AJ76" s="532">
        <v>1</v>
      </c>
      <c r="AK76" s="534">
        <f t="shared" si="6"/>
        <v>1</v>
      </c>
      <c r="AL76" s="504" t="s">
        <v>249</v>
      </c>
    </row>
    <row r="77" spans="1:38" ht="15.75" hidden="1" customHeight="1">
      <c r="A77" s="273">
        <v>65</v>
      </c>
      <c r="B77" s="506" t="s">
        <v>411</v>
      </c>
      <c r="C77" s="112" t="s">
        <v>330</v>
      </c>
      <c r="D77" s="111">
        <v>10</v>
      </c>
      <c r="E77" s="99"/>
      <c r="F77" s="99"/>
      <c r="G77" s="99">
        <f>6*4</f>
        <v>24</v>
      </c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>
        <v>8</v>
      </c>
      <c r="S77" s="99">
        <f>9*4</f>
        <v>36</v>
      </c>
      <c r="T77" s="99"/>
      <c r="U77" s="99"/>
      <c r="V77" s="99"/>
      <c r="W77" s="99"/>
      <c r="X77" s="99">
        <f>6*12</f>
        <v>72</v>
      </c>
      <c r="Y77" s="99"/>
      <c r="Z77" s="99"/>
      <c r="AA77" s="99"/>
      <c r="AB77" s="99"/>
      <c r="AC77" s="99"/>
      <c r="AD77" s="99"/>
      <c r="AE77" s="99"/>
      <c r="AF77" s="99"/>
      <c r="AG77" s="99"/>
      <c r="AH77" s="110"/>
      <c r="AI77" s="271">
        <f t="shared" ref="AI77:AI108" si="7">SUM(D77:AH77)</f>
        <v>150</v>
      </c>
      <c r="AJ77" s="532">
        <v>16</v>
      </c>
      <c r="AK77" s="534">
        <f t="shared" si="6"/>
        <v>1.6</v>
      </c>
      <c r="AL77" s="504" t="s">
        <v>249</v>
      </c>
    </row>
    <row r="78" spans="1:38" ht="15.75" hidden="1" customHeight="1">
      <c r="A78" s="273">
        <v>66</v>
      </c>
      <c r="B78" s="531" t="s">
        <v>411</v>
      </c>
      <c r="C78" s="112" t="s">
        <v>329</v>
      </c>
      <c r="D78" s="111">
        <v>6</v>
      </c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>
        <f>3*4</f>
        <v>12</v>
      </c>
      <c r="T78" s="99"/>
      <c r="U78" s="99">
        <f>16*6</f>
        <v>96</v>
      </c>
      <c r="V78" s="99"/>
      <c r="W78" s="99"/>
      <c r="X78" s="99">
        <f>3*12</f>
        <v>36</v>
      </c>
      <c r="Y78" s="99"/>
      <c r="Z78" s="99"/>
      <c r="AA78" s="99"/>
      <c r="AB78" s="99"/>
      <c r="AC78" s="99"/>
      <c r="AD78" s="99"/>
      <c r="AE78" s="99"/>
      <c r="AF78" s="99"/>
      <c r="AG78" s="99"/>
      <c r="AH78" s="110"/>
      <c r="AI78" s="271">
        <f t="shared" si="7"/>
        <v>150</v>
      </c>
      <c r="AJ78" s="532">
        <v>73</v>
      </c>
      <c r="AK78" s="533">
        <f t="shared" si="6"/>
        <v>12.166666666666666</v>
      </c>
      <c r="AL78" s="504" t="s">
        <v>249</v>
      </c>
    </row>
    <row r="79" spans="1:38" ht="15.75" hidden="1" customHeight="1">
      <c r="A79" s="273">
        <v>67</v>
      </c>
      <c r="B79" s="506" t="s">
        <v>444</v>
      </c>
      <c r="C79" s="112" t="s">
        <v>298</v>
      </c>
      <c r="D79" s="111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>
        <f>9*2</f>
        <v>18</v>
      </c>
      <c r="S79" s="99">
        <f>9*4</f>
        <v>36</v>
      </c>
      <c r="T79" s="99"/>
      <c r="U79" s="99"/>
      <c r="V79" s="99"/>
      <c r="W79" s="99"/>
      <c r="X79" s="99">
        <f>3*12</f>
        <v>36</v>
      </c>
      <c r="Y79" s="607" t="s">
        <v>570</v>
      </c>
      <c r="Z79" s="608"/>
      <c r="AA79" s="608"/>
      <c r="AB79" s="608"/>
      <c r="AC79" s="608"/>
      <c r="AD79" s="608"/>
      <c r="AE79" s="608"/>
      <c r="AF79" s="608"/>
      <c r="AG79" s="608"/>
      <c r="AH79" s="679"/>
      <c r="AI79" s="271">
        <f t="shared" si="7"/>
        <v>90</v>
      </c>
      <c r="AJ79" s="532"/>
      <c r="AK79" s="534" t="e">
        <f t="shared" si="6"/>
        <v>#DIV/0!</v>
      </c>
      <c r="AL79" s="504" t="s">
        <v>249</v>
      </c>
    </row>
    <row r="80" spans="1:38" ht="15.75" hidden="1" customHeight="1">
      <c r="A80" s="273">
        <v>68</v>
      </c>
      <c r="B80" s="506" t="s">
        <v>411</v>
      </c>
      <c r="C80" s="112" t="s">
        <v>297</v>
      </c>
      <c r="D80" s="111">
        <v>10</v>
      </c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>
        <f>5*4</f>
        <v>20</v>
      </c>
      <c r="T80" s="99">
        <f>4*6</f>
        <v>24</v>
      </c>
      <c r="U80" s="99">
        <f>6*6</f>
        <v>36</v>
      </c>
      <c r="V80" s="99"/>
      <c r="W80" s="99"/>
      <c r="X80" s="99">
        <f>5*12</f>
        <v>60</v>
      </c>
      <c r="Y80" s="99"/>
      <c r="Z80" s="99"/>
      <c r="AA80" s="99"/>
      <c r="AB80" s="99"/>
      <c r="AC80" s="99"/>
      <c r="AD80" s="99"/>
      <c r="AE80" s="99"/>
      <c r="AF80" s="99"/>
      <c r="AG80" s="99"/>
      <c r="AH80" s="110"/>
      <c r="AI80" s="271">
        <f t="shared" si="7"/>
        <v>150</v>
      </c>
      <c r="AJ80" s="532">
        <v>52</v>
      </c>
      <c r="AK80" s="534">
        <f t="shared" si="6"/>
        <v>5.2</v>
      </c>
      <c r="AL80" s="504" t="s">
        <v>249</v>
      </c>
    </row>
    <row r="81" spans="1:38" ht="15.75" hidden="1" customHeight="1">
      <c r="A81" s="273">
        <v>69</v>
      </c>
      <c r="B81" s="506" t="s">
        <v>565</v>
      </c>
      <c r="C81" s="112" t="s">
        <v>296</v>
      </c>
      <c r="D81" s="111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>
        <f>5*6</f>
        <v>30</v>
      </c>
      <c r="V81" s="99"/>
      <c r="W81" s="99">
        <f>5*12</f>
        <v>60</v>
      </c>
      <c r="X81" s="99">
        <f>5*12</f>
        <v>60</v>
      </c>
      <c r="Y81" s="99"/>
      <c r="Z81" s="99"/>
      <c r="AA81" s="99"/>
      <c r="AB81" s="99"/>
      <c r="AC81" s="99"/>
      <c r="AD81" s="99"/>
      <c r="AE81" s="99"/>
      <c r="AF81" s="99"/>
      <c r="AG81" s="99"/>
      <c r="AH81" s="110"/>
      <c r="AI81" s="271">
        <f t="shared" si="7"/>
        <v>150</v>
      </c>
      <c r="AJ81" s="532"/>
      <c r="AK81" s="534" t="e">
        <f t="shared" si="6"/>
        <v>#DIV/0!</v>
      </c>
      <c r="AL81" s="504" t="s">
        <v>249</v>
      </c>
    </row>
    <row r="82" spans="1:38" ht="15.75" hidden="1" customHeight="1">
      <c r="A82" s="273">
        <v>70</v>
      </c>
      <c r="B82" s="531" t="s">
        <v>425</v>
      </c>
      <c r="C82" s="112" t="s">
        <v>206</v>
      </c>
      <c r="D82" s="111"/>
      <c r="E82" s="99"/>
      <c r="F82" s="99"/>
      <c r="G82" s="99">
        <f>6*4</f>
        <v>24</v>
      </c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>
        <f>16*2</f>
        <v>32</v>
      </c>
      <c r="S82" s="99">
        <f>16*4</f>
        <v>64</v>
      </c>
      <c r="T82" s="99">
        <f>4*6</f>
        <v>24</v>
      </c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110">
        <f>1*6</f>
        <v>6</v>
      </c>
      <c r="AI82" s="271">
        <f t="shared" si="7"/>
        <v>150</v>
      </c>
      <c r="AJ82" s="532">
        <v>0</v>
      </c>
      <c r="AK82" s="534" t="e">
        <f t="shared" si="6"/>
        <v>#DIV/0!</v>
      </c>
      <c r="AL82" s="504" t="s">
        <v>249</v>
      </c>
    </row>
    <row r="83" spans="1:38" ht="15.75" hidden="1" customHeight="1">
      <c r="A83" s="273">
        <v>71</v>
      </c>
      <c r="B83" s="506" t="s">
        <v>423</v>
      </c>
      <c r="C83" s="112" t="s">
        <v>512</v>
      </c>
      <c r="D83" s="111">
        <v>8</v>
      </c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>
        <f>4*4</f>
        <v>16</v>
      </c>
      <c r="T83" s="99"/>
      <c r="U83" s="99">
        <f>11*6</f>
        <v>66</v>
      </c>
      <c r="V83" s="99"/>
      <c r="W83" s="99"/>
      <c r="X83" s="99">
        <f>5*12</f>
        <v>60</v>
      </c>
      <c r="Y83" s="99"/>
      <c r="Z83" s="99"/>
      <c r="AA83" s="99"/>
      <c r="AB83" s="99"/>
      <c r="AC83" s="99"/>
      <c r="AD83" s="99"/>
      <c r="AE83" s="99"/>
      <c r="AF83" s="99"/>
      <c r="AG83" s="99"/>
      <c r="AH83" s="110"/>
      <c r="AI83" s="271">
        <f t="shared" si="7"/>
        <v>150</v>
      </c>
      <c r="AJ83" s="532">
        <v>27</v>
      </c>
      <c r="AK83" s="533">
        <f t="shared" si="6"/>
        <v>3.375</v>
      </c>
      <c r="AL83" s="504" t="s">
        <v>249</v>
      </c>
    </row>
    <row r="84" spans="1:38" ht="15.75" hidden="1" customHeight="1">
      <c r="A84" s="273">
        <v>72</v>
      </c>
      <c r="B84" s="506" t="s">
        <v>408</v>
      </c>
      <c r="C84" s="112" t="s">
        <v>430</v>
      </c>
      <c r="D84" s="678" t="s">
        <v>571</v>
      </c>
      <c r="E84" s="608"/>
      <c r="F84" s="608"/>
      <c r="G84" s="608"/>
      <c r="H84" s="608"/>
      <c r="I84" s="608"/>
      <c r="J84" s="608"/>
      <c r="K84" s="608"/>
      <c r="L84" s="608"/>
      <c r="M84" s="608"/>
      <c r="N84" s="608"/>
      <c r="O84" s="608"/>
      <c r="P84" s="608"/>
      <c r="Q84" s="608"/>
      <c r="R84" s="608"/>
      <c r="S84" s="608"/>
      <c r="T84" s="608"/>
      <c r="U84" s="608"/>
      <c r="V84" s="608"/>
      <c r="W84" s="608"/>
      <c r="X84" s="608"/>
      <c r="Y84" s="608"/>
      <c r="Z84" s="608"/>
      <c r="AA84" s="608"/>
      <c r="AB84" s="608"/>
      <c r="AC84" s="608"/>
      <c r="AD84" s="608"/>
      <c r="AE84" s="608"/>
      <c r="AF84" s="608"/>
      <c r="AG84" s="608"/>
      <c r="AH84" s="679"/>
      <c r="AI84" s="271">
        <f t="shared" si="7"/>
        <v>0</v>
      </c>
      <c r="AJ84" s="532"/>
      <c r="AK84" s="534" t="e">
        <f>AJ84/#REF!</f>
        <v>#REF!</v>
      </c>
      <c r="AL84" s="504" t="s">
        <v>249</v>
      </c>
    </row>
    <row r="85" spans="1:38" ht="15.75" hidden="1" customHeight="1">
      <c r="A85" s="273">
        <v>73</v>
      </c>
      <c r="B85" s="506" t="s">
        <v>415</v>
      </c>
      <c r="C85" s="112" t="s">
        <v>431</v>
      </c>
      <c r="D85" s="111">
        <v>4</v>
      </c>
      <c r="E85" s="99"/>
      <c r="F85" s="99"/>
      <c r="G85" s="99"/>
      <c r="H85" s="99"/>
      <c r="I85" s="99"/>
      <c r="J85" s="99">
        <f>3*4</f>
        <v>12</v>
      </c>
      <c r="K85" s="99"/>
      <c r="L85" s="99"/>
      <c r="M85" s="99"/>
      <c r="N85" s="99"/>
      <c r="O85" s="99"/>
      <c r="P85" s="99"/>
      <c r="Q85" s="99"/>
      <c r="R85" s="99">
        <v>2</v>
      </c>
      <c r="S85" s="99">
        <f>3*4</f>
        <v>12</v>
      </c>
      <c r="T85" s="99"/>
      <c r="U85" s="99"/>
      <c r="V85" s="99"/>
      <c r="W85" s="99">
        <f>6*12</f>
        <v>72</v>
      </c>
      <c r="X85" s="99">
        <f>4*12</f>
        <v>48</v>
      </c>
      <c r="Y85" s="99"/>
      <c r="Z85" s="99"/>
      <c r="AA85" s="99"/>
      <c r="AB85" s="99"/>
      <c r="AC85" s="99"/>
      <c r="AD85" s="99"/>
      <c r="AE85" s="99"/>
      <c r="AF85" s="99"/>
      <c r="AG85" s="99"/>
      <c r="AH85" s="110"/>
      <c r="AI85" s="271">
        <f t="shared" si="7"/>
        <v>150</v>
      </c>
      <c r="AJ85" s="532">
        <v>9</v>
      </c>
      <c r="AK85" s="534">
        <f t="shared" ref="AK85:AK117" si="8">AJ85/D85</f>
        <v>2.25</v>
      </c>
      <c r="AL85" s="504" t="s">
        <v>249</v>
      </c>
    </row>
    <row r="86" spans="1:38" ht="15.75" hidden="1" customHeight="1">
      <c r="A86" s="273">
        <v>74</v>
      </c>
      <c r="B86" s="531" t="s">
        <v>432</v>
      </c>
      <c r="C86" s="112" t="s">
        <v>433</v>
      </c>
      <c r="D86" s="111">
        <f>23*4</f>
        <v>92</v>
      </c>
      <c r="E86" s="99"/>
      <c r="F86" s="99"/>
      <c r="G86" s="99"/>
      <c r="H86" s="99"/>
      <c r="I86" s="99"/>
      <c r="J86" s="99"/>
      <c r="K86" s="99"/>
      <c r="L86" s="99">
        <f>5*4</f>
        <v>20</v>
      </c>
      <c r="M86" s="99"/>
      <c r="N86" s="99"/>
      <c r="O86" s="99"/>
      <c r="P86" s="99"/>
      <c r="Q86" s="99"/>
      <c r="R86" s="99">
        <f>5*2</f>
        <v>10</v>
      </c>
      <c r="S86" s="99">
        <f>5*4</f>
        <v>20</v>
      </c>
      <c r="T86" s="99"/>
      <c r="U86" s="99"/>
      <c r="V86" s="99"/>
      <c r="W86" s="99"/>
      <c r="X86" s="99"/>
      <c r="Y86" s="99"/>
      <c r="Z86" s="99"/>
      <c r="AA86" s="99"/>
      <c r="AB86" s="99"/>
      <c r="AC86" s="99">
        <f>2</f>
        <v>2</v>
      </c>
      <c r="AD86" s="99"/>
      <c r="AE86" s="99"/>
      <c r="AF86" s="99"/>
      <c r="AG86" s="99"/>
      <c r="AH86" s="110">
        <f>1*6</f>
        <v>6</v>
      </c>
      <c r="AI86" s="271">
        <f t="shared" si="7"/>
        <v>150</v>
      </c>
      <c r="AJ86" s="532">
        <v>151</v>
      </c>
      <c r="AK86" s="533">
        <f t="shared" si="8"/>
        <v>1.6413043478260869</v>
      </c>
      <c r="AL86" s="504" t="s">
        <v>249</v>
      </c>
    </row>
    <row r="87" spans="1:38" ht="15.75" hidden="1" customHeight="1">
      <c r="A87" s="273">
        <v>75</v>
      </c>
      <c r="B87" s="506" t="s">
        <v>418</v>
      </c>
      <c r="C87" s="112" t="s">
        <v>457</v>
      </c>
      <c r="D87" s="111">
        <f>15*4</f>
        <v>60</v>
      </c>
      <c r="E87" s="99"/>
      <c r="F87" s="99"/>
      <c r="G87" s="99"/>
      <c r="H87" s="99"/>
      <c r="I87" s="99"/>
      <c r="J87" s="99"/>
      <c r="K87" s="99"/>
      <c r="L87" s="99">
        <f>20*4</f>
        <v>80</v>
      </c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>
        <f>4</f>
        <v>4</v>
      </c>
      <c r="AD87" s="99"/>
      <c r="AE87" s="99"/>
      <c r="AF87" s="99"/>
      <c r="AG87" s="99"/>
      <c r="AH87" s="110">
        <f>1*6</f>
        <v>6</v>
      </c>
      <c r="AI87" s="271">
        <f t="shared" si="7"/>
        <v>150</v>
      </c>
      <c r="AJ87" s="532">
        <v>269</v>
      </c>
      <c r="AK87" s="533">
        <f t="shared" si="8"/>
        <v>4.4833333333333334</v>
      </c>
      <c r="AL87" s="504" t="s">
        <v>249</v>
      </c>
    </row>
    <row r="88" spans="1:38" ht="15.75" hidden="1" customHeight="1">
      <c r="A88" s="273">
        <v>76</v>
      </c>
      <c r="B88" s="506" t="s">
        <v>565</v>
      </c>
      <c r="C88" s="112" t="s">
        <v>479</v>
      </c>
      <c r="D88" s="111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>
        <f>4*6</f>
        <v>24</v>
      </c>
      <c r="V88" s="99"/>
      <c r="W88" s="99">
        <f>5*12</f>
        <v>60</v>
      </c>
      <c r="X88" s="99">
        <f>4*12</f>
        <v>48</v>
      </c>
      <c r="Y88" s="99"/>
      <c r="Z88" s="99"/>
      <c r="AA88" s="99"/>
      <c r="AB88" s="99"/>
      <c r="AC88" s="99"/>
      <c r="AD88" s="99"/>
      <c r="AE88" s="99"/>
      <c r="AF88" s="99">
        <f>1*6</f>
        <v>6</v>
      </c>
      <c r="AG88" s="99"/>
      <c r="AH88" s="110"/>
      <c r="AI88" s="271">
        <f t="shared" si="7"/>
        <v>138</v>
      </c>
      <c r="AJ88" s="532"/>
      <c r="AK88" s="534" t="e">
        <f t="shared" si="8"/>
        <v>#DIV/0!</v>
      </c>
      <c r="AL88" s="504" t="s">
        <v>249</v>
      </c>
    </row>
    <row r="89" spans="1:38" ht="15.75" hidden="1" customHeight="1">
      <c r="A89" s="273">
        <v>77</v>
      </c>
      <c r="B89" s="506" t="s">
        <v>565</v>
      </c>
      <c r="C89" s="112" t="s">
        <v>480</v>
      </c>
      <c r="D89" s="111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>
        <f>5*6</f>
        <v>30</v>
      </c>
      <c r="V89" s="99"/>
      <c r="W89" s="99">
        <f>6*12</f>
        <v>72</v>
      </c>
      <c r="X89" s="99">
        <f>4*12</f>
        <v>48</v>
      </c>
      <c r="Y89" s="99"/>
      <c r="Z89" s="99"/>
      <c r="AA89" s="99"/>
      <c r="AB89" s="99"/>
      <c r="AC89" s="99"/>
      <c r="AD89" s="99"/>
      <c r="AE89" s="99"/>
      <c r="AF89" s="99"/>
      <c r="AG89" s="99"/>
      <c r="AH89" s="110"/>
      <c r="AI89" s="271">
        <f t="shared" si="7"/>
        <v>150</v>
      </c>
      <c r="AJ89" s="532"/>
      <c r="AK89" s="534" t="e">
        <f t="shared" si="8"/>
        <v>#DIV/0!</v>
      </c>
      <c r="AL89" s="504" t="s">
        <v>249</v>
      </c>
    </row>
    <row r="90" spans="1:38" ht="15.75" hidden="1" customHeight="1">
      <c r="A90" s="273">
        <v>78</v>
      </c>
      <c r="B90" s="531" t="s">
        <v>565</v>
      </c>
      <c r="C90" s="112" t="s">
        <v>525</v>
      </c>
      <c r="D90" s="111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>
        <f>9*6</f>
        <v>54</v>
      </c>
      <c r="V90" s="99"/>
      <c r="W90" s="99">
        <f>4*12</f>
        <v>48</v>
      </c>
      <c r="X90" s="99">
        <f>4*12</f>
        <v>48</v>
      </c>
      <c r="Y90" s="99"/>
      <c r="Z90" s="99"/>
      <c r="AA90" s="99"/>
      <c r="AB90" s="99"/>
      <c r="AC90" s="99"/>
      <c r="AD90" s="99"/>
      <c r="AE90" s="99"/>
      <c r="AF90" s="99"/>
      <c r="AG90" s="99"/>
      <c r="AH90" s="110"/>
      <c r="AI90" s="271">
        <f t="shared" si="7"/>
        <v>150</v>
      </c>
      <c r="AJ90" s="536"/>
      <c r="AK90" s="534" t="e">
        <f t="shared" si="8"/>
        <v>#DIV/0!</v>
      </c>
      <c r="AL90" s="504" t="s">
        <v>249</v>
      </c>
    </row>
    <row r="91" spans="1:38" ht="15.75" hidden="1" customHeight="1">
      <c r="A91" s="273">
        <v>79</v>
      </c>
      <c r="B91" s="506" t="s">
        <v>411</v>
      </c>
      <c r="C91" s="112" t="s">
        <v>526</v>
      </c>
      <c r="D91" s="111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>
        <f>13*2</f>
        <v>26</v>
      </c>
      <c r="S91" s="99">
        <f>13*4</f>
        <v>52</v>
      </c>
      <c r="T91" s="99"/>
      <c r="U91" s="99"/>
      <c r="V91" s="99"/>
      <c r="W91" s="99"/>
      <c r="X91" s="99">
        <f>6*12</f>
        <v>72</v>
      </c>
      <c r="Y91" s="99"/>
      <c r="Z91" s="99"/>
      <c r="AA91" s="99"/>
      <c r="AB91" s="99"/>
      <c r="AC91" s="99"/>
      <c r="AD91" s="99"/>
      <c r="AE91" s="99"/>
      <c r="AF91" s="99"/>
      <c r="AG91" s="99"/>
      <c r="AH91" s="110"/>
      <c r="AI91" s="271">
        <f t="shared" si="7"/>
        <v>150</v>
      </c>
      <c r="AJ91" s="536"/>
      <c r="AK91" s="534" t="e">
        <f t="shared" si="8"/>
        <v>#DIV/0!</v>
      </c>
      <c r="AL91" s="504" t="s">
        <v>249</v>
      </c>
    </row>
    <row r="92" spans="1:38" ht="15.75" hidden="1" customHeight="1">
      <c r="A92" s="273">
        <v>80</v>
      </c>
      <c r="B92" s="506" t="s">
        <v>411</v>
      </c>
      <c r="C92" s="112" t="s">
        <v>481</v>
      </c>
      <c r="D92" s="111">
        <v>1</v>
      </c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>
        <v>1</v>
      </c>
      <c r="S92" s="99">
        <f>1*4</f>
        <v>4</v>
      </c>
      <c r="T92" s="99"/>
      <c r="U92" s="99">
        <f>14*6</f>
        <v>84</v>
      </c>
      <c r="V92" s="99"/>
      <c r="W92" s="99"/>
      <c r="X92" s="99">
        <f>5*12</f>
        <v>60</v>
      </c>
      <c r="Y92" s="99"/>
      <c r="Z92" s="99"/>
      <c r="AA92" s="99"/>
      <c r="AB92" s="99"/>
      <c r="AC92" s="99"/>
      <c r="AD92" s="99"/>
      <c r="AE92" s="99"/>
      <c r="AF92" s="99"/>
      <c r="AG92" s="99"/>
      <c r="AH92" s="110"/>
      <c r="AI92" s="271">
        <f t="shared" si="7"/>
        <v>150</v>
      </c>
      <c r="AJ92" s="536">
        <v>1</v>
      </c>
      <c r="AK92" s="534">
        <f t="shared" si="8"/>
        <v>1</v>
      </c>
      <c r="AL92" s="504" t="s">
        <v>249</v>
      </c>
    </row>
    <row r="93" spans="1:38" ht="15.75" hidden="1" customHeight="1">
      <c r="A93" s="273">
        <v>81</v>
      </c>
      <c r="B93" s="506" t="s">
        <v>353</v>
      </c>
      <c r="C93" s="112" t="s">
        <v>528</v>
      </c>
      <c r="D93" s="111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>
        <f>6*12</f>
        <v>72</v>
      </c>
      <c r="X93" s="99">
        <f>6*12</f>
        <v>72</v>
      </c>
      <c r="Y93" s="99"/>
      <c r="Z93" s="99"/>
      <c r="AA93" s="99"/>
      <c r="AB93" s="99"/>
      <c r="AC93" s="99"/>
      <c r="AD93" s="99"/>
      <c r="AE93" s="99">
        <f>1*6</f>
        <v>6</v>
      </c>
      <c r="AF93" s="99"/>
      <c r="AG93" s="99"/>
      <c r="AH93" s="110"/>
      <c r="AI93" s="271">
        <f t="shared" si="7"/>
        <v>150</v>
      </c>
      <c r="AJ93" s="537"/>
      <c r="AK93" s="534" t="e">
        <f t="shared" si="8"/>
        <v>#DIV/0!</v>
      </c>
      <c r="AL93" s="504" t="s">
        <v>249</v>
      </c>
    </row>
    <row r="94" spans="1:38" ht="15.75" hidden="1" customHeight="1">
      <c r="A94" s="273">
        <v>82</v>
      </c>
      <c r="B94" s="531" t="s">
        <v>444</v>
      </c>
      <c r="C94" s="112" t="s">
        <v>572</v>
      </c>
      <c r="D94" s="111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>
        <f>5*12</f>
        <v>60</v>
      </c>
      <c r="X94" s="99">
        <f>7*12</f>
        <v>84</v>
      </c>
      <c r="Y94" s="99"/>
      <c r="Z94" s="99"/>
      <c r="AA94" s="99"/>
      <c r="AB94" s="99"/>
      <c r="AC94" s="99"/>
      <c r="AD94" s="99"/>
      <c r="AE94" s="99">
        <f>1*6</f>
        <v>6</v>
      </c>
      <c r="AF94" s="99"/>
      <c r="AG94" s="99"/>
      <c r="AH94" s="110"/>
      <c r="AI94" s="271">
        <f t="shared" si="7"/>
        <v>150</v>
      </c>
      <c r="AJ94" s="532"/>
      <c r="AK94" s="534" t="e">
        <f t="shared" si="8"/>
        <v>#DIV/0!</v>
      </c>
      <c r="AL94" s="504" t="s">
        <v>249</v>
      </c>
    </row>
    <row r="95" spans="1:38" ht="15.75" hidden="1" customHeight="1">
      <c r="A95" s="273">
        <v>83</v>
      </c>
      <c r="B95" s="506" t="s">
        <v>407</v>
      </c>
      <c r="C95" s="112" t="s">
        <v>513</v>
      </c>
      <c r="D95" s="111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>
        <f t="shared" ref="W95:X95" si="9">6*12</f>
        <v>72</v>
      </c>
      <c r="X95" s="99">
        <f t="shared" si="9"/>
        <v>72</v>
      </c>
      <c r="Y95" s="99"/>
      <c r="Z95" s="99"/>
      <c r="AA95" s="99"/>
      <c r="AB95" s="99"/>
      <c r="AC95" s="99"/>
      <c r="AD95" s="99"/>
      <c r="AE95" s="99">
        <f>1*6</f>
        <v>6</v>
      </c>
      <c r="AF95" s="99"/>
      <c r="AG95" s="99"/>
      <c r="AH95" s="110"/>
      <c r="AI95" s="271">
        <f t="shared" si="7"/>
        <v>150</v>
      </c>
      <c r="AJ95" s="532"/>
      <c r="AK95" s="534" t="e">
        <f t="shared" si="8"/>
        <v>#DIV/0!</v>
      </c>
      <c r="AL95" s="504" t="s">
        <v>249</v>
      </c>
    </row>
    <row r="96" spans="1:38" ht="15.75" hidden="1" customHeight="1">
      <c r="A96" s="273">
        <v>84</v>
      </c>
      <c r="B96" s="506" t="s">
        <v>353</v>
      </c>
      <c r="C96" s="112" t="s">
        <v>438</v>
      </c>
      <c r="D96" s="111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>
        <f>6*12</f>
        <v>72</v>
      </c>
      <c r="X96" s="99">
        <f>6*12</f>
        <v>72</v>
      </c>
      <c r="Y96" s="99"/>
      <c r="Z96" s="99"/>
      <c r="AA96" s="99"/>
      <c r="AB96" s="99"/>
      <c r="AC96" s="99"/>
      <c r="AD96" s="99"/>
      <c r="AE96" s="99">
        <f>1*6</f>
        <v>6</v>
      </c>
      <c r="AF96" s="99"/>
      <c r="AG96" s="99"/>
      <c r="AH96" s="110"/>
      <c r="AI96" s="271">
        <f t="shared" si="7"/>
        <v>150</v>
      </c>
      <c r="AJ96" s="532">
        <v>0</v>
      </c>
      <c r="AK96" s="534" t="e">
        <f t="shared" si="8"/>
        <v>#DIV/0!</v>
      </c>
      <c r="AL96" s="504" t="s">
        <v>249</v>
      </c>
    </row>
    <row r="97" spans="1:38" ht="15.75" hidden="1" customHeight="1">
      <c r="A97" s="273">
        <v>85</v>
      </c>
      <c r="B97" s="506" t="s">
        <v>415</v>
      </c>
      <c r="C97" s="112" t="s">
        <v>530</v>
      </c>
      <c r="D97" s="111">
        <v>6</v>
      </c>
      <c r="E97" s="99"/>
      <c r="F97" s="99"/>
      <c r="G97" s="99"/>
      <c r="H97" s="99"/>
      <c r="I97" s="99"/>
      <c r="J97" s="99">
        <f>2*4</f>
        <v>8</v>
      </c>
      <c r="K97" s="99"/>
      <c r="L97" s="99"/>
      <c r="M97" s="99"/>
      <c r="N97" s="99"/>
      <c r="O97" s="99"/>
      <c r="P97" s="99"/>
      <c r="Q97" s="99"/>
      <c r="R97" s="99"/>
      <c r="S97" s="99">
        <f>3*4</f>
        <v>12</v>
      </c>
      <c r="T97" s="99"/>
      <c r="U97" s="99"/>
      <c r="V97" s="99"/>
      <c r="W97" s="99">
        <f>6*12</f>
        <v>72</v>
      </c>
      <c r="X97" s="99">
        <f>4*12</f>
        <v>48</v>
      </c>
      <c r="Y97" s="99"/>
      <c r="Z97" s="99"/>
      <c r="AA97" s="99"/>
      <c r="AB97" s="99"/>
      <c r="AC97" s="99">
        <f>4</f>
        <v>4</v>
      </c>
      <c r="AD97" s="99"/>
      <c r="AE97" s="99"/>
      <c r="AF97" s="99"/>
      <c r="AG97" s="99"/>
      <c r="AH97" s="110"/>
      <c r="AI97" s="271">
        <f t="shared" si="7"/>
        <v>150</v>
      </c>
      <c r="AJ97" s="532">
        <v>59</v>
      </c>
      <c r="AK97" s="533">
        <f t="shared" si="8"/>
        <v>9.8333333333333339</v>
      </c>
      <c r="AL97" s="504" t="s">
        <v>249</v>
      </c>
    </row>
    <row r="98" spans="1:38" ht="15.75" hidden="1" customHeight="1">
      <c r="A98" s="273">
        <v>86</v>
      </c>
      <c r="B98" s="531" t="s">
        <v>411</v>
      </c>
      <c r="C98" s="112" t="s">
        <v>531</v>
      </c>
      <c r="D98" s="111">
        <v>4</v>
      </c>
      <c r="E98" s="99"/>
      <c r="F98" s="99"/>
      <c r="G98" s="99">
        <f>17*4</f>
        <v>68</v>
      </c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>
        <v>6</v>
      </c>
      <c r="S98" s="99">
        <f>5*4</f>
        <v>20</v>
      </c>
      <c r="T98" s="99"/>
      <c r="U98" s="99"/>
      <c r="V98" s="99"/>
      <c r="W98" s="99"/>
      <c r="X98" s="99">
        <f>4*12</f>
        <v>48</v>
      </c>
      <c r="Y98" s="99"/>
      <c r="Z98" s="99"/>
      <c r="AA98" s="99"/>
      <c r="AB98" s="99"/>
      <c r="AC98" s="99">
        <f>4</f>
        <v>4</v>
      </c>
      <c r="AD98" s="99"/>
      <c r="AE98" s="99"/>
      <c r="AF98" s="99"/>
      <c r="AG98" s="99"/>
      <c r="AH98" s="110"/>
      <c r="AI98" s="271">
        <f t="shared" si="7"/>
        <v>150</v>
      </c>
      <c r="AJ98" s="532">
        <v>5</v>
      </c>
      <c r="AK98" s="534">
        <f t="shared" si="8"/>
        <v>1.25</v>
      </c>
      <c r="AL98" s="504" t="s">
        <v>249</v>
      </c>
    </row>
    <row r="99" spans="1:38" ht="15.75" hidden="1" customHeight="1">
      <c r="A99" s="273">
        <v>87</v>
      </c>
      <c r="B99" s="506" t="s">
        <v>510</v>
      </c>
      <c r="C99" s="112" t="s">
        <v>573</v>
      </c>
      <c r="D99" s="111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>
        <f>23*2</f>
        <v>46</v>
      </c>
      <c r="S99" s="99">
        <f>23*4</f>
        <v>92</v>
      </c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>
        <f>1*6</f>
        <v>6</v>
      </c>
      <c r="AG99" s="99"/>
      <c r="AH99" s="110">
        <f>1*6</f>
        <v>6</v>
      </c>
      <c r="AI99" s="271">
        <f t="shared" si="7"/>
        <v>150</v>
      </c>
      <c r="AJ99" s="532"/>
      <c r="AK99" s="534" t="e">
        <f t="shared" si="8"/>
        <v>#DIV/0!</v>
      </c>
      <c r="AL99" s="504" t="s">
        <v>249</v>
      </c>
    </row>
    <row r="100" spans="1:38" ht="15.75" hidden="1" customHeight="1">
      <c r="A100" s="273">
        <v>88</v>
      </c>
      <c r="B100" s="506" t="s">
        <v>419</v>
      </c>
      <c r="C100" s="112" t="s">
        <v>574</v>
      </c>
      <c r="D100" s="111">
        <v>40</v>
      </c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>
        <f>20*4</f>
        <v>80</v>
      </c>
      <c r="T100" s="99"/>
      <c r="U100" s="99"/>
      <c r="V100" s="99"/>
      <c r="W100" s="99">
        <f>2*12</f>
        <v>24</v>
      </c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110">
        <f>1*6</f>
        <v>6</v>
      </c>
      <c r="AI100" s="271">
        <f t="shared" si="7"/>
        <v>150</v>
      </c>
      <c r="AJ100" s="532">
        <v>44</v>
      </c>
      <c r="AK100" s="534">
        <f t="shared" si="8"/>
        <v>1.1000000000000001</v>
      </c>
      <c r="AL100" s="504" t="s">
        <v>249</v>
      </c>
    </row>
    <row r="101" spans="1:38" ht="15.75" hidden="1" customHeight="1">
      <c r="A101" s="273">
        <v>89</v>
      </c>
      <c r="B101" s="506" t="s">
        <v>411</v>
      </c>
      <c r="C101" s="112" t="s">
        <v>575</v>
      </c>
      <c r="D101" s="111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>
        <f>15*2</f>
        <v>30</v>
      </c>
      <c r="S101" s="99">
        <f>15*4</f>
        <v>60</v>
      </c>
      <c r="T101" s="99"/>
      <c r="U101" s="99">
        <f>2*6</f>
        <v>12</v>
      </c>
      <c r="V101" s="99"/>
      <c r="W101" s="99"/>
      <c r="X101" s="99">
        <f>4*12</f>
        <v>48</v>
      </c>
      <c r="Y101" s="99"/>
      <c r="Z101" s="99"/>
      <c r="AA101" s="99"/>
      <c r="AB101" s="99"/>
      <c r="AC101" s="99"/>
      <c r="AD101" s="99"/>
      <c r="AE101" s="99"/>
      <c r="AF101" s="99"/>
      <c r="AG101" s="99"/>
      <c r="AH101" s="110"/>
      <c r="AI101" s="271">
        <f t="shared" si="7"/>
        <v>150</v>
      </c>
      <c r="AJ101" s="532"/>
      <c r="AK101" s="534" t="e">
        <f t="shared" si="8"/>
        <v>#DIV/0!</v>
      </c>
      <c r="AL101" s="504" t="s">
        <v>249</v>
      </c>
    </row>
    <row r="102" spans="1:38" ht="15.75" hidden="1" customHeight="1">
      <c r="A102" s="273">
        <v>90</v>
      </c>
      <c r="B102" s="531" t="s">
        <v>411</v>
      </c>
      <c r="C102" s="112" t="s">
        <v>576</v>
      </c>
      <c r="D102" s="111">
        <v>1</v>
      </c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>
        <v>25</v>
      </c>
      <c r="S102" s="99">
        <f>13*4</f>
        <v>52</v>
      </c>
      <c r="T102" s="99"/>
      <c r="U102" s="99"/>
      <c r="V102" s="99"/>
      <c r="W102" s="99"/>
      <c r="X102" s="99">
        <f>6*12</f>
        <v>72</v>
      </c>
      <c r="Y102" s="99"/>
      <c r="Z102" s="99"/>
      <c r="AA102" s="99"/>
      <c r="AB102" s="99"/>
      <c r="AC102" s="99"/>
      <c r="AD102" s="99"/>
      <c r="AE102" s="99"/>
      <c r="AF102" s="99"/>
      <c r="AG102" s="99"/>
      <c r="AH102" s="110"/>
      <c r="AI102" s="271">
        <f t="shared" si="7"/>
        <v>150</v>
      </c>
      <c r="AJ102" s="532">
        <v>1</v>
      </c>
      <c r="AK102" s="534">
        <f t="shared" si="8"/>
        <v>1</v>
      </c>
      <c r="AL102" s="504" t="s">
        <v>249</v>
      </c>
    </row>
    <row r="103" spans="1:38" ht="15.75" hidden="1" customHeight="1">
      <c r="A103" s="273">
        <v>91</v>
      </c>
      <c r="B103" s="506" t="s">
        <v>510</v>
      </c>
      <c r="C103" s="112" t="s">
        <v>577</v>
      </c>
      <c r="D103" s="111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>
        <f>20*4</f>
        <v>80</v>
      </c>
      <c r="T103" s="99"/>
      <c r="U103" s="99"/>
      <c r="V103" s="99"/>
      <c r="W103" s="99">
        <f>2*12</f>
        <v>24</v>
      </c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110">
        <f>1*6</f>
        <v>6</v>
      </c>
      <c r="AI103" s="271">
        <f t="shared" si="7"/>
        <v>110</v>
      </c>
      <c r="AJ103" s="532">
        <v>110</v>
      </c>
      <c r="AK103" s="534" t="e">
        <f t="shared" si="8"/>
        <v>#DIV/0!</v>
      </c>
      <c r="AL103" s="504" t="s">
        <v>249</v>
      </c>
    </row>
    <row r="104" spans="1:38" ht="15.75" hidden="1" customHeight="1">
      <c r="A104" s="273">
        <v>92</v>
      </c>
      <c r="B104" s="506" t="s">
        <v>415</v>
      </c>
      <c r="C104" s="112" t="s">
        <v>578</v>
      </c>
      <c r="D104" s="111">
        <v>6</v>
      </c>
      <c r="E104" s="99"/>
      <c r="F104" s="99"/>
      <c r="G104" s="99"/>
      <c r="H104" s="99"/>
      <c r="I104" s="99"/>
      <c r="J104" s="99">
        <f>2*4</f>
        <v>8</v>
      </c>
      <c r="K104" s="99"/>
      <c r="L104" s="99"/>
      <c r="M104" s="99"/>
      <c r="N104" s="99"/>
      <c r="O104" s="99"/>
      <c r="P104" s="99"/>
      <c r="Q104" s="99"/>
      <c r="R104" s="99"/>
      <c r="S104" s="99">
        <f>3*4</f>
        <v>12</v>
      </c>
      <c r="T104" s="99"/>
      <c r="U104" s="99"/>
      <c r="V104" s="99"/>
      <c r="W104" s="99">
        <f>6*12</f>
        <v>72</v>
      </c>
      <c r="X104" s="99">
        <f>4*12</f>
        <v>48</v>
      </c>
      <c r="Y104" s="99"/>
      <c r="Z104" s="99"/>
      <c r="AA104" s="99"/>
      <c r="AB104" s="99"/>
      <c r="AC104" s="99">
        <f>4</f>
        <v>4</v>
      </c>
      <c r="AD104" s="99"/>
      <c r="AE104" s="99"/>
      <c r="AF104" s="99"/>
      <c r="AG104" s="99"/>
      <c r="AH104" s="110"/>
      <c r="AI104" s="271">
        <f t="shared" si="7"/>
        <v>150</v>
      </c>
      <c r="AJ104" s="532">
        <v>61</v>
      </c>
      <c r="AK104" s="533">
        <f t="shared" si="8"/>
        <v>10.166666666666666</v>
      </c>
      <c r="AL104" s="504" t="s">
        <v>249</v>
      </c>
    </row>
    <row r="105" spans="1:38" ht="15.75" hidden="1" customHeight="1">
      <c r="A105" s="273">
        <v>93</v>
      </c>
      <c r="B105" s="506" t="s">
        <v>353</v>
      </c>
      <c r="C105" s="112" t="s">
        <v>579</v>
      </c>
      <c r="D105" s="111"/>
      <c r="E105" s="99"/>
      <c r="F105" s="99"/>
      <c r="G105" s="99">
        <f>12*4</f>
        <v>48</v>
      </c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>
        <f>11*2</f>
        <v>22</v>
      </c>
      <c r="S105" s="99">
        <f>11*4</f>
        <v>44</v>
      </c>
      <c r="T105" s="99"/>
      <c r="U105" s="99"/>
      <c r="V105" s="99"/>
      <c r="W105" s="99"/>
      <c r="X105" s="99">
        <f>3*12</f>
        <v>36</v>
      </c>
      <c r="Y105" s="99"/>
      <c r="Z105" s="99"/>
      <c r="AA105" s="99"/>
      <c r="AB105" s="99"/>
      <c r="AC105" s="99"/>
      <c r="AD105" s="99"/>
      <c r="AE105" s="99"/>
      <c r="AF105" s="99"/>
      <c r="AG105" s="99"/>
      <c r="AH105" s="110"/>
      <c r="AI105" s="538">
        <f t="shared" si="7"/>
        <v>150</v>
      </c>
      <c r="AJ105" s="532">
        <v>0</v>
      </c>
      <c r="AK105" s="534" t="e">
        <f t="shared" si="8"/>
        <v>#DIV/0!</v>
      </c>
      <c r="AL105" s="504" t="s">
        <v>249</v>
      </c>
    </row>
    <row r="106" spans="1:38" ht="15.75" hidden="1" customHeight="1">
      <c r="A106" s="273">
        <v>94</v>
      </c>
      <c r="B106" s="506" t="s">
        <v>510</v>
      </c>
      <c r="C106" s="112" t="s">
        <v>326</v>
      </c>
      <c r="D106" s="111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110"/>
      <c r="AI106" s="538">
        <f t="shared" si="7"/>
        <v>0</v>
      </c>
      <c r="AJ106" s="532">
        <v>137</v>
      </c>
      <c r="AK106" s="534" t="e">
        <f t="shared" si="8"/>
        <v>#DIV/0!</v>
      </c>
      <c r="AL106" s="504" t="s">
        <v>249</v>
      </c>
    </row>
    <row r="107" spans="1:38" ht="15.75" hidden="1" customHeight="1">
      <c r="A107" s="273">
        <v>95</v>
      </c>
      <c r="B107" s="506" t="s">
        <v>415</v>
      </c>
      <c r="C107" s="112" t="s">
        <v>580</v>
      </c>
      <c r="D107" s="111">
        <v>4</v>
      </c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110"/>
      <c r="AI107" s="538">
        <f t="shared" si="7"/>
        <v>4</v>
      </c>
      <c r="AJ107" s="532">
        <v>28</v>
      </c>
      <c r="AK107" s="534">
        <f t="shared" si="8"/>
        <v>7</v>
      </c>
      <c r="AL107" s="504" t="s">
        <v>249</v>
      </c>
    </row>
    <row r="108" spans="1:38" ht="15.75" hidden="1" customHeight="1">
      <c r="A108" s="273">
        <v>96</v>
      </c>
      <c r="B108" s="506" t="s">
        <v>420</v>
      </c>
      <c r="C108" s="112" t="s">
        <v>581</v>
      </c>
      <c r="D108" s="111">
        <v>8</v>
      </c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110"/>
      <c r="AI108" s="538">
        <f t="shared" si="7"/>
        <v>8</v>
      </c>
      <c r="AJ108" s="532">
        <v>49</v>
      </c>
      <c r="AK108" s="533">
        <f t="shared" si="8"/>
        <v>6.125</v>
      </c>
      <c r="AL108" s="504" t="s">
        <v>249</v>
      </c>
    </row>
    <row r="109" spans="1:38" ht="15.75" hidden="1" customHeight="1">
      <c r="A109" s="273">
        <v>97</v>
      </c>
      <c r="B109" s="506" t="s">
        <v>425</v>
      </c>
      <c r="C109" s="112" t="s">
        <v>108</v>
      </c>
      <c r="D109" s="111">
        <v>4</v>
      </c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110"/>
      <c r="AI109" s="538">
        <f t="shared" ref="AI109:AI117" si="10">SUM(D109:AH109)</f>
        <v>4</v>
      </c>
      <c r="AJ109" s="532">
        <v>42</v>
      </c>
      <c r="AK109" s="534">
        <f t="shared" si="8"/>
        <v>10.5</v>
      </c>
      <c r="AL109" s="504" t="s">
        <v>249</v>
      </c>
    </row>
    <row r="110" spans="1:38" ht="15.75" hidden="1" customHeight="1">
      <c r="A110" s="273">
        <v>98</v>
      </c>
      <c r="B110" s="506" t="s">
        <v>408</v>
      </c>
      <c r="C110" s="112" t="s">
        <v>582</v>
      </c>
      <c r="D110" s="111">
        <v>4</v>
      </c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110"/>
      <c r="AI110" s="538">
        <f t="shared" si="10"/>
        <v>4</v>
      </c>
      <c r="AJ110" s="532">
        <v>12</v>
      </c>
      <c r="AK110" s="534">
        <f t="shared" si="8"/>
        <v>3</v>
      </c>
      <c r="AL110" s="504" t="s">
        <v>249</v>
      </c>
    </row>
    <row r="111" spans="1:38" ht="15.75" hidden="1" customHeight="1" thickBot="1">
      <c r="A111" s="324">
        <v>99</v>
      </c>
      <c r="B111" s="539" t="s">
        <v>415</v>
      </c>
      <c r="C111" s="105" t="s">
        <v>300</v>
      </c>
      <c r="D111" s="104">
        <v>1</v>
      </c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2"/>
      <c r="AI111" s="540">
        <f t="shared" si="10"/>
        <v>1</v>
      </c>
      <c r="AJ111" s="296">
        <v>1</v>
      </c>
      <c r="AK111" s="542">
        <f t="shared" si="8"/>
        <v>1</v>
      </c>
      <c r="AL111" s="504" t="s">
        <v>249</v>
      </c>
    </row>
    <row r="112" spans="1:38" ht="15.75" hidden="1" customHeight="1">
      <c r="A112" s="324">
        <v>100</v>
      </c>
      <c r="B112" s="366" t="s">
        <v>537</v>
      </c>
      <c r="C112" s="478" t="s">
        <v>250</v>
      </c>
      <c r="D112" s="104">
        <v>54</v>
      </c>
      <c r="E112" s="103"/>
      <c r="F112" s="103"/>
      <c r="G112" s="103"/>
      <c r="H112" s="103"/>
      <c r="I112" s="103">
        <v>12</v>
      </c>
      <c r="J112" s="103"/>
      <c r="K112" s="687" t="s">
        <v>593</v>
      </c>
      <c r="L112" s="687"/>
      <c r="M112" s="687"/>
      <c r="N112" s="687"/>
      <c r="O112" s="687"/>
      <c r="P112" s="687"/>
      <c r="Q112" s="687"/>
      <c r="R112" s="687"/>
      <c r="S112" s="687"/>
      <c r="T112" s="103"/>
      <c r="U112" s="103">
        <v>48</v>
      </c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2"/>
      <c r="AI112" s="540">
        <f t="shared" si="10"/>
        <v>114</v>
      </c>
      <c r="AJ112" s="296">
        <v>219</v>
      </c>
      <c r="AK112" s="544">
        <f t="shared" si="8"/>
        <v>4.0555555555555554</v>
      </c>
      <c r="AL112" s="505" t="s">
        <v>224</v>
      </c>
    </row>
    <row r="113" spans="1:38" ht="15.75" hidden="1" customHeight="1">
      <c r="A113" s="324">
        <v>101</v>
      </c>
      <c r="B113" s="366" t="s">
        <v>537</v>
      </c>
      <c r="C113" s="112" t="s">
        <v>251</v>
      </c>
      <c r="D113" s="104">
        <v>66</v>
      </c>
      <c r="E113" s="103"/>
      <c r="F113" s="103"/>
      <c r="G113" s="103"/>
      <c r="H113" s="103"/>
      <c r="I113" s="103"/>
      <c r="J113" s="103"/>
      <c r="K113" s="607" t="s">
        <v>594</v>
      </c>
      <c r="L113" s="608"/>
      <c r="M113" s="608"/>
      <c r="N113" s="608"/>
      <c r="O113" s="608"/>
      <c r="P113" s="608"/>
      <c r="Q113" s="608"/>
      <c r="R113" s="608"/>
      <c r="S113" s="609"/>
      <c r="T113" s="103"/>
      <c r="U113" s="103">
        <v>48</v>
      </c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2"/>
      <c r="AI113" s="540">
        <f t="shared" si="10"/>
        <v>114</v>
      </c>
      <c r="AJ113" s="296">
        <v>212</v>
      </c>
      <c r="AK113" s="544">
        <f t="shared" si="8"/>
        <v>3.2121212121212119</v>
      </c>
      <c r="AL113" s="505" t="s">
        <v>224</v>
      </c>
    </row>
    <row r="114" spans="1:38" ht="15.75" hidden="1" customHeight="1">
      <c r="A114" s="324">
        <v>102</v>
      </c>
      <c r="B114" s="366" t="s">
        <v>537</v>
      </c>
      <c r="C114" s="112" t="s">
        <v>583</v>
      </c>
      <c r="D114" s="104">
        <v>90</v>
      </c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>
        <v>60</v>
      </c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2"/>
      <c r="AI114" s="540">
        <f t="shared" si="10"/>
        <v>150</v>
      </c>
      <c r="AJ114" s="296">
        <v>277</v>
      </c>
      <c r="AK114" s="544">
        <f t="shared" si="8"/>
        <v>3.0777777777777779</v>
      </c>
      <c r="AL114" s="505" t="s">
        <v>224</v>
      </c>
    </row>
    <row r="115" spans="1:38" ht="15.75" hidden="1" customHeight="1">
      <c r="A115" s="324">
        <v>103</v>
      </c>
      <c r="B115" s="366" t="s">
        <v>537</v>
      </c>
      <c r="C115" s="112" t="s">
        <v>584</v>
      </c>
      <c r="D115" s="104">
        <v>90</v>
      </c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>
        <v>60</v>
      </c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2"/>
      <c r="AI115" s="540">
        <f t="shared" si="10"/>
        <v>150</v>
      </c>
      <c r="AJ115" s="296">
        <v>268</v>
      </c>
      <c r="AK115" s="544">
        <f t="shared" si="8"/>
        <v>2.9777777777777779</v>
      </c>
      <c r="AL115" s="505" t="s">
        <v>224</v>
      </c>
    </row>
    <row r="116" spans="1:38" ht="15.75" hidden="1" customHeight="1">
      <c r="A116" s="324">
        <v>104</v>
      </c>
      <c r="B116" s="366" t="s">
        <v>537</v>
      </c>
      <c r="C116" s="406" t="s">
        <v>585</v>
      </c>
      <c r="D116" s="104">
        <v>90</v>
      </c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>
        <v>60</v>
      </c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2"/>
      <c r="AI116" s="540">
        <f t="shared" si="10"/>
        <v>150</v>
      </c>
      <c r="AJ116" s="296">
        <v>309</v>
      </c>
      <c r="AK116" s="544">
        <f t="shared" si="8"/>
        <v>3.4333333333333331</v>
      </c>
      <c r="AL116" s="505" t="s">
        <v>224</v>
      </c>
    </row>
    <row r="117" spans="1:38" ht="15.75" hidden="1" customHeight="1">
      <c r="A117" s="324">
        <v>105</v>
      </c>
      <c r="B117" s="366" t="s">
        <v>537</v>
      </c>
      <c r="C117" s="112" t="s">
        <v>586</v>
      </c>
      <c r="D117" s="104">
        <v>90</v>
      </c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>
        <v>60</v>
      </c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2"/>
      <c r="AI117" s="540">
        <f t="shared" si="10"/>
        <v>150</v>
      </c>
      <c r="AJ117" s="296">
        <v>344</v>
      </c>
      <c r="AK117" s="544">
        <f t="shared" si="8"/>
        <v>3.8222222222222224</v>
      </c>
      <c r="AL117" s="505" t="s">
        <v>224</v>
      </c>
    </row>
    <row r="118" spans="1:38" ht="15.75" hidden="1" customHeight="1">
      <c r="A118" s="324">
        <v>106</v>
      </c>
      <c r="B118" s="366" t="s">
        <v>537</v>
      </c>
      <c r="C118" s="279" t="s">
        <v>487</v>
      </c>
      <c r="D118" s="111">
        <v>120</v>
      </c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99">
        <v>30</v>
      </c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2"/>
      <c r="AI118" s="540">
        <f t="shared" ref="AI118:AI153" si="11">SUM(D118:AH118)</f>
        <v>150</v>
      </c>
      <c r="AJ118" s="331">
        <v>123</v>
      </c>
      <c r="AK118" s="544">
        <f t="shared" ref="AK118:AK153" si="12">AJ118/D118</f>
        <v>1.0249999999999999</v>
      </c>
      <c r="AL118" s="505" t="s">
        <v>225</v>
      </c>
    </row>
    <row r="119" spans="1:38" ht="15.75" hidden="1" customHeight="1">
      <c r="A119" s="324">
        <v>107</v>
      </c>
      <c r="B119" s="366" t="s">
        <v>537</v>
      </c>
      <c r="C119" s="279" t="s">
        <v>587</v>
      </c>
      <c r="D119" s="111">
        <v>30</v>
      </c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99">
        <v>120</v>
      </c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2"/>
      <c r="AI119" s="540">
        <f t="shared" si="11"/>
        <v>150</v>
      </c>
      <c r="AJ119" s="331">
        <v>40</v>
      </c>
      <c r="AK119" s="544">
        <f t="shared" si="12"/>
        <v>1.3333333333333333</v>
      </c>
      <c r="AL119" s="505" t="s">
        <v>225</v>
      </c>
    </row>
    <row r="120" spans="1:38" ht="15.75" hidden="1" customHeight="1">
      <c r="A120" s="324">
        <v>108</v>
      </c>
      <c r="B120" s="366" t="s">
        <v>537</v>
      </c>
      <c r="C120" s="279" t="s">
        <v>262</v>
      </c>
      <c r="D120" s="111">
        <v>30</v>
      </c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99">
        <v>120</v>
      </c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2"/>
      <c r="AI120" s="540">
        <f t="shared" si="11"/>
        <v>150</v>
      </c>
      <c r="AJ120" s="331">
        <v>100</v>
      </c>
      <c r="AK120" s="544">
        <f t="shared" si="12"/>
        <v>3.3333333333333335</v>
      </c>
      <c r="AL120" s="505" t="s">
        <v>225</v>
      </c>
    </row>
    <row r="121" spans="1:38" ht="15.75" hidden="1" customHeight="1">
      <c r="A121" s="324">
        <v>109</v>
      </c>
      <c r="B121" s="366" t="s">
        <v>537</v>
      </c>
      <c r="C121" s="279" t="s">
        <v>556</v>
      </c>
      <c r="D121" s="111">
        <v>18</v>
      </c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99">
        <v>132</v>
      </c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2"/>
      <c r="AI121" s="540">
        <f t="shared" si="11"/>
        <v>150</v>
      </c>
      <c r="AJ121" s="331">
        <v>37</v>
      </c>
      <c r="AK121" s="544">
        <f t="shared" si="12"/>
        <v>2.0555555555555554</v>
      </c>
      <c r="AL121" s="505" t="s">
        <v>225</v>
      </c>
    </row>
    <row r="122" spans="1:38" ht="15.75" hidden="1" customHeight="1">
      <c r="A122" s="324">
        <v>110</v>
      </c>
      <c r="B122" s="366" t="s">
        <v>537</v>
      </c>
      <c r="C122" s="279" t="s">
        <v>557</v>
      </c>
      <c r="D122" s="111">
        <v>30</v>
      </c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99">
        <v>120</v>
      </c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2"/>
      <c r="AI122" s="540">
        <f t="shared" si="11"/>
        <v>150</v>
      </c>
      <c r="AJ122" s="331">
        <v>44</v>
      </c>
      <c r="AK122" s="544">
        <f t="shared" si="12"/>
        <v>1.4666666666666666</v>
      </c>
      <c r="AL122" s="505" t="s">
        <v>225</v>
      </c>
    </row>
    <row r="123" spans="1:38" ht="15.75" hidden="1" customHeight="1">
      <c r="A123" s="324">
        <v>111</v>
      </c>
      <c r="B123" s="366" t="s">
        <v>537</v>
      </c>
      <c r="C123" s="279" t="s">
        <v>267</v>
      </c>
      <c r="D123" s="111">
        <v>30</v>
      </c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99">
        <v>120</v>
      </c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2"/>
      <c r="AI123" s="540">
        <f t="shared" si="11"/>
        <v>150</v>
      </c>
      <c r="AJ123" s="331">
        <v>41</v>
      </c>
      <c r="AK123" s="544">
        <f t="shared" si="12"/>
        <v>1.3666666666666667</v>
      </c>
      <c r="AL123" s="505" t="s">
        <v>225</v>
      </c>
    </row>
    <row r="124" spans="1:38" ht="15.75" hidden="1" customHeight="1">
      <c r="A124" s="324">
        <v>112</v>
      </c>
      <c r="B124" s="366" t="s">
        <v>537</v>
      </c>
      <c r="C124" s="279" t="s">
        <v>462</v>
      </c>
      <c r="D124" s="111">
        <v>30</v>
      </c>
      <c r="E124" s="103"/>
      <c r="F124" s="103"/>
      <c r="G124" s="103"/>
      <c r="H124" s="103"/>
      <c r="I124" s="103"/>
      <c r="J124" s="103">
        <v>30</v>
      </c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99">
        <v>90</v>
      </c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2"/>
      <c r="AI124" s="540">
        <f t="shared" si="11"/>
        <v>150</v>
      </c>
      <c r="AJ124" s="331">
        <v>112</v>
      </c>
      <c r="AK124" s="544">
        <f t="shared" si="12"/>
        <v>3.7333333333333334</v>
      </c>
      <c r="AL124" s="505" t="s">
        <v>225</v>
      </c>
    </row>
    <row r="125" spans="1:38" ht="15.75" hidden="1" customHeight="1">
      <c r="A125" s="324">
        <v>113</v>
      </c>
      <c r="B125" s="366" t="s">
        <v>537</v>
      </c>
      <c r="C125" s="545" t="s">
        <v>588</v>
      </c>
      <c r="D125" s="104">
        <v>30</v>
      </c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>
        <v>120</v>
      </c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2"/>
      <c r="AI125" s="540">
        <f t="shared" si="11"/>
        <v>150</v>
      </c>
      <c r="AJ125" s="296">
        <v>111</v>
      </c>
      <c r="AK125" s="546">
        <f t="shared" si="12"/>
        <v>3.7</v>
      </c>
      <c r="AL125" s="238" t="s">
        <v>226</v>
      </c>
    </row>
    <row r="126" spans="1:38" ht="15.75" hidden="1" customHeight="1">
      <c r="A126" s="324">
        <v>114</v>
      </c>
      <c r="B126" s="366" t="s">
        <v>537</v>
      </c>
      <c r="C126" s="332" t="s">
        <v>393</v>
      </c>
      <c r="D126" s="111">
        <v>90</v>
      </c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99">
        <v>60</v>
      </c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2"/>
      <c r="AI126" s="540">
        <f t="shared" si="11"/>
        <v>150</v>
      </c>
      <c r="AJ126" s="331">
        <v>76</v>
      </c>
      <c r="AK126" s="544">
        <f t="shared" si="12"/>
        <v>0.84444444444444444</v>
      </c>
      <c r="AL126" s="504" t="s">
        <v>227</v>
      </c>
    </row>
    <row r="127" spans="1:38" ht="15.75" hidden="1" customHeight="1">
      <c r="A127" s="324">
        <v>115</v>
      </c>
      <c r="B127" s="366" t="s">
        <v>537</v>
      </c>
      <c r="C127" s="112" t="s">
        <v>538</v>
      </c>
      <c r="D127" s="111">
        <v>90</v>
      </c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99">
        <v>60</v>
      </c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2"/>
      <c r="AI127" s="540">
        <f t="shared" si="11"/>
        <v>150</v>
      </c>
      <c r="AJ127" s="331">
        <v>97</v>
      </c>
      <c r="AK127" s="544">
        <f t="shared" si="12"/>
        <v>1.0777777777777777</v>
      </c>
      <c r="AL127" s="504" t="s">
        <v>227</v>
      </c>
    </row>
    <row r="128" spans="1:38" ht="15.75" hidden="1" customHeight="1">
      <c r="A128" s="324">
        <v>116</v>
      </c>
      <c r="B128" s="366" t="s">
        <v>537</v>
      </c>
      <c r="C128" s="112" t="s">
        <v>489</v>
      </c>
      <c r="D128" s="111">
        <v>90</v>
      </c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99">
        <v>60</v>
      </c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2"/>
      <c r="AI128" s="540">
        <f t="shared" si="11"/>
        <v>150</v>
      </c>
      <c r="AJ128" s="331">
        <v>104</v>
      </c>
      <c r="AK128" s="544">
        <f t="shared" si="12"/>
        <v>1.1555555555555554</v>
      </c>
      <c r="AL128" s="504" t="s">
        <v>227</v>
      </c>
    </row>
    <row r="129" spans="1:38" ht="15.75" hidden="1" customHeight="1">
      <c r="A129" s="324">
        <v>117</v>
      </c>
      <c r="B129" s="366" t="s">
        <v>537</v>
      </c>
      <c r="C129" s="332" t="s">
        <v>490</v>
      </c>
      <c r="D129" s="111">
        <v>150</v>
      </c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2"/>
      <c r="AI129" s="540">
        <f t="shared" si="11"/>
        <v>150</v>
      </c>
      <c r="AJ129" s="331">
        <v>89</v>
      </c>
      <c r="AK129" s="544">
        <f t="shared" si="12"/>
        <v>0.59333333333333338</v>
      </c>
      <c r="AL129" s="504" t="s">
        <v>266</v>
      </c>
    </row>
    <row r="130" spans="1:38" ht="15.75" customHeight="1">
      <c r="A130" s="324">
        <v>118</v>
      </c>
      <c r="B130" s="366" t="s">
        <v>537</v>
      </c>
      <c r="C130" s="303" t="s">
        <v>589</v>
      </c>
      <c r="D130" s="111">
        <v>36</v>
      </c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99">
        <v>57</v>
      </c>
      <c r="T130" s="103"/>
      <c r="U130" s="99">
        <v>57</v>
      </c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2"/>
      <c r="AI130" s="540">
        <f t="shared" si="11"/>
        <v>150</v>
      </c>
      <c r="AJ130" s="331">
        <v>147</v>
      </c>
      <c r="AK130" s="544">
        <f t="shared" si="12"/>
        <v>4.083333333333333</v>
      </c>
      <c r="AL130" s="504" t="s">
        <v>228</v>
      </c>
    </row>
    <row r="131" spans="1:38" ht="15.75" customHeight="1">
      <c r="A131" s="324">
        <v>119</v>
      </c>
      <c r="B131" s="366" t="s">
        <v>537</v>
      </c>
      <c r="C131" s="303" t="s">
        <v>464</v>
      </c>
      <c r="D131" s="111">
        <v>12</v>
      </c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99">
        <v>34</v>
      </c>
      <c r="T131" s="103"/>
      <c r="U131" s="99">
        <v>34</v>
      </c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2"/>
      <c r="AI131" s="540">
        <f t="shared" si="11"/>
        <v>80</v>
      </c>
      <c r="AJ131" s="331">
        <v>18</v>
      </c>
      <c r="AK131" s="544">
        <f t="shared" si="12"/>
        <v>1.5</v>
      </c>
      <c r="AL131" s="504" t="s">
        <v>228</v>
      </c>
    </row>
    <row r="132" spans="1:38" ht="15.75" customHeight="1">
      <c r="A132" s="324">
        <v>120</v>
      </c>
      <c r="B132" s="366" t="s">
        <v>537</v>
      </c>
      <c r="C132" s="303" t="s">
        <v>590</v>
      </c>
      <c r="D132" s="111">
        <v>66</v>
      </c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99">
        <v>42</v>
      </c>
      <c r="T132" s="103"/>
      <c r="U132" s="99">
        <v>42</v>
      </c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2"/>
      <c r="AI132" s="540">
        <f t="shared" si="11"/>
        <v>150</v>
      </c>
      <c r="AJ132" s="331">
        <v>144</v>
      </c>
      <c r="AK132" s="544">
        <f t="shared" si="12"/>
        <v>2.1818181818181817</v>
      </c>
      <c r="AL132" s="504" t="s">
        <v>228</v>
      </c>
    </row>
    <row r="133" spans="1:38" ht="15.75" customHeight="1">
      <c r="A133" s="324">
        <v>121</v>
      </c>
      <c r="B133" s="366" t="s">
        <v>537</v>
      </c>
      <c r="C133" s="303" t="s">
        <v>559</v>
      </c>
      <c r="D133" s="111">
        <v>18</v>
      </c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99">
        <v>9</v>
      </c>
      <c r="T133" s="103"/>
      <c r="U133" s="99">
        <v>9</v>
      </c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2"/>
      <c r="AI133" s="540">
        <f t="shared" si="11"/>
        <v>36</v>
      </c>
      <c r="AJ133" s="331">
        <v>53</v>
      </c>
      <c r="AK133" s="544">
        <f t="shared" si="12"/>
        <v>2.9444444444444446</v>
      </c>
      <c r="AL133" s="504" t="s">
        <v>228</v>
      </c>
    </row>
    <row r="134" spans="1:38" ht="15.75" customHeight="1">
      <c r="A134" s="324">
        <v>122</v>
      </c>
      <c r="B134" s="366" t="s">
        <v>537</v>
      </c>
      <c r="C134" s="303" t="s">
        <v>591</v>
      </c>
      <c r="D134" s="111">
        <v>36</v>
      </c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99">
        <v>57</v>
      </c>
      <c r="T134" s="103"/>
      <c r="U134" s="99">
        <v>57</v>
      </c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2"/>
      <c r="AI134" s="540">
        <f t="shared" si="11"/>
        <v>150</v>
      </c>
      <c r="AJ134" s="331">
        <v>101</v>
      </c>
      <c r="AK134" s="544">
        <f t="shared" si="12"/>
        <v>2.8055555555555554</v>
      </c>
      <c r="AL134" s="504" t="s">
        <v>228</v>
      </c>
    </row>
    <row r="135" spans="1:38" ht="15.75" customHeight="1">
      <c r="A135" s="324">
        <v>123</v>
      </c>
      <c r="B135" s="366" t="s">
        <v>537</v>
      </c>
      <c r="C135" s="303" t="s">
        <v>441</v>
      </c>
      <c r="D135" s="111">
        <v>12</v>
      </c>
      <c r="E135" s="103"/>
      <c r="F135" s="103"/>
      <c r="G135" s="103"/>
      <c r="H135" s="103"/>
      <c r="I135" s="103"/>
      <c r="J135" s="103"/>
      <c r="K135" s="103"/>
      <c r="L135" s="103"/>
      <c r="M135" s="103">
        <v>24</v>
      </c>
      <c r="N135" s="103"/>
      <c r="O135" s="103"/>
      <c r="P135" s="103"/>
      <c r="Q135" s="103"/>
      <c r="R135" s="103"/>
      <c r="S135" s="99">
        <v>57</v>
      </c>
      <c r="T135" s="103"/>
      <c r="U135" s="99">
        <v>57</v>
      </c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2"/>
      <c r="AI135" s="540">
        <f t="shared" si="11"/>
        <v>150</v>
      </c>
      <c r="AJ135" s="331">
        <v>62</v>
      </c>
      <c r="AK135" s="544">
        <f t="shared" si="12"/>
        <v>5.166666666666667</v>
      </c>
      <c r="AL135" s="504" t="s">
        <v>228</v>
      </c>
    </row>
    <row r="136" spans="1:38" ht="15.75" customHeight="1">
      <c r="A136" s="324">
        <v>124</v>
      </c>
      <c r="B136" s="366" t="s">
        <v>537</v>
      </c>
      <c r="C136" s="303" t="s">
        <v>592</v>
      </c>
      <c r="D136" s="111">
        <v>42</v>
      </c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99">
        <v>54</v>
      </c>
      <c r="T136" s="103"/>
      <c r="U136" s="99">
        <v>54</v>
      </c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2"/>
      <c r="AI136" s="540">
        <f t="shared" si="11"/>
        <v>150</v>
      </c>
      <c r="AJ136" s="331">
        <v>122</v>
      </c>
      <c r="AK136" s="544">
        <f t="shared" si="12"/>
        <v>2.9047619047619047</v>
      </c>
      <c r="AL136" s="504" t="s">
        <v>228</v>
      </c>
    </row>
    <row r="137" spans="1:38" ht="15.75" customHeight="1">
      <c r="A137" s="324">
        <v>125</v>
      </c>
      <c r="B137" s="366" t="s">
        <v>537</v>
      </c>
      <c r="C137" s="303" t="s">
        <v>466</v>
      </c>
      <c r="D137" s="111">
        <v>18</v>
      </c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99">
        <v>12</v>
      </c>
      <c r="T137" s="103"/>
      <c r="U137" s="99">
        <v>12</v>
      </c>
      <c r="V137" s="103"/>
      <c r="W137" s="103"/>
      <c r="X137" s="103"/>
      <c r="Y137" s="103"/>
      <c r="Z137" s="103"/>
      <c r="AA137" s="103"/>
      <c r="AB137" s="103">
        <v>108</v>
      </c>
      <c r="AC137" s="103"/>
      <c r="AD137" s="103"/>
      <c r="AE137" s="103"/>
      <c r="AF137" s="103"/>
      <c r="AG137" s="103"/>
      <c r="AH137" s="102"/>
      <c r="AI137" s="540">
        <f t="shared" si="11"/>
        <v>150</v>
      </c>
      <c r="AJ137" s="331">
        <v>56</v>
      </c>
      <c r="AK137" s="544">
        <f t="shared" si="12"/>
        <v>3.1111111111111112</v>
      </c>
      <c r="AL137" s="504" t="s">
        <v>228</v>
      </c>
    </row>
    <row r="138" spans="1:38" ht="15.75" customHeight="1">
      <c r="A138" s="324">
        <v>126</v>
      </c>
      <c r="B138" s="366" t="s">
        <v>537</v>
      </c>
      <c r="C138" s="303" t="s">
        <v>492</v>
      </c>
      <c r="D138" s="111">
        <v>150</v>
      </c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2"/>
      <c r="AI138" s="540">
        <f t="shared" si="11"/>
        <v>150</v>
      </c>
      <c r="AJ138" s="331">
        <v>140</v>
      </c>
      <c r="AK138" s="544">
        <f t="shared" si="12"/>
        <v>0.93333333333333335</v>
      </c>
      <c r="AL138" s="504" t="s">
        <v>230</v>
      </c>
    </row>
    <row r="139" spans="1:38" ht="15.75" customHeight="1">
      <c r="A139" s="324">
        <v>127</v>
      </c>
      <c r="B139" s="366" t="s">
        <v>537</v>
      </c>
      <c r="C139" s="303" t="s">
        <v>560</v>
      </c>
      <c r="D139" s="111">
        <v>150</v>
      </c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2"/>
      <c r="AI139" s="540">
        <f t="shared" si="11"/>
        <v>150</v>
      </c>
      <c r="AJ139" s="331">
        <v>319</v>
      </c>
      <c r="AK139" s="544">
        <f t="shared" si="12"/>
        <v>2.1266666666666665</v>
      </c>
      <c r="AL139" s="504" t="s">
        <v>229</v>
      </c>
    </row>
    <row r="140" spans="1:38" ht="15.75" hidden="1" customHeight="1">
      <c r="A140" s="324">
        <v>128</v>
      </c>
      <c r="B140" s="366" t="s">
        <v>537</v>
      </c>
      <c r="C140" s="112" t="s">
        <v>260</v>
      </c>
      <c r="D140" s="104">
        <v>60</v>
      </c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>
        <v>15</v>
      </c>
      <c r="T140" s="103"/>
      <c r="U140" s="103">
        <v>15</v>
      </c>
      <c r="V140" s="103"/>
      <c r="W140" s="103">
        <v>48</v>
      </c>
      <c r="X140" s="103">
        <v>12</v>
      </c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2"/>
      <c r="AI140" s="540">
        <f t="shared" si="11"/>
        <v>150</v>
      </c>
      <c r="AJ140" s="331">
        <v>187</v>
      </c>
      <c r="AK140" s="544">
        <f t="shared" si="12"/>
        <v>3.1166666666666667</v>
      </c>
      <c r="AL140" s="504" t="s">
        <v>231</v>
      </c>
    </row>
    <row r="141" spans="1:38" ht="15.75" hidden="1" customHeight="1">
      <c r="A141" s="324">
        <v>129</v>
      </c>
      <c r="B141" s="366" t="s">
        <v>537</v>
      </c>
      <c r="C141" s="112" t="s">
        <v>493</v>
      </c>
      <c r="D141" s="104">
        <v>90</v>
      </c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>
        <v>60</v>
      </c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2"/>
      <c r="AI141" s="540">
        <f t="shared" si="11"/>
        <v>150</v>
      </c>
      <c r="AJ141" s="331">
        <v>114</v>
      </c>
      <c r="AK141" s="546">
        <f t="shared" si="12"/>
        <v>1.2666666666666666</v>
      </c>
      <c r="AL141" s="504" t="s">
        <v>280</v>
      </c>
    </row>
    <row r="142" spans="1:38" ht="15.75" hidden="1" customHeight="1">
      <c r="A142" s="324">
        <v>130</v>
      </c>
      <c r="B142" s="366" t="s">
        <v>537</v>
      </c>
      <c r="C142" s="112" t="s">
        <v>494</v>
      </c>
      <c r="D142" s="104">
        <v>90</v>
      </c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>
        <v>60</v>
      </c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2"/>
      <c r="AI142" s="540">
        <f t="shared" si="11"/>
        <v>150</v>
      </c>
      <c r="AJ142" s="331">
        <v>107</v>
      </c>
      <c r="AK142" s="546">
        <f t="shared" si="12"/>
        <v>1.1888888888888889</v>
      </c>
      <c r="AL142" s="504" t="s">
        <v>281</v>
      </c>
    </row>
    <row r="143" spans="1:38" ht="15.75" hidden="1" customHeight="1">
      <c r="A143" s="324">
        <v>131</v>
      </c>
      <c r="B143" s="366" t="s">
        <v>537</v>
      </c>
      <c r="C143" s="112" t="s">
        <v>495</v>
      </c>
      <c r="D143" s="104">
        <v>90</v>
      </c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>
        <v>60</v>
      </c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2"/>
      <c r="AI143" s="540">
        <f t="shared" si="11"/>
        <v>150</v>
      </c>
      <c r="AJ143" s="331">
        <v>146</v>
      </c>
      <c r="AK143" s="544">
        <f t="shared" si="12"/>
        <v>1.6222222222222222</v>
      </c>
      <c r="AL143" s="504" t="s">
        <v>282</v>
      </c>
    </row>
    <row r="144" spans="1:38" ht="15.75" hidden="1" customHeight="1">
      <c r="A144" s="324">
        <v>132</v>
      </c>
      <c r="B144" s="366" t="s">
        <v>537</v>
      </c>
      <c r="C144" s="112" t="s">
        <v>401</v>
      </c>
      <c r="D144" s="104">
        <v>40</v>
      </c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>
        <v>30</v>
      </c>
      <c r="V144" s="103"/>
      <c r="W144" s="103">
        <v>40</v>
      </c>
      <c r="X144" s="103">
        <v>40</v>
      </c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2"/>
      <c r="AI144" s="540">
        <f t="shared" si="11"/>
        <v>150</v>
      </c>
      <c r="AJ144" s="296">
        <v>132</v>
      </c>
      <c r="AK144" s="544">
        <f t="shared" si="12"/>
        <v>3.3</v>
      </c>
      <c r="AL144" s="504" t="s">
        <v>235</v>
      </c>
    </row>
    <row r="145" spans="1:38" ht="15.75" hidden="1" customHeight="1">
      <c r="A145" s="324">
        <v>133</v>
      </c>
      <c r="B145" s="366" t="s">
        <v>537</v>
      </c>
      <c r="C145" s="112" t="s">
        <v>496</v>
      </c>
      <c r="D145" s="104">
        <v>50</v>
      </c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>
        <v>50</v>
      </c>
      <c r="V145" s="103"/>
      <c r="W145" s="103">
        <v>50</v>
      </c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2"/>
      <c r="AI145" s="540">
        <f t="shared" si="11"/>
        <v>150</v>
      </c>
      <c r="AJ145" s="296">
        <v>97</v>
      </c>
      <c r="AK145" s="544">
        <f t="shared" si="12"/>
        <v>1.94</v>
      </c>
      <c r="AL145" s="504" t="s">
        <v>235</v>
      </c>
    </row>
    <row r="146" spans="1:38" ht="15.75" hidden="1" customHeight="1">
      <c r="A146" s="324">
        <v>134</v>
      </c>
      <c r="B146" s="366" t="s">
        <v>537</v>
      </c>
      <c r="C146" s="112" t="s">
        <v>497</v>
      </c>
      <c r="D146" s="104">
        <v>40</v>
      </c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>
        <v>60</v>
      </c>
      <c r="V146" s="103"/>
      <c r="W146" s="103">
        <v>50</v>
      </c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2"/>
      <c r="AI146" s="540">
        <f t="shared" si="11"/>
        <v>150</v>
      </c>
      <c r="AJ146" s="296">
        <v>44</v>
      </c>
      <c r="AK146" s="544">
        <f t="shared" si="12"/>
        <v>1.1000000000000001</v>
      </c>
      <c r="AL146" s="504" t="s">
        <v>235</v>
      </c>
    </row>
    <row r="147" spans="1:38" ht="15.75" hidden="1" customHeight="1">
      <c r="A147" s="324">
        <v>135</v>
      </c>
      <c r="B147" s="366" t="s">
        <v>537</v>
      </c>
      <c r="C147" s="508" t="s">
        <v>288</v>
      </c>
      <c r="D147" s="104">
        <v>33</v>
      </c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>
        <v>33</v>
      </c>
      <c r="R147" s="103"/>
      <c r="S147" s="103"/>
      <c r="T147" s="103"/>
      <c r="U147" s="103">
        <v>6</v>
      </c>
      <c r="V147" s="103"/>
      <c r="W147" s="103">
        <v>72</v>
      </c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2">
        <v>6</v>
      </c>
      <c r="AI147" s="540">
        <f t="shared" si="11"/>
        <v>150</v>
      </c>
      <c r="AJ147" s="296">
        <v>130</v>
      </c>
      <c r="AK147" s="544">
        <f t="shared" si="12"/>
        <v>3.9393939393939394</v>
      </c>
      <c r="AL147" s="504" t="s">
        <v>236</v>
      </c>
    </row>
    <row r="148" spans="1:38" ht="15.75" hidden="1" customHeight="1">
      <c r="A148" s="324">
        <v>136</v>
      </c>
      <c r="B148" s="366" t="s">
        <v>537</v>
      </c>
      <c r="C148" s="508" t="s">
        <v>402</v>
      </c>
      <c r="D148" s="104">
        <v>66</v>
      </c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>
        <v>12</v>
      </c>
      <c r="R148" s="103"/>
      <c r="S148" s="103"/>
      <c r="T148" s="103"/>
      <c r="U148" s="103">
        <v>6</v>
      </c>
      <c r="V148" s="103"/>
      <c r="W148" s="103">
        <v>36</v>
      </c>
      <c r="X148" s="103">
        <v>24</v>
      </c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2">
        <v>6</v>
      </c>
      <c r="AI148" s="540">
        <f t="shared" si="11"/>
        <v>150</v>
      </c>
      <c r="AJ148" s="296">
        <v>109</v>
      </c>
      <c r="AK148" s="544">
        <f t="shared" si="12"/>
        <v>1.6515151515151516</v>
      </c>
      <c r="AL148" s="504" t="s">
        <v>236</v>
      </c>
    </row>
    <row r="149" spans="1:38" ht="15.75" hidden="1" customHeight="1">
      <c r="A149" s="324">
        <v>137</v>
      </c>
      <c r="B149" s="366" t="s">
        <v>537</v>
      </c>
      <c r="C149" s="508" t="s">
        <v>467</v>
      </c>
      <c r="D149" s="104">
        <v>66</v>
      </c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>
        <v>6</v>
      </c>
      <c r="R149" s="103"/>
      <c r="S149" s="103"/>
      <c r="T149" s="103"/>
      <c r="U149" s="103">
        <v>6</v>
      </c>
      <c r="V149" s="103"/>
      <c r="W149" s="103">
        <v>60</v>
      </c>
      <c r="X149" s="103"/>
      <c r="Y149" s="103"/>
      <c r="Z149" s="103"/>
      <c r="AA149" s="103"/>
      <c r="AB149" s="103"/>
      <c r="AC149" s="103"/>
      <c r="AD149" s="103"/>
      <c r="AE149" s="103"/>
      <c r="AF149" s="103">
        <v>6</v>
      </c>
      <c r="AG149" s="103"/>
      <c r="AH149" s="102">
        <v>6</v>
      </c>
      <c r="AI149" s="540">
        <f t="shared" si="11"/>
        <v>150</v>
      </c>
      <c r="AJ149" s="296">
        <v>141</v>
      </c>
      <c r="AK149" s="544">
        <f t="shared" si="12"/>
        <v>2.1363636363636362</v>
      </c>
      <c r="AL149" s="504" t="s">
        <v>236</v>
      </c>
    </row>
    <row r="150" spans="1:38" ht="15.75" hidden="1" customHeight="1">
      <c r="A150" s="324">
        <v>138</v>
      </c>
      <c r="B150" s="366" t="s">
        <v>537</v>
      </c>
      <c r="C150" s="520" t="s">
        <v>323</v>
      </c>
      <c r="D150" s="678" t="s">
        <v>404</v>
      </c>
      <c r="E150" s="608"/>
      <c r="F150" s="608"/>
      <c r="G150" s="608"/>
      <c r="H150" s="608"/>
      <c r="I150" s="608"/>
      <c r="J150" s="608"/>
      <c r="K150" s="608"/>
      <c r="L150" s="608"/>
      <c r="M150" s="608"/>
      <c r="N150" s="608"/>
      <c r="O150" s="608"/>
      <c r="P150" s="608"/>
      <c r="Q150" s="608"/>
      <c r="R150" s="608"/>
      <c r="S150" s="608"/>
      <c r="T150" s="608"/>
      <c r="U150" s="608"/>
      <c r="V150" s="608"/>
      <c r="W150" s="608"/>
      <c r="X150" s="608"/>
      <c r="Y150" s="608"/>
      <c r="Z150" s="608"/>
      <c r="AA150" s="608"/>
      <c r="AB150" s="608"/>
      <c r="AC150" s="608"/>
      <c r="AD150" s="608"/>
      <c r="AE150" s="608"/>
      <c r="AF150" s="608"/>
      <c r="AG150" s="608"/>
      <c r="AH150" s="679"/>
      <c r="AI150" s="540">
        <f t="shared" si="11"/>
        <v>0</v>
      </c>
      <c r="AJ150" s="296">
        <v>66</v>
      </c>
      <c r="AK150" s="544" t="e">
        <f t="shared" si="12"/>
        <v>#VALUE!</v>
      </c>
      <c r="AL150" s="504" t="s">
        <v>405</v>
      </c>
    </row>
    <row r="151" spans="1:38" ht="15.75" hidden="1" customHeight="1">
      <c r="A151" s="324">
        <v>139</v>
      </c>
      <c r="B151" s="366" t="s">
        <v>537</v>
      </c>
      <c r="C151" s="490" t="s">
        <v>500</v>
      </c>
      <c r="D151" s="678" t="s">
        <v>404</v>
      </c>
      <c r="E151" s="608"/>
      <c r="F151" s="608"/>
      <c r="G151" s="608"/>
      <c r="H151" s="608"/>
      <c r="I151" s="608"/>
      <c r="J151" s="608"/>
      <c r="K151" s="608"/>
      <c r="L151" s="608"/>
      <c r="M151" s="608"/>
      <c r="N151" s="608"/>
      <c r="O151" s="608"/>
      <c r="P151" s="608"/>
      <c r="Q151" s="608"/>
      <c r="R151" s="608"/>
      <c r="S151" s="608"/>
      <c r="T151" s="608"/>
      <c r="U151" s="608"/>
      <c r="V151" s="608"/>
      <c r="W151" s="608"/>
      <c r="X151" s="608"/>
      <c r="Y151" s="608"/>
      <c r="Z151" s="608"/>
      <c r="AA151" s="608"/>
      <c r="AB151" s="608"/>
      <c r="AC151" s="608"/>
      <c r="AD151" s="608"/>
      <c r="AE151" s="608"/>
      <c r="AF151" s="608"/>
      <c r="AG151" s="608"/>
      <c r="AH151" s="679"/>
      <c r="AI151" s="540">
        <f t="shared" si="11"/>
        <v>0</v>
      </c>
      <c r="AJ151" s="296">
        <v>69</v>
      </c>
      <c r="AK151" s="544" t="e">
        <f t="shared" si="12"/>
        <v>#VALUE!</v>
      </c>
      <c r="AL151" s="504" t="s">
        <v>405</v>
      </c>
    </row>
    <row r="152" spans="1:38" ht="15.75" hidden="1" customHeight="1">
      <c r="A152" s="324">
        <v>140</v>
      </c>
      <c r="B152" s="366" t="s">
        <v>537</v>
      </c>
      <c r="C152" s="517" t="s">
        <v>540</v>
      </c>
      <c r="D152" s="104">
        <v>90</v>
      </c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>
        <v>60</v>
      </c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2"/>
      <c r="AI152" s="540">
        <f t="shared" si="11"/>
        <v>150</v>
      </c>
      <c r="AJ152" s="296">
        <v>48</v>
      </c>
      <c r="AK152" s="544">
        <f t="shared" si="12"/>
        <v>0.53333333333333333</v>
      </c>
      <c r="AL152" s="504" t="s">
        <v>405</v>
      </c>
    </row>
    <row r="153" spans="1:38" ht="15.75" hidden="1" customHeight="1">
      <c r="A153" s="324">
        <v>141</v>
      </c>
      <c r="B153" s="366" t="s">
        <v>537</v>
      </c>
      <c r="C153" s="517" t="s">
        <v>562</v>
      </c>
      <c r="D153" s="104">
        <v>90</v>
      </c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>
        <v>60</v>
      </c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2"/>
      <c r="AI153" s="540">
        <f t="shared" si="11"/>
        <v>150</v>
      </c>
      <c r="AJ153" s="296">
        <v>106</v>
      </c>
      <c r="AK153" s="96">
        <f t="shared" si="12"/>
        <v>1.1777777777777778</v>
      </c>
      <c r="AL153" s="548" t="s">
        <v>405</v>
      </c>
    </row>
    <row r="154" spans="1:38" ht="15.75" hidden="1" customHeight="1" thickBot="1">
      <c r="A154" s="683" t="s">
        <v>2</v>
      </c>
      <c r="B154" s="684"/>
      <c r="C154" s="688"/>
      <c r="D154" s="285">
        <f t="shared" ref="D154:AJ154" si="13">SUM(D13:D153)</f>
        <v>3523</v>
      </c>
      <c r="E154" s="543">
        <f t="shared" si="13"/>
        <v>0</v>
      </c>
      <c r="F154" s="543">
        <f t="shared" si="13"/>
        <v>12</v>
      </c>
      <c r="G154" s="543">
        <f t="shared" si="13"/>
        <v>368</v>
      </c>
      <c r="H154" s="543">
        <f t="shared" si="13"/>
        <v>0</v>
      </c>
      <c r="I154" s="543">
        <f t="shared" si="13"/>
        <v>12</v>
      </c>
      <c r="J154" s="543">
        <f t="shared" si="13"/>
        <v>90</v>
      </c>
      <c r="K154" s="543">
        <f t="shared" si="13"/>
        <v>0</v>
      </c>
      <c r="L154" s="543">
        <f t="shared" si="13"/>
        <v>268</v>
      </c>
      <c r="M154" s="543">
        <f t="shared" si="13"/>
        <v>24</v>
      </c>
      <c r="N154" s="543">
        <f t="shared" si="13"/>
        <v>0</v>
      </c>
      <c r="O154" s="543">
        <f t="shared" si="13"/>
        <v>0</v>
      </c>
      <c r="P154" s="543">
        <f t="shared" si="13"/>
        <v>0</v>
      </c>
      <c r="Q154" s="543">
        <f t="shared" si="13"/>
        <v>51</v>
      </c>
      <c r="R154" s="543">
        <f t="shared" si="13"/>
        <v>480</v>
      </c>
      <c r="S154" s="543">
        <f t="shared" si="13"/>
        <v>2245</v>
      </c>
      <c r="T154" s="543">
        <f t="shared" si="13"/>
        <v>174</v>
      </c>
      <c r="U154" s="543">
        <f t="shared" si="13"/>
        <v>3182</v>
      </c>
      <c r="V154" s="543">
        <f t="shared" si="13"/>
        <v>0</v>
      </c>
      <c r="W154" s="543">
        <f t="shared" si="13"/>
        <v>3152</v>
      </c>
      <c r="X154" s="543">
        <f t="shared" si="13"/>
        <v>4624</v>
      </c>
      <c r="Y154" s="543">
        <f t="shared" si="13"/>
        <v>0</v>
      </c>
      <c r="Z154" s="543">
        <f t="shared" si="13"/>
        <v>0</v>
      </c>
      <c r="AA154" s="543">
        <f t="shared" si="13"/>
        <v>0</v>
      </c>
      <c r="AB154" s="543">
        <f t="shared" si="13"/>
        <v>108</v>
      </c>
      <c r="AC154" s="543">
        <f t="shared" si="13"/>
        <v>48</v>
      </c>
      <c r="AD154" s="543">
        <f t="shared" si="13"/>
        <v>0</v>
      </c>
      <c r="AE154" s="543">
        <f t="shared" si="13"/>
        <v>270</v>
      </c>
      <c r="AF154" s="543">
        <f t="shared" si="13"/>
        <v>30</v>
      </c>
      <c r="AG154" s="543">
        <f t="shared" si="13"/>
        <v>0</v>
      </c>
      <c r="AH154" s="543">
        <f t="shared" si="13"/>
        <v>120</v>
      </c>
      <c r="AI154" s="541">
        <f t="shared" si="13"/>
        <v>18781</v>
      </c>
      <c r="AJ154" s="547">
        <f t="shared" si="13"/>
        <v>8964</v>
      </c>
      <c r="AK154" s="549">
        <f>AJ154/D154</f>
        <v>2.5444223673005961</v>
      </c>
    </row>
    <row r="155" spans="1:38">
      <c r="A155" s="247"/>
      <c r="B155" s="247"/>
    </row>
    <row r="156" spans="1:38">
      <c r="A156" s="247"/>
      <c r="B156" s="247"/>
      <c r="C156" s="291" t="s">
        <v>18</v>
      </c>
    </row>
    <row r="157" spans="1:38">
      <c r="A157" s="247"/>
      <c r="B157" s="247"/>
    </row>
    <row r="158" spans="1:38">
      <c r="A158" s="247"/>
      <c r="B158" s="247"/>
    </row>
    <row r="159" spans="1:38">
      <c r="A159" s="247"/>
      <c r="B159" s="247"/>
    </row>
    <row r="160" spans="1:38">
      <c r="A160" s="292"/>
      <c r="B160" s="292"/>
      <c r="C160" s="293"/>
      <c r="F160" s="293"/>
      <c r="G160" s="293"/>
      <c r="H160" s="293"/>
      <c r="I160" s="293"/>
      <c r="J160" s="293"/>
      <c r="K160" s="293"/>
      <c r="L160" s="293"/>
      <c r="M160" s="293"/>
      <c r="N160" s="293"/>
      <c r="O160" s="293"/>
      <c r="P160" s="293"/>
      <c r="Q160" s="293"/>
      <c r="R160" s="293"/>
      <c r="S160" s="293"/>
      <c r="T160" s="293"/>
      <c r="U160" s="293"/>
      <c r="V160" s="293"/>
      <c r="W160" s="293"/>
      <c r="X160" s="293"/>
      <c r="AA160" s="293"/>
      <c r="AB160" s="293"/>
      <c r="AC160" s="293"/>
      <c r="AF160" s="293"/>
      <c r="AG160" s="293"/>
      <c r="AH160" s="293"/>
    </row>
    <row r="161" spans="1:34">
      <c r="A161" s="136" t="s">
        <v>5</v>
      </c>
      <c r="C161" s="253"/>
      <c r="F161" s="253" t="s">
        <v>6</v>
      </c>
      <c r="G161" s="253"/>
      <c r="H161" s="253"/>
      <c r="I161" s="253"/>
      <c r="J161" s="253"/>
      <c r="K161" s="253"/>
      <c r="L161" s="253"/>
      <c r="M161" s="253"/>
      <c r="N161" s="253"/>
      <c r="O161" s="253"/>
      <c r="P161" s="253"/>
      <c r="Q161" s="253"/>
      <c r="R161" s="253"/>
      <c r="S161" s="253"/>
      <c r="T161" s="253"/>
      <c r="U161" s="253"/>
      <c r="V161" s="253"/>
      <c r="W161" s="253"/>
      <c r="X161" s="253"/>
      <c r="AA161" s="253"/>
      <c r="AB161" s="253"/>
      <c r="AC161" s="253"/>
      <c r="AF161" s="253"/>
      <c r="AG161" s="253"/>
      <c r="AH161" s="253"/>
    </row>
    <row r="162" spans="1:34">
      <c r="A162" s="247"/>
      <c r="B162" s="247"/>
    </row>
    <row r="163" spans="1:34">
      <c r="A163" s="247"/>
      <c r="B163" s="247"/>
    </row>
    <row r="164" spans="1:34">
      <c r="A164" s="247"/>
      <c r="B164" s="247"/>
    </row>
    <row r="165" spans="1:34">
      <c r="A165" s="292"/>
      <c r="B165" s="292"/>
      <c r="C165" s="293"/>
    </row>
    <row r="166" spans="1:34">
      <c r="A166" s="136" t="s">
        <v>4</v>
      </c>
      <c r="C166" s="253"/>
    </row>
    <row r="167" spans="1:34">
      <c r="A167" s="247"/>
      <c r="B167" s="247"/>
      <c r="F167" s="291" t="s">
        <v>165</v>
      </c>
    </row>
    <row r="168" spans="1:34">
      <c r="A168" s="247"/>
      <c r="B168" s="247"/>
    </row>
    <row r="169" spans="1:34">
      <c r="A169" s="247"/>
      <c r="B169" s="247"/>
      <c r="D169" s="136" t="s">
        <v>19</v>
      </c>
      <c r="F169" s="136" t="s">
        <v>148</v>
      </c>
      <c r="O169" s="136" t="s">
        <v>180</v>
      </c>
      <c r="Q169" s="136" t="s">
        <v>159</v>
      </c>
      <c r="Y169" s="507" t="s">
        <v>144</v>
      </c>
      <c r="Z169" s="225" t="s">
        <v>145</v>
      </c>
    </row>
    <row r="170" spans="1:34">
      <c r="A170" s="247"/>
      <c r="B170" s="247"/>
      <c r="D170" s="136" t="s">
        <v>173</v>
      </c>
      <c r="F170" s="136" t="s">
        <v>195</v>
      </c>
      <c r="O170" s="136" t="s">
        <v>53</v>
      </c>
      <c r="Q170" s="136" t="s">
        <v>54</v>
      </c>
      <c r="Y170" s="136" t="s">
        <v>136</v>
      </c>
      <c r="Z170" s="136" t="s">
        <v>137</v>
      </c>
    </row>
    <row r="171" spans="1:34">
      <c r="A171" s="247"/>
      <c r="B171" s="247"/>
      <c r="D171" s="136" t="s">
        <v>20</v>
      </c>
      <c r="F171" s="136" t="s">
        <v>122</v>
      </c>
      <c r="O171" s="136" t="s">
        <v>21</v>
      </c>
      <c r="Q171" s="136" t="s">
        <v>134</v>
      </c>
      <c r="Y171" s="136" t="s">
        <v>139</v>
      </c>
      <c r="Z171" s="136" t="s">
        <v>140</v>
      </c>
      <c r="AA171" s="225"/>
    </row>
    <row r="172" spans="1:34">
      <c r="A172" s="247"/>
      <c r="B172" s="247"/>
      <c r="D172" s="136" t="s">
        <v>149</v>
      </c>
      <c r="F172" s="136" t="s">
        <v>150</v>
      </c>
      <c r="O172" s="136" t="s">
        <v>29</v>
      </c>
      <c r="Q172" s="136" t="s">
        <v>30</v>
      </c>
      <c r="Y172" s="136" t="s">
        <v>141</v>
      </c>
      <c r="Z172" s="136" t="s">
        <v>142</v>
      </c>
      <c r="AA172" s="225"/>
    </row>
    <row r="173" spans="1:34">
      <c r="A173" s="247"/>
      <c r="B173" s="247"/>
      <c r="D173" s="136" t="s">
        <v>121</v>
      </c>
      <c r="F173" s="136" t="s">
        <v>151</v>
      </c>
      <c r="O173" s="136" t="s">
        <v>22</v>
      </c>
      <c r="Q173" s="136" t="s">
        <v>23</v>
      </c>
      <c r="Y173" s="136" t="s">
        <v>171</v>
      </c>
      <c r="Z173" s="136" t="s">
        <v>172</v>
      </c>
    </row>
    <row r="174" spans="1:34">
      <c r="A174" s="247"/>
      <c r="B174" s="247"/>
      <c r="D174" s="136" t="s">
        <v>152</v>
      </c>
      <c r="F174" s="136" t="s">
        <v>153</v>
      </c>
      <c r="O174" s="136" t="s">
        <v>160</v>
      </c>
      <c r="Q174" s="136" t="s">
        <v>163</v>
      </c>
      <c r="Y174" s="136" t="s">
        <v>181</v>
      </c>
      <c r="Z174" s="136" t="s">
        <v>182</v>
      </c>
    </row>
    <row r="175" spans="1:34">
      <c r="A175" s="247"/>
      <c r="B175" s="247"/>
      <c r="D175" s="136" t="s">
        <v>154</v>
      </c>
      <c r="F175" s="136" t="s">
        <v>155</v>
      </c>
      <c r="O175" s="136" t="s">
        <v>161</v>
      </c>
      <c r="Q175" s="136" t="s">
        <v>162</v>
      </c>
      <c r="Y175" s="136" t="s">
        <v>184</v>
      </c>
      <c r="Z175" s="136" t="s">
        <v>185</v>
      </c>
    </row>
    <row r="176" spans="1:34">
      <c r="A176" s="247"/>
      <c r="B176" s="247"/>
      <c r="D176" s="136" t="s">
        <v>156</v>
      </c>
      <c r="F176" s="136" t="s">
        <v>157</v>
      </c>
      <c r="O176" s="136" t="s">
        <v>25</v>
      </c>
      <c r="Q176" s="136" t="s">
        <v>28</v>
      </c>
      <c r="Y176" s="136" t="s">
        <v>187</v>
      </c>
      <c r="Z176" s="136" t="s">
        <v>188</v>
      </c>
    </row>
    <row r="177" spans="1:22">
      <c r="A177" s="247"/>
      <c r="B177" s="247"/>
      <c r="D177" s="136" t="s">
        <v>129</v>
      </c>
      <c r="F177" s="136" t="s">
        <v>130</v>
      </c>
      <c r="O177" s="136" t="s">
        <v>174</v>
      </c>
      <c r="Q177" s="136" t="s">
        <v>175</v>
      </c>
    </row>
    <row r="178" spans="1:22">
      <c r="A178" s="247"/>
      <c r="B178" s="247"/>
      <c r="D178" s="136" t="s">
        <v>128</v>
      </c>
      <c r="F178" s="136" t="s">
        <v>158</v>
      </c>
      <c r="O178" s="136" t="s">
        <v>26</v>
      </c>
      <c r="Q178" s="136" t="s">
        <v>164</v>
      </c>
      <c r="R178" s="633"/>
      <c r="S178" s="633"/>
      <c r="T178" s="633"/>
      <c r="U178" s="633"/>
      <c r="V178" s="633"/>
    </row>
    <row r="179" spans="1:22">
      <c r="A179" s="247"/>
      <c r="B179" s="247"/>
      <c r="D179" s="136" t="s">
        <v>132</v>
      </c>
      <c r="F179" s="136" t="s">
        <v>133</v>
      </c>
      <c r="O179" s="136" t="s">
        <v>24</v>
      </c>
      <c r="Q179" s="136" t="s">
        <v>27</v>
      </c>
    </row>
    <row r="180" spans="1:22">
      <c r="A180" s="247"/>
      <c r="B180" s="247"/>
      <c r="D180" s="136" t="s">
        <v>197</v>
      </c>
      <c r="F180" s="136" t="s">
        <v>199</v>
      </c>
    </row>
  </sheetData>
  <autoFilter ref="A12:AL154">
    <filterColumn colId="37">
      <filters>
        <filter val="C.S. HABANA"/>
        <filter val="C.S. SAN MARCOS"/>
        <filter val="C.S. SORITOR"/>
      </filters>
    </filterColumn>
  </autoFilter>
  <mergeCells count="22">
    <mergeCell ref="R178:V178"/>
    <mergeCell ref="A9:C9"/>
    <mergeCell ref="Y9:AA9"/>
    <mergeCell ref="Y20:AH20"/>
    <mergeCell ref="Y30:AH30"/>
    <mergeCell ref="Y37:AH37"/>
    <mergeCell ref="D53:AH53"/>
    <mergeCell ref="D150:AH150"/>
    <mergeCell ref="D151:AH151"/>
    <mergeCell ref="K112:S112"/>
    <mergeCell ref="K113:S113"/>
    <mergeCell ref="Y65:AH65"/>
    <mergeCell ref="D74:AH74"/>
    <mergeCell ref="Y79:AH79"/>
    <mergeCell ref="D84:AH84"/>
    <mergeCell ref="A154:C154"/>
    <mergeCell ref="A5:D5"/>
    <mergeCell ref="Y5:AA5"/>
    <mergeCell ref="A6:D6"/>
    <mergeCell ref="Y6:AA6"/>
    <mergeCell ref="A7:D7"/>
    <mergeCell ref="Y7:AA7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8"/>
  <sheetViews>
    <sheetView tabSelected="1" workbookViewId="0">
      <pane xSplit="3" ySplit="12" topLeftCell="K112" activePane="bottomRight" state="frozen"/>
      <selection pane="topRight" activeCell="D1" sqref="D1"/>
      <selection pane="bottomLeft" activeCell="A13" sqref="A13"/>
      <selection pane="bottomRight" activeCell="J132" sqref="J132"/>
    </sheetView>
  </sheetViews>
  <sheetFormatPr baseColWidth="10" defaultRowHeight="12.75"/>
  <cols>
    <col min="1" max="1" width="7.5703125" style="136" customWidth="1"/>
    <col min="2" max="2" width="19.85546875" style="552" customWidth="1"/>
    <col min="3" max="3" width="45.42578125" style="136" customWidth="1"/>
    <col min="4" max="4" width="6.7109375" style="136" customWidth="1"/>
    <col min="5" max="5" width="4.7109375" style="136" customWidth="1"/>
    <col min="6" max="6" width="6.7109375" style="136" customWidth="1"/>
    <col min="7" max="7" width="5.85546875" style="136" customWidth="1"/>
    <col min="8" max="11" width="4.7109375" style="136" customWidth="1"/>
    <col min="12" max="12" width="6.5703125" style="136" customWidth="1"/>
    <col min="13" max="17" width="4.7109375" style="136" customWidth="1"/>
    <col min="18" max="24" width="7.140625" style="136" customWidth="1"/>
    <col min="25" max="29" width="4.7109375" style="136" customWidth="1"/>
    <col min="30" max="30" width="5" style="136" customWidth="1"/>
    <col min="31" max="31" width="6.7109375" style="136" customWidth="1"/>
    <col min="32" max="33" width="4.7109375" style="136" customWidth="1"/>
    <col min="34" max="34" width="6.85546875" style="136" customWidth="1"/>
    <col min="35" max="35" width="9.85546875" style="136" customWidth="1"/>
    <col min="36" max="37" width="11.42578125" style="136"/>
    <col min="38" max="38" width="24.5703125" style="136" customWidth="1"/>
    <col min="39" max="16384" width="11.42578125" style="136"/>
  </cols>
  <sheetData>
    <row r="1" spans="1:38">
      <c r="A1" s="247"/>
    </row>
    <row r="2" spans="1:38">
      <c r="A2" s="248"/>
      <c r="B2" s="553"/>
      <c r="C2" s="249"/>
      <c r="E2" s="249"/>
      <c r="F2" s="249"/>
      <c r="G2" s="249"/>
      <c r="H2" s="249"/>
      <c r="I2" s="249"/>
      <c r="J2" s="248" t="s">
        <v>7</v>
      </c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</row>
    <row r="3" spans="1:38">
      <c r="A3" s="247"/>
    </row>
    <row r="4" spans="1:38">
      <c r="A4" s="247"/>
    </row>
    <row r="5" spans="1:38">
      <c r="A5" s="640" t="s">
        <v>115</v>
      </c>
      <c r="B5" s="640"/>
      <c r="C5" s="640"/>
      <c r="D5" s="640"/>
      <c r="U5" s="250" t="s">
        <v>0</v>
      </c>
      <c r="V5" s="251"/>
      <c r="W5" s="251"/>
      <c r="X5" s="252"/>
      <c r="Y5" s="641" t="s">
        <v>116</v>
      </c>
      <c r="Z5" s="641"/>
      <c r="AA5" s="641"/>
      <c r="AB5" s="253"/>
      <c r="AC5" s="253"/>
      <c r="AD5" s="253"/>
      <c r="AE5" s="253"/>
      <c r="AF5" s="253"/>
      <c r="AG5" s="253"/>
    </row>
    <row r="6" spans="1:38">
      <c r="A6" s="640" t="s">
        <v>114</v>
      </c>
      <c r="B6" s="640"/>
      <c r="C6" s="640"/>
      <c r="D6" s="640"/>
      <c r="U6" s="250" t="s">
        <v>1</v>
      </c>
      <c r="V6" s="251"/>
      <c r="W6" s="251"/>
      <c r="X6" s="252"/>
      <c r="Y6" s="641" t="s">
        <v>118</v>
      </c>
      <c r="Z6" s="641"/>
      <c r="AA6" s="641"/>
      <c r="AB6" s="253"/>
      <c r="AC6" s="253"/>
      <c r="AD6" s="253"/>
      <c r="AE6" s="253"/>
      <c r="AF6" s="253"/>
      <c r="AG6" s="253"/>
    </row>
    <row r="7" spans="1:38">
      <c r="A7" s="640"/>
      <c r="B7" s="640"/>
      <c r="C7" s="640"/>
      <c r="D7" s="640"/>
      <c r="U7" s="250" t="s">
        <v>8</v>
      </c>
      <c r="V7" s="251"/>
      <c r="W7" s="251"/>
      <c r="X7" s="252"/>
      <c r="Y7" s="641"/>
      <c r="Z7" s="641"/>
      <c r="AA7" s="641"/>
      <c r="AB7" s="253"/>
      <c r="AC7" s="253"/>
      <c r="AD7" s="253"/>
      <c r="AE7" s="253"/>
      <c r="AF7" s="253"/>
      <c r="AG7" s="253"/>
    </row>
    <row r="8" spans="1:38">
      <c r="A8" s="248"/>
      <c r="B8" s="553"/>
      <c r="U8" s="254"/>
      <c r="V8" s="254"/>
      <c r="W8" s="254"/>
      <c r="X8" s="255"/>
    </row>
    <row r="9" spans="1:38">
      <c r="A9" s="642" t="s">
        <v>209</v>
      </c>
      <c r="B9" s="643"/>
      <c r="C9" s="644"/>
      <c r="U9" s="250" t="s">
        <v>3</v>
      </c>
      <c r="V9" s="251"/>
      <c r="W9" s="251"/>
      <c r="X9" s="252"/>
      <c r="Y9" s="641" t="s">
        <v>595</v>
      </c>
      <c r="Z9" s="641"/>
      <c r="AA9" s="641"/>
    </row>
    <row r="10" spans="1:38">
      <c r="A10" s="247"/>
    </row>
    <row r="11" spans="1:38" ht="13.5" thickBot="1">
      <c r="A11" s="247"/>
    </row>
    <row r="12" spans="1:38" ht="64.5" thickBot="1">
      <c r="A12" s="256" t="s">
        <v>9</v>
      </c>
      <c r="B12" s="346" t="s">
        <v>392</v>
      </c>
      <c r="C12" s="258" t="s">
        <v>10</v>
      </c>
      <c r="D12" s="259" t="s">
        <v>196</v>
      </c>
      <c r="E12" s="260" t="s">
        <v>186</v>
      </c>
      <c r="F12" s="260" t="s">
        <v>194</v>
      </c>
      <c r="G12" s="260" t="s">
        <v>11</v>
      </c>
      <c r="H12" s="260" t="s">
        <v>119</v>
      </c>
      <c r="I12" s="260" t="s">
        <v>189</v>
      </c>
      <c r="J12" s="260" t="s">
        <v>123</v>
      </c>
      <c r="K12" s="260" t="s">
        <v>124</v>
      </c>
      <c r="L12" s="260" t="s">
        <v>125</v>
      </c>
      <c r="M12" s="260" t="s">
        <v>126</v>
      </c>
      <c r="N12" s="260" t="s">
        <v>127</v>
      </c>
      <c r="O12" s="260" t="s">
        <v>131</v>
      </c>
      <c r="P12" s="260" t="s">
        <v>120</v>
      </c>
      <c r="Q12" s="260" t="s">
        <v>198</v>
      </c>
      <c r="R12" s="260" t="s">
        <v>179</v>
      </c>
      <c r="S12" s="260" t="s">
        <v>55</v>
      </c>
      <c r="T12" s="260" t="s">
        <v>12</v>
      </c>
      <c r="U12" s="260" t="s">
        <v>14</v>
      </c>
      <c r="V12" s="260" t="s">
        <v>13</v>
      </c>
      <c r="W12" s="260" t="s">
        <v>146</v>
      </c>
      <c r="X12" s="260" t="s">
        <v>147</v>
      </c>
      <c r="Y12" s="260" t="s">
        <v>15</v>
      </c>
      <c r="Z12" s="260" t="s">
        <v>16</v>
      </c>
      <c r="AA12" s="260" t="s">
        <v>56</v>
      </c>
      <c r="AB12" s="261" t="s">
        <v>170</v>
      </c>
      <c r="AC12" s="261" t="s">
        <v>17</v>
      </c>
      <c r="AD12" s="261" t="s">
        <v>143</v>
      </c>
      <c r="AE12" s="260" t="s">
        <v>135</v>
      </c>
      <c r="AF12" s="260" t="s">
        <v>138</v>
      </c>
      <c r="AG12" s="262" t="s">
        <v>183</v>
      </c>
      <c r="AH12" s="262" t="s">
        <v>190</v>
      </c>
      <c r="AI12" s="263" t="s">
        <v>51</v>
      </c>
      <c r="AJ12" s="554" t="s">
        <v>38</v>
      </c>
      <c r="AK12" s="123" t="s">
        <v>52</v>
      </c>
      <c r="AL12" s="573" t="s">
        <v>248</v>
      </c>
    </row>
    <row r="13" spans="1:38">
      <c r="A13" s="550">
        <v>1</v>
      </c>
      <c r="B13" s="555" t="s">
        <v>444</v>
      </c>
      <c r="C13" s="406" t="s">
        <v>60</v>
      </c>
      <c r="D13" s="267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>
        <f>6*12</f>
        <v>72</v>
      </c>
      <c r="X13" s="268">
        <f t="shared" ref="X13" si="0">6*12</f>
        <v>72</v>
      </c>
      <c r="Y13" s="269"/>
      <c r="Z13" s="268"/>
      <c r="AA13" s="268"/>
      <c r="AB13" s="268"/>
      <c r="AC13" s="268"/>
      <c r="AD13" s="268"/>
      <c r="AE13" s="269">
        <f>1*6</f>
        <v>6</v>
      </c>
      <c r="AF13" s="269"/>
      <c r="AG13" s="269"/>
      <c r="AH13" s="270"/>
      <c r="AI13" s="271">
        <f t="shared" ref="AI13:AI76" si="1">SUM(D13:AH13)</f>
        <v>150</v>
      </c>
      <c r="AJ13" s="536">
        <v>0</v>
      </c>
      <c r="AK13" s="556" t="e">
        <f t="shared" ref="AK13:AK67" si="2">+AJ13/D13</f>
        <v>#DIV/0!</v>
      </c>
      <c r="AL13" s="572" t="s">
        <v>249</v>
      </c>
    </row>
    <row r="14" spans="1:38">
      <c r="A14" s="265">
        <v>2</v>
      </c>
      <c r="B14" s="555" t="s">
        <v>596</v>
      </c>
      <c r="C14" s="112" t="s">
        <v>62</v>
      </c>
      <c r="D14" s="111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>
        <f>17*2</f>
        <v>34</v>
      </c>
      <c r="S14" s="99">
        <f>17*4</f>
        <v>68</v>
      </c>
      <c r="T14" s="99"/>
      <c r="U14" s="99"/>
      <c r="V14" s="99"/>
      <c r="W14" s="99"/>
      <c r="X14" s="99">
        <f>4*12</f>
        <v>48</v>
      </c>
      <c r="Y14" s="115"/>
      <c r="Z14" s="99"/>
      <c r="AA14" s="115"/>
      <c r="AB14" s="99"/>
      <c r="AC14" s="99"/>
      <c r="AD14" s="99"/>
      <c r="AE14" s="99"/>
      <c r="AF14" s="99"/>
      <c r="AG14" s="99"/>
      <c r="AH14" s="110"/>
      <c r="AI14" s="271">
        <f t="shared" si="1"/>
        <v>150</v>
      </c>
      <c r="AJ14" s="532">
        <v>30</v>
      </c>
      <c r="AK14" s="557" t="e">
        <f t="shared" si="2"/>
        <v>#DIV/0!</v>
      </c>
      <c r="AL14" s="504" t="s">
        <v>249</v>
      </c>
    </row>
    <row r="15" spans="1:38">
      <c r="A15" s="550">
        <v>3</v>
      </c>
      <c r="B15" s="279" t="s">
        <v>537</v>
      </c>
      <c r="C15" s="112" t="s">
        <v>63</v>
      </c>
      <c r="D15" s="111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>
        <f>7*6</f>
        <v>42</v>
      </c>
      <c r="V15" s="99"/>
      <c r="W15" s="99">
        <f>6*12</f>
        <v>72</v>
      </c>
      <c r="X15" s="99">
        <f>3*12</f>
        <v>36</v>
      </c>
      <c r="Y15" s="99"/>
      <c r="Z15" s="99"/>
      <c r="AA15" s="99"/>
      <c r="AB15" s="99"/>
      <c r="AC15" s="99"/>
      <c r="AD15" s="99"/>
      <c r="AE15" s="99"/>
      <c r="AF15" s="99"/>
      <c r="AG15" s="99"/>
      <c r="AH15" s="110"/>
      <c r="AI15" s="271">
        <f t="shared" si="1"/>
        <v>150</v>
      </c>
      <c r="AJ15" s="532">
        <v>0</v>
      </c>
      <c r="AK15" s="557" t="e">
        <f t="shared" si="2"/>
        <v>#DIV/0!</v>
      </c>
      <c r="AL15" s="504" t="s">
        <v>249</v>
      </c>
    </row>
    <row r="16" spans="1:38">
      <c r="A16" s="550">
        <v>4</v>
      </c>
      <c r="B16" s="279" t="s">
        <v>537</v>
      </c>
      <c r="C16" s="112" t="s">
        <v>64</v>
      </c>
      <c r="D16" s="111"/>
      <c r="E16" s="99"/>
      <c r="F16" s="99"/>
      <c r="G16" s="99"/>
      <c r="H16" s="115"/>
      <c r="I16" s="115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>
        <f>6*12</f>
        <v>72</v>
      </c>
      <c r="Y16" s="115"/>
      <c r="Z16" s="99"/>
      <c r="AA16" s="115"/>
      <c r="AB16" s="99"/>
      <c r="AC16" s="115"/>
      <c r="AD16" s="115"/>
      <c r="AE16" s="115"/>
      <c r="AF16" s="115"/>
      <c r="AG16" s="115"/>
      <c r="AH16" s="118"/>
      <c r="AI16" s="271">
        <f t="shared" si="1"/>
        <v>72</v>
      </c>
      <c r="AJ16" s="532">
        <v>0</v>
      </c>
      <c r="AK16" s="557" t="e">
        <f t="shared" si="2"/>
        <v>#DIV/0!</v>
      </c>
      <c r="AL16" s="504" t="s">
        <v>249</v>
      </c>
    </row>
    <row r="17" spans="1:38">
      <c r="A17" s="265">
        <v>5</v>
      </c>
      <c r="B17" s="279" t="s">
        <v>537</v>
      </c>
      <c r="C17" s="112" t="s">
        <v>65</v>
      </c>
      <c r="D17" s="111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>
        <f>5*2</f>
        <v>10</v>
      </c>
      <c r="S17" s="99">
        <f>5*4</f>
        <v>20</v>
      </c>
      <c r="T17" s="99"/>
      <c r="U17" s="99"/>
      <c r="V17" s="99"/>
      <c r="W17" s="99">
        <f>4*12</f>
        <v>48</v>
      </c>
      <c r="X17" s="99">
        <f>6*12</f>
        <v>72</v>
      </c>
      <c r="Y17" s="115"/>
      <c r="Z17" s="99"/>
      <c r="AA17" s="115"/>
      <c r="AB17" s="99"/>
      <c r="AC17" s="115"/>
      <c r="AD17" s="115"/>
      <c r="AE17" s="115"/>
      <c r="AF17" s="115"/>
      <c r="AG17" s="115"/>
      <c r="AH17" s="118"/>
      <c r="AI17" s="271">
        <f t="shared" si="1"/>
        <v>150</v>
      </c>
      <c r="AJ17" s="532">
        <v>0</v>
      </c>
      <c r="AK17" s="557" t="e">
        <f t="shared" si="2"/>
        <v>#DIV/0!</v>
      </c>
      <c r="AL17" s="504" t="s">
        <v>249</v>
      </c>
    </row>
    <row r="18" spans="1:38" ht="15" customHeight="1">
      <c r="A18" s="550">
        <v>6</v>
      </c>
      <c r="B18" s="279" t="s">
        <v>537</v>
      </c>
      <c r="C18" s="112" t="s">
        <v>66</v>
      </c>
      <c r="D18" s="111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>
        <f>1*6</f>
        <v>6</v>
      </c>
      <c r="V18" s="99"/>
      <c r="W18" s="99">
        <f>5*12</f>
        <v>60</v>
      </c>
      <c r="X18" s="99"/>
      <c r="Y18" s="607" t="s">
        <v>597</v>
      </c>
      <c r="Z18" s="608"/>
      <c r="AA18" s="608"/>
      <c r="AB18" s="608"/>
      <c r="AC18" s="608"/>
      <c r="AD18" s="608"/>
      <c r="AE18" s="608"/>
      <c r="AF18" s="608"/>
      <c r="AG18" s="608"/>
      <c r="AH18" s="679"/>
      <c r="AI18" s="271">
        <f t="shared" si="1"/>
        <v>66</v>
      </c>
      <c r="AJ18" s="532">
        <v>0</v>
      </c>
      <c r="AK18" s="557" t="e">
        <f t="shared" si="2"/>
        <v>#DIV/0!</v>
      </c>
      <c r="AL18" s="504" t="s">
        <v>249</v>
      </c>
    </row>
    <row r="19" spans="1:38" ht="15" customHeight="1">
      <c r="A19" s="550">
        <v>7</v>
      </c>
      <c r="B19" s="279" t="s">
        <v>408</v>
      </c>
      <c r="C19" s="112" t="s">
        <v>67</v>
      </c>
      <c r="D19" s="111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>
        <f>5*6</f>
        <v>30</v>
      </c>
      <c r="V19" s="99"/>
      <c r="W19" s="99">
        <f>1*12</f>
        <v>12</v>
      </c>
      <c r="X19" s="99">
        <f>3*12</f>
        <v>36</v>
      </c>
      <c r="Y19" s="607" t="s">
        <v>598</v>
      </c>
      <c r="Z19" s="608"/>
      <c r="AA19" s="608"/>
      <c r="AB19" s="608"/>
      <c r="AC19" s="608"/>
      <c r="AD19" s="608"/>
      <c r="AE19" s="608"/>
      <c r="AF19" s="608"/>
      <c r="AG19" s="608"/>
      <c r="AH19" s="679"/>
      <c r="AI19" s="271">
        <f t="shared" si="1"/>
        <v>78</v>
      </c>
      <c r="AJ19" s="532">
        <v>0</v>
      </c>
      <c r="AK19" s="557" t="e">
        <f t="shared" si="2"/>
        <v>#DIV/0!</v>
      </c>
      <c r="AL19" s="504" t="s">
        <v>249</v>
      </c>
    </row>
    <row r="20" spans="1:38">
      <c r="A20" s="265">
        <v>8</v>
      </c>
      <c r="B20" s="279" t="s">
        <v>408</v>
      </c>
      <c r="C20" s="112" t="s">
        <v>68</v>
      </c>
      <c r="D20" s="111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>
        <f>9*6</f>
        <v>54</v>
      </c>
      <c r="V20" s="99"/>
      <c r="W20" s="99">
        <f>4*12</f>
        <v>48</v>
      </c>
      <c r="X20" s="99">
        <f>4*12</f>
        <v>48</v>
      </c>
      <c r="Y20" s="115"/>
      <c r="Z20" s="99"/>
      <c r="AA20" s="115"/>
      <c r="AB20" s="99"/>
      <c r="AC20" s="115"/>
      <c r="AD20" s="115"/>
      <c r="AE20" s="115"/>
      <c r="AF20" s="115"/>
      <c r="AG20" s="115"/>
      <c r="AH20" s="118"/>
      <c r="AI20" s="271">
        <f t="shared" si="1"/>
        <v>150</v>
      </c>
      <c r="AJ20" s="532">
        <v>0</v>
      </c>
      <c r="AK20" s="557" t="e">
        <f t="shared" si="2"/>
        <v>#DIV/0!</v>
      </c>
      <c r="AL20" s="504" t="s">
        <v>249</v>
      </c>
    </row>
    <row r="21" spans="1:38">
      <c r="A21" s="550">
        <v>9</v>
      </c>
      <c r="B21" s="279" t="s">
        <v>408</v>
      </c>
      <c r="C21" s="112" t="s">
        <v>69</v>
      </c>
      <c r="D21" s="111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>
        <f>9*6</f>
        <v>54</v>
      </c>
      <c r="V21" s="99"/>
      <c r="W21" s="99">
        <f>3*12</f>
        <v>36</v>
      </c>
      <c r="X21" s="99">
        <f>5*12</f>
        <v>60</v>
      </c>
      <c r="Y21" s="99"/>
      <c r="Z21" s="99"/>
      <c r="AA21" s="99"/>
      <c r="AB21" s="99"/>
      <c r="AC21" s="99"/>
      <c r="AD21" s="99"/>
      <c r="AE21" s="99"/>
      <c r="AF21" s="99"/>
      <c r="AG21" s="99"/>
      <c r="AH21" s="110"/>
      <c r="AI21" s="271">
        <f t="shared" si="1"/>
        <v>150</v>
      </c>
      <c r="AJ21" s="532">
        <v>0</v>
      </c>
      <c r="AK21" s="557" t="e">
        <f t="shared" si="2"/>
        <v>#DIV/0!</v>
      </c>
      <c r="AL21" s="504" t="s">
        <v>249</v>
      </c>
    </row>
    <row r="22" spans="1:38" ht="17.25" customHeight="1">
      <c r="A22" s="550">
        <v>10</v>
      </c>
      <c r="B22" s="555" t="s">
        <v>408</v>
      </c>
      <c r="C22" s="112" t="s">
        <v>70</v>
      </c>
      <c r="D22" s="111"/>
      <c r="E22" s="99"/>
      <c r="F22" s="99">
        <f>3*4</f>
        <v>12</v>
      </c>
      <c r="G22" s="99"/>
      <c r="H22" s="99"/>
      <c r="I22" s="99"/>
      <c r="J22" s="99"/>
      <c r="K22" s="100"/>
      <c r="L22" s="99"/>
      <c r="M22" s="99"/>
      <c r="N22" s="99"/>
      <c r="O22" s="99"/>
      <c r="P22" s="99"/>
      <c r="Q22" s="99"/>
      <c r="R22" s="99">
        <f>4*2</f>
        <v>8</v>
      </c>
      <c r="S22" s="100">
        <f>4*4</f>
        <v>16</v>
      </c>
      <c r="T22" s="99"/>
      <c r="U22" s="99">
        <f>6*6</f>
        <v>36</v>
      </c>
      <c r="V22" s="99"/>
      <c r="W22" s="99"/>
      <c r="X22" s="99">
        <f>6*12</f>
        <v>72</v>
      </c>
      <c r="Y22" s="115"/>
      <c r="Z22" s="99"/>
      <c r="AA22" s="115"/>
      <c r="AB22" s="99"/>
      <c r="AC22" s="99"/>
      <c r="AD22" s="99"/>
      <c r="AE22" s="99"/>
      <c r="AF22" s="99">
        <f>1*6</f>
        <v>6</v>
      </c>
      <c r="AG22" s="99"/>
      <c r="AH22" s="110"/>
      <c r="AI22" s="271">
        <f t="shared" si="1"/>
        <v>150</v>
      </c>
      <c r="AJ22" s="532">
        <v>47</v>
      </c>
      <c r="AK22" s="557" t="e">
        <f t="shared" si="2"/>
        <v>#DIV/0!</v>
      </c>
      <c r="AL22" s="504" t="s">
        <v>249</v>
      </c>
    </row>
    <row r="23" spans="1:38">
      <c r="A23" s="265">
        <v>11</v>
      </c>
      <c r="B23" s="279" t="s">
        <v>408</v>
      </c>
      <c r="C23" s="112" t="s">
        <v>315</v>
      </c>
      <c r="D23" s="111">
        <v>12</v>
      </c>
      <c r="E23" s="99"/>
      <c r="F23" s="99"/>
      <c r="G23" s="99"/>
      <c r="H23" s="99"/>
      <c r="I23" s="99"/>
      <c r="J23" s="99"/>
      <c r="K23" s="100"/>
      <c r="L23" s="99"/>
      <c r="M23" s="99"/>
      <c r="N23" s="99"/>
      <c r="O23" s="99"/>
      <c r="P23" s="99"/>
      <c r="Q23" s="99"/>
      <c r="R23" s="99">
        <f>1*2</f>
        <v>2</v>
      </c>
      <c r="S23" s="100">
        <f>1*4</f>
        <v>4</v>
      </c>
      <c r="T23" s="99"/>
      <c r="U23" s="99">
        <f>6*6</f>
        <v>36</v>
      </c>
      <c r="V23" s="99"/>
      <c r="W23" s="99">
        <f>3*12</f>
        <v>36</v>
      </c>
      <c r="X23" s="99">
        <f>5*12</f>
        <v>60</v>
      </c>
      <c r="Y23" s="115"/>
      <c r="Z23" s="99"/>
      <c r="AA23" s="115"/>
      <c r="AB23" s="99"/>
      <c r="AC23" s="99"/>
      <c r="AD23" s="99"/>
      <c r="AE23" s="99"/>
      <c r="AF23" s="99"/>
      <c r="AG23" s="99"/>
      <c r="AH23" s="110"/>
      <c r="AI23" s="271">
        <f t="shared" si="1"/>
        <v>150</v>
      </c>
      <c r="AJ23" s="532">
        <v>14</v>
      </c>
      <c r="AK23" s="557">
        <f t="shared" si="2"/>
        <v>1.1666666666666667</v>
      </c>
      <c r="AL23" s="504" t="s">
        <v>249</v>
      </c>
    </row>
    <row r="24" spans="1:38">
      <c r="A24" s="550">
        <v>12</v>
      </c>
      <c r="B24" s="279" t="s">
        <v>470</v>
      </c>
      <c r="C24" s="112" t="s">
        <v>71</v>
      </c>
      <c r="D24" s="111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>
        <f>9*6</f>
        <v>54</v>
      </c>
      <c r="V24" s="99"/>
      <c r="W24" s="99">
        <f>2*12</f>
        <v>24</v>
      </c>
      <c r="X24" s="99">
        <f>6*12</f>
        <v>72</v>
      </c>
      <c r="Y24" s="115"/>
      <c r="Z24" s="99"/>
      <c r="AA24" s="115"/>
      <c r="AB24" s="99"/>
      <c r="AC24" s="115"/>
      <c r="AD24" s="115"/>
      <c r="AE24" s="115"/>
      <c r="AF24" s="99"/>
      <c r="AG24" s="99"/>
      <c r="AH24" s="110"/>
      <c r="AI24" s="271">
        <f t="shared" si="1"/>
        <v>150</v>
      </c>
      <c r="AJ24" s="532">
        <v>6</v>
      </c>
      <c r="AK24" s="557" t="e">
        <f t="shared" si="2"/>
        <v>#DIV/0!</v>
      </c>
      <c r="AL24" s="504" t="s">
        <v>249</v>
      </c>
    </row>
    <row r="25" spans="1:38">
      <c r="A25" s="550">
        <v>13</v>
      </c>
      <c r="B25" s="279" t="s">
        <v>470</v>
      </c>
      <c r="C25" s="112" t="s">
        <v>72</v>
      </c>
      <c r="D25" s="111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>
        <f>9*6</f>
        <v>54</v>
      </c>
      <c r="V25" s="99"/>
      <c r="W25" s="99">
        <f>1*12</f>
        <v>12</v>
      </c>
      <c r="X25" s="99">
        <f>7*12</f>
        <v>84</v>
      </c>
      <c r="Y25" s="115"/>
      <c r="Z25" s="99"/>
      <c r="AA25" s="115"/>
      <c r="AB25" s="99"/>
      <c r="AC25" s="115"/>
      <c r="AD25" s="115"/>
      <c r="AE25" s="115"/>
      <c r="AF25" s="115"/>
      <c r="AG25" s="115"/>
      <c r="AH25" s="118"/>
      <c r="AI25" s="271">
        <f t="shared" si="1"/>
        <v>150</v>
      </c>
      <c r="AJ25" s="532">
        <v>0</v>
      </c>
      <c r="AK25" s="557" t="e">
        <f t="shared" si="2"/>
        <v>#DIV/0!</v>
      </c>
      <c r="AL25" s="504" t="s">
        <v>249</v>
      </c>
    </row>
    <row r="26" spans="1:38">
      <c r="A26" s="265">
        <v>14</v>
      </c>
      <c r="B26" s="555" t="s">
        <v>470</v>
      </c>
      <c r="C26" s="112" t="s">
        <v>73</v>
      </c>
      <c r="D26" s="111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>
        <f>9*6</f>
        <v>54</v>
      </c>
      <c r="V26" s="99"/>
      <c r="W26" s="99">
        <f>2*12</f>
        <v>24</v>
      </c>
      <c r="X26" s="99">
        <f>6*12</f>
        <v>72</v>
      </c>
      <c r="Y26" s="115"/>
      <c r="Z26" s="99"/>
      <c r="AA26" s="115"/>
      <c r="AB26" s="99"/>
      <c r="AC26" s="115"/>
      <c r="AD26" s="115"/>
      <c r="AE26" s="115"/>
      <c r="AF26" s="115"/>
      <c r="AG26" s="115"/>
      <c r="AH26" s="118"/>
      <c r="AI26" s="271">
        <f t="shared" si="1"/>
        <v>150</v>
      </c>
      <c r="AJ26" s="532">
        <v>0</v>
      </c>
      <c r="AK26" s="557" t="e">
        <f t="shared" si="2"/>
        <v>#DIV/0!</v>
      </c>
      <c r="AL26" s="504" t="s">
        <v>249</v>
      </c>
    </row>
    <row r="27" spans="1:38">
      <c r="A27" s="550">
        <v>15</v>
      </c>
      <c r="B27" s="279" t="s">
        <v>470</v>
      </c>
      <c r="C27" s="112" t="s">
        <v>74</v>
      </c>
      <c r="D27" s="111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>
        <f>5*6</f>
        <v>30</v>
      </c>
      <c r="V27" s="99"/>
      <c r="W27" s="99">
        <f>5*12</f>
        <v>60</v>
      </c>
      <c r="X27" s="99">
        <f>5*12</f>
        <v>60</v>
      </c>
      <c r="Y27" s="115"/>
      <c r="Z27" s="99"/>
      <c r="AA27" s="115"/>
      <c r="AB27" s="99"/>
      <c r="AC27" s="115"/>
      <c r="AD27" s="115"/>
      <c r="AE27" s="115"/>
      <c r="AF27" s="115"/>
      <c r="AG27" s="115"/>
      <c r="AH27" s="118"/>
      <c r="AI27" s="271">
        <f t="shared" si="1"/>
        <v>150</v>
      </c>
      <c r="AJ27" s="532">
        <v>0</v>
      </c>
      <c r="AK27" s="557" t="e">
        <f t="shared" si="2"/>
        <v>#DIV/0!</v>
      </c>
      <c r="AL27" s="504" t="s">
        <v>249</v>
      </c>
    </row>
    <row r="28" spans="1:38">
      <c r="A28" s="550">
        <v>16</v>
      </c>
      <c r="B28" s="279" t="s">
        <v>411</v>
      </c>
      <c r="C28" s="112" t="s">
        <v>76</v>
      </c>
      <c r="D28" s="111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>
        <f>1*2</f>
        <v>2</v>
      </c>
      <c r="S28" s="99">
        <f>1*4</f>
        <v>4</v>
      </c>
      <c r="T28" s="99"/>
      <c r="U28" s="99"/>
      <c r="V28" s="99"/>
      <c r="W28" s="99">
        <f>5*12</f>
        <v>60</v>
      </c>
      <c r="X28" s="99">
        <f>7*12</f>
        <v>84</v>
      </c>
      <c r="Y28" s="99"/>
      <c r="Z28" s="99"/>
      <c r="AA28" s="99"/>
      <c r="AB28" s="99"/>
      <c r="AC28" s="99"/>
      <c r="AD28" s="99"/>
      <c r="AE28" s="99"/>
      <c r="AF28" s="99"/>
      <c r="AG28" s="99"/>
      <c r="AH28" s="110"/>
      <c r="AI28" s="271">
        <f t="shared" si="1"/>
        <v>150</v>
      </c>
      <c r="AJ28" s="532">
        <v>1</v>
      </c>
      <c r="AK28" s="557" t="e">
        <f t="shared" si="2"/>
        <v>#DIV/0!</v>
      </c>
      <c r="AL28" s="504" t="s">
        <v>249</v>
      </c>
    </row>
    <row r="29" spans="1:38">
      <c r="A29" s="265">
        <v>17</v>
      </c>
      <c r="B29" s="279" t="s">
        <v>411</v>
      </c>
      <c r="C29" s="112" t="s">
        <v>77</v>
      </c>
      <c r="D29" s="111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>
        <f>1*2</f>
        <v>2</v>
      </c>
      <c r="S29" s="99">
        <f>1*4</f>
        <v>4</v>
      </c>
      <c r="T29" s="99"/>
      <c r="U29" s="99"/>
      <c r="V29" s="99"/>
      <c r="W29" s="99">
        <f>6*12</f>
        <v>72</v>
      </c>
      <c r="X29" s="99">
        <f>6*12</f>
        <v>72</v>
      </c>
      <c r="Y29" s="99"/>
      <c r="Z29" s="99"/>
      <c r="AA29" s="99"/>
      <c r="AB29" s="99"/>
      <c r="AC29" s="99"/>
      <c r="AD29" s="99"/>
      <c r="AE29" s="99"/>
      <c r="AF29" s="99"/>
      <c r="AG29" s="99"/>
      <c r="AH29" s="110"/>
      <c r="AI29" s="271">
        <f t="shared" si="1"/>
        <v>150</v>
      </c>
      <c r="AJ29" s="532">
        <v>1</v>
      </c>
      <c r="AK29" s="557" t="e">
        <f t="shared" si="2"/>
        <v>#DIV/0!</v>
      </c>
      <c r="AL29" s="504" t="s">
        <v>249</v>
      </c>
    </row>
    <row r="30" spans="1:38">
      <c r="A30" s="550">
        <v>18</v>
      </c>
      <c r="B30" s="555" t="s">
        <v>537</v>
      </c>
      <c r="C30" s="112" t="s">
        <v>78</v>
      </c>
      <c r="D30" s="111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>
        <f>5*2</f>
        <v>10</v>
      </c>
      <c r="S30" s="99">
        <f>5*4</f>
        <v>20</v>
      </c>
      <c r="T30" s="99"/>
      <c r="U30" s="99">
        <f>4*6</f>
        <v>24</v>
      </c>
      <c r="V30" s="99"/>
      <c r="W30" s="99">
        <f>5*12</f>
        <v>60</v>
      </c>
      <c r="X30" s="99">
        <f>3*12</f>
        <v>36</v>
      </c>
      <c r="Y30" s="115"/>
      <c r="Z30" s="99"/>
      <c r="AA30" s="115"/>
      <c r="AB30" s="99"/>
      <c r="AC30" s="115"/>
      <c r="AD30" s="115"/>
      <c r="AE30" s="115"/>
      <c r="AF30" s="115"/>
      <c r="AG30" s="115"/>
      <c r="AH30" s="118"/>
      <c r="AI30" s="271">
        <f t="shared" si="1"/>
        <v>150</v>
      </c>
      <c r="AJ30" s="532">
        <v>0</v>
      </c>
      <c r="AK30" s="557" t="e">
        <f t="shared" si="2"/>
        <v>#DIV/0!</v>
      </c>
      <c r="AL30" s="504" t="s">
        <v>249</v>
      </c>
    </row>
    <row r="31" spans="1:38" ht="15" customHeight="1">
      <c r="A31" s="550">
        <v>19</v>
      </c>
      <c r="B31" s="279" t="s">
        <v>537</v>
      </c>
      <c r="C31" s="119" t="s">
        <v>79</v>
      </c>
      <c r="D31" s="111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>
        <f>1*6</f>
        <v>6</v>
      </c>
      <c r="V31" s="99"/>
      <c r="W31" s="99">
        <f>4*12</f>
        <v>48</v>
      </c>
      <c r="X31" s="99">
        <f>1*12</f>
        <v>12</v>
      </c>
      <c r="Y31" s="607" t="s">
        <v>599</v>
      </c>
      <c r="Z31" s="608"/>
      <c r="AA31" s="608"/>
      <c r="AB31" s="608"/>
      <c r="AC31" s="608"/>
      <c r="AD31" s="608"/>
      <c r="AE31" s="608"/>
      <c r="AF31" s="608"/>
      <c r="AG31" s="608"/>
      <c r="AH31" s="679"/>
      <c r="AI31" s="271">
        <f t="shared" si="1"/>
        <v>66</v>
      </c>
      <c r="AJ31" s="532">
        <v>0</v>
      </c>
      <c r="AK31" s="557" t="e">
        <f t="shared" si="2"/>
        <v>#DIV/0!</v>
      </c>
      <c r="AL31" s="504" t="s">
        <v>249</v>
      </c>
    </row>
    <row r="32" spans="1:38">
      <c r="A32" s="265">
        <v>20</v>
      </c>
      <c r="B32" s="279" t="s">
        <v>408</v>
      </c>
      <c r="C32" s="112" t="s">
        <v>80</v>
      </c>
      <c r="D32" s="111">
        <v>24</v>
      </c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>
        <f>5*2</f>
        <v>10</v>
      </c>
      <c r="S32" s="99">
        <f>5*4</f>
        <v>20</v>
      </c>
      <c r="T32" s="99"/>
      <c r="U32" s="99"/>
      <c r="V32" s="99"/>
      <c r="W32" s="99"/>
      <c r="X32" s="99">
        <f>8*12</f>
        <v>96</v>
      </c>
      <c r="Y32" s="115"/>
      <c r="Z32" s="99"/>
      <c r="AA32" s="115"/>
      <c r="AB32" s="99"/>
      <c r="AC32" s="115"/>
      <c r="AD32" s="115"/>
      <c r="AE32" s="115"/>
      <c r="AF32" s="99"/>
      <c r="AG32" s="99"/>
      <c r="AH32" s="110"/>
      <c r="AI32" s="271">
        <f t="shared" si="1"/>
        <v>150</v>
      </c>
      <c r="AJ32" s="532">
        <v>0</v>
      </c>
      <c r="AK32" s="557">
        <f t="shared" si="2"/>
        <v>0</v>
      </c>
      <c r="AL32" s="504" t="s">
        <v>249</v>
      </c>
    </row>
    <row r="33" spans="1:38">
      <c r="A33" s="550">
        <v>21</v>
      </c>
      <c r="B33" s="279" t="s">
        <v>408</v>
      </c>
      <c r="C33" s="112" t="s">
        <v>81</v>
      </c>
      <c r="D33" s="111">
        <v>12</v>
      </c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>
        <f>9*2</f>
        <v>18</v>
      </c>
      <c r="S33" s="99">
        <f>9*4</f>
        <v>36</v>
      </c>
      <c r="T33" s="99"/>
      <c r="U33" s="99">
        <f>2*6</f>
        <v>12</v>
      </c>
      <c r="V33" s="99"/>
      <c r="W33" s="99">
        <f>2*12</f>
        <v>24</v>
      </c>
      <c r="X33" s="99">
        <f>4*12</f>
        <v>48</v>
      </c>
      <c r="Y33" s="115"/>
      <c r="Z33" s="99"/>
      <c r="AA33" s="115"/>
      <c r="AB33" s="99"/>
      <c r="AC33" s="115"/>
      <c r="AD33" s="115"/>
      <c r="AE33" s="115"/>
      <c r="AF33" s="115"/>
      <c r="AG33" s="115"/>
      <c r="AH33" s="118"/>
      <c r="AI33" s="271">
        <f t="shared" si="1"/>
        <v>150</v>
      </c>
      <c r="AJ33" s="532">
        <v>44</v>
      </c>
      <c r="AK33" s="557">
        <f t="shared" si="2"/>
        <v>3.6666666666666665</v>
      </c>
      <c r="AL33" s="504" t="s">
        <v>249</v>
      </c>
    </row>
    <row r="34" spans="1:38">
      <c r="A34" s="550">
        <v>22</v>
      </c>
      <c r="B34" s="555" t="s">
        <v>408</v>
      </c>
      <c r="C34" s="112" t="s">
        <v>82</v>
      </c>
      <c r="D34" s="111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>
        <f>3*2</f>
        <v>6</v>
      </c>
      <c r="S34" s="99">
        <f>3*4</f>
        <v>12</v>
      </c>
      <c r="T34" s="99"/>
      <c r="U34" s="99">
        <f>6*6</f>
        <v>36</v>
      </c>
      <c r="V34" s="99"/>
      <c r="W34" s="99">
        <f>1*12</f>
        <v>12</v>
      </c>
      <c r="X34" s="99">
        <f>7*12</f>
        <v>84</v>
      </c>
      <c r="Y34" s="115"/>
      <c r="Z34" s="99"/>
      <c r="AA34" s="115"/>
      <c r="AB34" s="99"/>
      <c r="AC34" s="99"/>
      <c r="AD34" s="99"/>
      <c r="AE34" s="99"/>
      <c r="AF34" s="99"/>
      <c r="AG34" s="99"/>
      <c r="AH34" s="110"/>
      <c r="AI34" s="271">
        <f t="shared" si="1"/>
        <v>150</v>
      </c>
      <c r="AJ34" s="532">
        <v>0</v>
      </c>
      <c r="AK34" s="557" t="e">
        <f t="shared" si="2"/>
        <v>#DIV/0!</v>
      </c>
      <c r="AL34" s="504" t="s">
        <v>249</v>
      </c>
    </row>
    <row r="35" spans="1:38">
      <c r="A35" s="265">
        <v>23</v>
      </c>
      <c r="B35" s="279" t="s">
        <v>537</v>
      </c>
      <c r="C35" s="112" t="s">
        <v>83</v>
      </c>
      <c r="D35" s="111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115"/>
      <c r="S35" s="99"/>
      <c r="T35" s="99"/>
      <c r="U35" s="99">
        <f>11*6</f>
        <v>66</v>
      </c>
      <c r="V35" s="99"/>
      <c r="W35" s="99">
        <f>4*12</f>
        <v>48</v>
      </c>
      <c r="X35" s="99">
        <f>3*12</f>
        <v>36</v>
      </c>
      <c r="Y35" s="115"/>
      <c r="Z35" s="115"/>
      <c r="AA35" s="115"/>
      <c r="AB35" s="115"/>
      <c r="AC35" s="115"/>
      <c r="AD35" s="115"/>
      <c r="AE35" s="115"/>
      <c r="AF35" s="115"/>
      <c r="AG35" s="115"/>
      <c r="AH35" s="118"/>
      <c r="AI35" s="271">
        <f t="shared" si="1"/>
        <v>150</v>
      </c>
      <c r="AJ35" s="532">
        <v>0</v>
      </c>
      <c r="AK35" s="557" t="e">
        <f t="shared" si="2"/>
        <v>#DIV/0!</v>
      </c>
      <c r="AL35" s="504" t="s">
        <v>249</v>
      </c>
    </row>
    <row r="36" spans="1:38" ht="15" customHeight="1">
      <c r="A36" s="550">
        <v>24</v>
      </c>
      <c r="B36" s="279" t="s">
        <v>537</v>
      </c>
      <c r="C36" s="112" t="s">
        <v>84</v>
      </c>
      <c r="D36" s="111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>
        <f>2*2</f>
        <v>4</v>
      </c>
      <c r="S36" s="99">
        <f>2*4</f>
        <v>8</v>
      </c>
      <c r="T36" s="99"/>
      <c r="U36" s="99"/>
      <c r="V36" s="99"/>
      <c r="W36" s="99">
        <f>3*12</f>
        <v>36</v>
      </c>
      <c r="X36" s="99">
        <f>2*12</f>
        <v>24</v>
      </c>
      <c r="Y36" s="607" t="s">
        <v>600</v>
      </c>
      <c r="Z36" s="608"/>
      <c r="AA36" s="608"/>
      <c r="AB36" s="608"/>
      <c r="AC36" s="608"/>
      <c r="AD36" s="609"/>
      <c r="AE36" s="115">
        <f>4*6</f>
        <v>24</v>
      </c>
      <c r="AF36" s="115">
        <f>1*6</f>
        <v>6</v>
      </c>
      <c r="AG36" s="115"/>
      <c r="AH36" s="118"/>
      <c r="AI36" s="271">
        <f t="shared" si="1"/>
        <v>102</v>
      </c>
      <c r="AJ36" s="532">
        <v>0</v>
      </c>
      <c r="AK36" s="557" t="e">
        <f t="shared" si="2"/>
        <v>#DIV/0!</v>
      </c>
      <c r="AL36" s="504" t="s">
        <v>249</v>
      </c>
    </row>
    <row r="37" spans="1:38">
      <c r="A37" s="550">
        <v>25</v>
      </c>
      <c r="B37" s="279" t="s">
        <v>411</v>
      </c>
      <c r="C37" s="112" t="s">
        <v>85</v>
      </c>
      <c r="D37" s="111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>
        <f>9*2</f>
        <v>18</v>
      </c>
      <c r="S37" s="99">
        <f>9*4</f>
        <v>36</v>
      </c>
      <c r="T37" s="99"/>
      <c r="U37" s="99"/>
      <c r="V37" s="99"/>
      <c r="W37" s="99"/>
      <c r="X37" s="99">
        <f>8*12</f>
        <v>96</v>
      </c>
      <c r="Y37" s="115"/>
      <c r="Z37" s="99"/>
      <c r="AA37" s="115"/>
      <c r="AB37" s="99"/>
      <c r="AC37" s="99"/>
      <c r="AD37" s="115"/>
      <c r="AE37" s="115"/>
      <c r="AF37" s="115"/>
      <c r="AG37" s="115"/>
      <c r="AH37" s="118"/>
      <c r="AI37" s="271">
        <f t="shared" si="1"/>
        <v>150</v>
      </c>
      <c r="AJ37" s="532">
        <v>1</v>
      </c>
      <c r="AK37" s="557" t="e">
        <f t="shared" si="2"/>
        <v>#DIV/0!</v>
      </c>
      <c r="AL37" s="504" t="s">
        <v>249</v>
      </c>
    </row>
    <row r="38" spans="1:38">
      <c r="A38" s="265">
        <v>26</v>
      </c>
      <c r="B38" s="555" t="s">
        <v>411</v>
      </c>
      <c r="C38" s="112" t="s">
        <v>86</v>
      </c>
      <c r="D38" s="111">
        <v>64</v>
      </c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>
        <f>8*2</f>
        <v>16</v>
      </c>
      <c r="S38" s="99">
        <f>8*4</f>
        <v>32</v>
      </c>
      <c r="T38" s="99"/>
      <c r="U38" s="99"/>
      <c r="V38" s="99"/>
      <c r="W38" s="99"/>
      <c r="X38" s="99">
        <f>3*12</f>
        <v>36</v>
      </c>
      <c r="Y38" s="115"/>
      <c r="Z38" s="99"/>
      <c r="AA38" s="115"/>
      <c r="AB38" s="99"/>
      <c r="AC38" s="99">
        <v>2</v>
      </c>
      <c r="AD38" s="99"/>
      <c r="AE38" s="99"/>
      <c r="AF38" s="99"/>
      <c r="AG38" s="99"/>
      <c r="AH38" s="110"/>
      <c r="AI38" s="271">
        <f t="shared" si="1"/>
        <v>150</v>
      </c>
      <c r="AJ38" s="532">
        <v>0</v>
      </c>
      <c r="AK38" s="557">
        <f t="shared" si="2"/>
        <v>0</v>
      </c>
      <c r="AL38" s="504" t="s">
        <v>249</v>
      </c>
    </row>
    <row r="39" spans="1:38">
      <c r="A39" s="550">
        <v>27</v>
      </c>
      <c r="B39" s="279" t="s">
        <v>415</v>
      </c>
      <c r="C39" s="112" t="s">
        <v>87</v>
      </c>
      <c r="D39" s="111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>
        <f>5*2</f>
        <v>10</v>
      </c>
      <c r="S39" s="99">
        <f>5*4</f>
        <v>20</v>
      </c>
      <c r="T39" s="99"/>
      <c r="U39" s="99"/>
      <c r="V39" s="99"/>
      <c r="W39" s="99"/>
      <c r="X39" s="99">
        <f>10*12</f>
        <v>120</v>
      </c>
      <c r="Y39" s="115"/>
      <c r="Z39" s="99"/>
      <c r="AA39" s="115"/>
      <c r="AB39" s="99"/>
      <c r="AC39" s="115"/>
      <c r="AD39" s="115"/>
      <c r="AE39" s="115"/>
      <c r="AF39" s="115"/>
      <c r="AG39" s="115"/>
      <c r="AH39" s="110"/>
      <c r="AI39" s="271">
        <f t="shared" si="1"/>
        <v>150</v>
      </c>
      <c r="AJ39" s="532">
        <v>1</v>
      </c>
      <c r="AK39" s="557" t="e">
        <f t="shared" si="2"/>
        <v>#DIV/0!</v>
      </c>
      <c r="AL39" s="504" t="s">
        <v>249</v>
      </c>
    </row>
    <row r="40" spans="1:38" ht="14.25" customHeight="1">
      <c r="A40" s="550">
        <v>28</v>
      </c>
      <c r="B40" s="279" t="s">
        <v>415</v>
      </c>
      <c r="C40" s="112" t="s">
        <v>88</v>
      </c>
      <c r="D40" s="111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>
        <f>9*2</f>
        <v>18</v>
      </c>
      <c r="S40" s="99">
        <f>9*4</f>
        <v>36</v>
      </c>
      <c r="T40" s="99"/>
      <c r="U40" s="99"/>
      <c r="V40" s="99"/>
      <c r="W40" s="99"/>
      <c r="X40" s="99">
        <f>8*12</f>
        <v>96</v>
      </c>
      <c r="Y40" s="115"/>
      <c r="Z40" s="99"/>
      <c r="AA40" s="115"/>
      <c r="AB40" s="99"/>
      <c r="AC40" s="115"/>
      <c r="AD40" s="115"/>
      <c r="AE40" s="115"/>
      <c r="AF40" s="115"/>
      <c r="AG40" s="115"/>
      <c r="AH40" s="118"/>
      <c r="AI40" s="271">
        <f t="shared" si="1"/>
        <v>150</v>
      </c>
      <c r="AJ40" s="532">
        <v>59</v>
      </c>
      <c r="AK40" s="557" t="e">
        <f t="shared" si="2"/>
        <v>#DIV/0!</v>
      </c>
      <c r="AL40" s="504" t="s">
        <v>249</v>
      </c>
    </row>
    <row r="41" spans="1:38" ht="16.5" customHeight="1">
      <c r="A41" s="265">
        <v>29</v>
      </c>
      <c r="B41" s="279" t="s">
        <v>415</v>
      </c>
      <c r="C41" s="112" t="s">
        <v>89</v>
      </c>
      <c r="D41" s="111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>
        <f>1*2</f>
        <v>2</v>
      </c>
      <c r="S41" s="99">
        <f>1*4</f>
        <v>4</v>
      </c>
      <c r="T41" s="99"/>
      <c r="U41" s="99"/>
      <c r="V41" s="99"/>
      <c r="W41" s="99">
        <f>5*12</f>
        <v>60</v>
      </c>
      <c r="X41" s="99">
        <f>7*12</f>
        <v>84</v>
      </c>
      <c r="Y41" s="115"/>
      <c r="Z41" s="99"/>
      <c r="AA41" s="115"/>
      <c r="AB41" s="99"/>
      <c r="AC41" s="99"/>
      <c r="AD41" s="115"/>
      <c r="AE41" s="115"/>
      <c r="AF41" s="115"/>
      <c r="AG41" s="115"/>
      <c r="AH41" s="118"/>
      <c r="AI41" s="271">
        <f t="shared" si="1"/>
        <v>150</v>
      </c>
      <c r="AJ41" s="532">
        <v>0</v>
      </c>
      <c r="AK41" s="557" t="e">
        <f t="shared" si="2"/>
        <v>#DIV/0!</v>
      </c>
      <c r="AL41" s="504" t="s">
        <v>249</v>
      </c>
    </row>
    <row r="42" spans="1:38">
      <c r="A42" s="550">
        <v>30</v>
      </c>
      <c r="B42" s="555" t="s">
        <v>417</v>
      </c>
      <c r="C42" s="112" t="s">
        <v>213</v>
      </c>
      <c r="D42" s="111">
        <v>16</v>
      </c>
      <c r="E42" s="99"/>
      <c r="F42" s="99"/>
      <c r="G42" s="99"/>
      <c r="H42" s="99"/>
      <c r="I42" s="99"/>
      <c r="J42" s="99"/>
      <c r="K42" s="99"/>
      <c r="L42" s="99">
        <f>8*4</f>
        <v>32</v>
      </c>
      <c r="M42" s="99"/>
      <c r="N42" s="99"/>
      <c r="O42" s="99"/>
      <c r="P42" s="99"/>
      <c r="Q42" s="99"/>
      <c r="R42" s="99">
        <f>15*2</f>
        <v>30</v>
      </c>
      <c r="S42" s="99">
        <f>15*4</f>
        <v>60</v>
      </c>
      <c r="T42" s="99"/>
      <c r="U42" s="99"/>
      <c r="V42" s="99"/>
      <c r="W42" s="99"/>
      <c r="X42" s="99"/>
      <c r="Y42" s="115"/>
      <c r="Z42" s="99"/>
      <c r="AA42" s="115"/>
      <c r="AB42" s="99"/>
      <c r="AC42" s="115"/>
      <c r="AD42" s="115"/>
      <c r="AE42" s="115"/>
      <c r="AF42" s="115"/>
      <c r="AG42" s="115"/>
      <c r="AH42" s="118">
        <f>2*6</f>
        <v>12</v>
      </c>
      <c r="AI42" s="271">
        <f t="shared" si="1"/>
        <v>150</v>
      </c>
      <c r="AJ42" s="532">
        <v>71</v>
      </c>
      <c r="AK42" s="557">
        <f t="shared" si="2"/>
        <v>4.4375</v>
      </c>
      <c r="AL42" s="504" t="s">
        <v>249</v>
      </c>
    </row>
    <row r="43" spans="1:38">
      <c r="A43" s="550">
        <v>31</v>
      </c>
      <c r="B43" s="279" t="s">
        <v>415</v>
      </c>
      <c r="C43" s="112" t="s">
        <v>91</v>
      </c>
      <c r="D43" s="111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>
        <f>1*2</f>
        <v>2</v>
      </c>
      <c r="S43" s="99">
        <f>1*4</f>
        <v>4</v>
      </c>
      <c r="T43" s="99"/>
      <c r="U43" s="99"/>
      <c r="V43" s="99"/>
      <c r="W43" s="99">
        <f>5*12</f>
        <v>60</v>
      </c>
      <c r="X43" s="99">
        <f>7*12</f>
        <v>84</v>
      </c>
      <c r="Y43" s="115"/>
      <c r="Z43" s="99"/>
      <c r="AA43" s="115"/>
      <c r="AB43" s="99"/>
      <c r="AC43" s="115"/>
      <c r="AD43" s="115"/>
      <c r="AE43" s="115"/>
      <c r="AF43" s="115"/>
      <c r="AG43" s="115"/>
      <c r="AH43" s="118"/>
      <c r="AI43" s="271">
        <f t="shared" si="1"/>
        <v>150</v>
      </c>
      <c r="AJ43" s="532">
        <v>0</v>
      </c>
      <c r="AK43" s="557" t="e">
        <f t="shared" si="2"/>
        <v>#DIV/0!</v>
      </c>
      <c r="AL43" s="504" t="s">
        <v>249</v>
      </c>
    </row>
    <row r="44" spans="1:38">
      <c r="A44" s="265">
        <v>32</v>
      </c>
      <c r="B44" s="279" t="s">
        <v>415</v>
      </c>
      <c r="C44" s="112" t="s">
        <v>333</v>
      </c>
      <c r="D44" s="111"/>
      <c r="E44" s="99"/>
      <c r="F44" s="99"/>
      <c r="G44" s="99"/>
      <c r="H44" s="99"/>
      <c r="I44" s="99"/>
      <c r="J44" s="99">
        <f>1*4</f>
        <v>4</v>
      </c>
      <c r="K44" s="99"/>
      <c r="L44" s="99"/>
      <c r="M44" s="99"/>
      <c r="N44" s="99"/>
      <c r="O44" s="99"/>
      <c r="P44" s="99"/>
      <c r="Q44" s="99"/>
      <c r="R44" s="99">
        <f>2*2</f>
        <v>4</v>
      </c>
      <c r="S44" s="99">
        <f>2*4</f>
        <v>8</v>
      </c>
      <c r="T44" s="99"/>
      <c r="U44" s="99"/>
      <c r="V44" s="99"/>
      <c r="W44" s="99">
        <f>7*12</f>
        <v>84</v>
      </c>
      <c r="X44" s="99">
        <f>4*12</f>
        <v>48</v>
      </c>
      <c r="Y44" s="115"/>
      <c r="Z44" s="99"/>
      <c r="AA44" s="115"/>
      <c r="AB44" s="99"/>
      <c r="AC44" s="115">
        <v>2</v>
      </c>
      <c r="AD44" s="115"/>
      <c r="AE44" s="115"/>
      <c r="AF44" s="115"/>
      <c r="AG44" s="115"/>
      <c r="AH44" s="118"/>
      <c r="AI44" s="271">
        <f t="shared" si="1"/>
        <v>150</v>
      </c>
      <c r="AJ44" s="532">
        <v>72</v>
      </c>
      <c r="AK44" s="557" t="e">
        <f t="shared" si="2"/>
        <v>#DIV/0!</v>
      </c>
      <c r="AL44" s="504" t="s">
        <v>249</v>
      </c>
    </row>
    <row r="45" spans="1:38" ht="15" customHeight="1">
      <c r="A45" s="550">
        <v>33</v>
      </c>
      <c r="B45" s="555" t="s">
        <v>601</v>
      </c>
      <c r="C45" s="112" t="s">
        <v>92</v>
      </c>
      <c r="D45" s="111">
        <v>8</v>
      </c>
      <c r="E45" s="99"/>
      <c r="F45" s="99"/>
      <c r="G45" s="99"/>
      <c r="H45" s="99"/>
      <c r="I45" s="99"/>
      <c r="J45" s="99"/>
      <c r="K45" s="99"/>
      <c r="L45" s="99">
        <f>2*4</f>
        <v>8</v>
      </c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>
        <f>4*12</f>
        <v>48</v>
      </c>
      <c r="Y45" s="607" t="s">
        <v>602</v>
      </c>
      <c r="Z45" s="608"/>
      <c r="AA45" s="608"/>
      <c r="AB45" s="608"/>
      <c r="AC45" s="608"/>
      <c r="AD45" s="608"/>
      <c r="AE45" s="608"/>
      <c r="AF45" s="608"/>
      <c r="AG45" s="609"/>
      <c r="AH45" s="110">
        <f>1*6</f>
        <v>6</v>
      </c>
      <c r="AI45" s="271">
        <f t="shared" si="1"/>
        <v>70</v>
      </c>
      <c r="AJ45" s="532">
        <v>5</v>
      </c>
      <c r="AK45" s="557">
        <f t="shared" si="2"/>
        <v>0.625</v>
      </c>
      <c r="AL45" s="504" t="s">
        <v>249</v>
      </c>
    </row>
    <row r="46" spans="1:38" ht="15" customHeight="1">
      <c r="A46" s="550">
        <v>34</v>
      </c>
      <c r="B46" s="279" t="s">
        <v>419</v>
      </c>
      <c r="C46" s="112" t="s">
        <v>93</v>
      </c>
      <c r="D46" s="608" t="s">
        <v>603</v>
      </c>
      <c r="E46" s="608"/>
      <c r="F46" s="608"/>
      <c r="G46" s="608"/>
      <c r="H46" s="608"/>
      <c r="I46" s="608"/>
      <c r="J46" s="608"/>
      <c r="K46" s="608"/>
      <c r="L46" s="608"/>
      <c r="M46" s="608"/>
      <c r="N46" s="608"/>
      <c r="O46" s="608"/>
      <c r="P46" s="608"/>
      <c r="Q46" s="608"/>
      <c r="R46" s="608"/>
      <c r="S46" s="608"/>
      <c r="T46" s="608"/>
      <c r="U46" s="608"/>
      <c r="V46" s="608"/>
      <c r="W46" s="608"/>
      <c r="X46" s="608"/>
      <c r="Y46" s="608"/>
      <c r="Z46" s="608"/>
      <c r="AA46" s="608"/>
      <c r="AB46" s="608"/>
      <c r="AC46" s="608"/>
      <c r="AD46" s="608"/>
      <c r="AE46" s="608"/>
      <c r="AF46" s="608"/>
      <c r="AG46" s="608"/>
      <c r="AH46" s="679"/>
      <c r="AI46" s="271">
        <f>SUM(D46:AH46)</f>
        <v>0</v>
      </c>
      <c r="AJ46" s="532">
        <v>1</v>
      </c>
      <c r="AK46" s="557" t="e">
        <f>+AJ46/#REF!</f>
        <v>#REF!</v>
      </c>
      <c r="AL46" s="504" t="s">
        <v>249</v>
      </c>
    </row>
    <row r="47" spans="1:38">
      <c r="A47" s="265">
        <v>35</v>
      </c>
      <c r="B47" s="279" t="s">
        <v>420</v>
      </c>
      <c r="C47" s="112" t="s">
        <v>94</v>
      </c>
      <c r="D47" s="111">
        <f>8*4</f>
        <v>32</v>
      </c>
      <c r="E47" s="99"/>
      <c r="F47" s="99"/>
      <c r="G47" s="99"/>
      <c r="H47" s="99"/>
      <c r="I47" s="99"/>
      <c r="J47" s="99"/>
      <c r="K47" s="99"/>
      <c r="L47" s="99">
        <f>8*4</f>
        <v>32</v>
      </c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>
        <f>2*12</f>
        <v>24</v>
      </c>
      <c r="X47" s="99">
        <f>5*12</f>
        <v>60</v>
      </c>
      <c r="Y47" s="115"/>
      <c r="Z47" s="99"/>
      <c r="AA47" s="115"/>
      <c r="AB47" s="99"/>
      <c r="AC47" s="115">
        <v>2</v>
      </c>
      <c r="AD47" s="115"/>
      <c r="AE47" s="115"/>
      <c r="AF47" s="115"/>
      <c r="AG47" s="115"/>
      <c r="AH47" s="118"/>
      <c r="AI47" s="271">
        <f t="shared" si="1"/>
        <v>150</v>
      </c>
      <c r="AJ47" s="532">
        <v>18</v>
      </c>
      <c r="AK47" s="557">
        <f t="shared" si="2"/>
        <v>0.5625</v>
      </c>
      <c r="AL47" s="504" t="s">
        <v>249</v>
      </c>
    </row>
    <row r="48" spans="1:38">
      <c r="A48" s="550">
        <v>36</v>
      </c>
      <c r="B48" s="279" t="s">
        <v>420</v>
      </c>
      <c r="C48" s="112" t="s">
        <v>95</v>
      </c>
      <c r="D48" s="111">
        <f>24*4</f>
        <v>96</v>
      </c>
      <c r="E48" s="99"/>
      <c r="F48" s="99"/>
      <c r="G48" s="99"/>
      <c r="H48" s="99"/>
      <c r="I48" s="99"/>
      <c r="J48" s="99"/>
      <c r="K48" s="99"/>
      <c r="L48" s="99">
        <f>10*4</f>
        <v>40</v>
      </c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115"/>
      <c r="Z48" s="99"/>
      <c r="AA48" s="115"/>
      <c r="AB48" s="115"/>
      <c r="AC48" s="115">
        <v>2</v>
      </c>
      <c r="AD48" s="115"/>
      <c r="AE48" s="115"/>
      <c r="AF48" s="115"/>
      <c r="AG48" s="115"/>
      <c r="AH48" s="110">
        <f>2*6</f>
        <v>12</v>
      </c>
      <c r="AI48" s="271">
        <f t="shared" si="1"/>
        <v>150</v>
      </c>
      <c r="AJ48" s="532">
        <v>37</v>
      </c>
      <c r="AK48" s="557">
        <f t="shared" si="2"/>
        <v>0.38541666666666669</v>
      </c>
      <c r="AL48" s="504" t="s">
        <v>249</v>
      </c>
    </row>
    <row r="49" spans="1:38">
      <c r="A49" s="550">
        <v>37</v>
      </c>
      <c r="B49" s="555" t="s">
        <v>421</v>
      </c>
      <c r="C49" s="112" t="s">
        <v>97</v>
      </c>
      <c r="D49" s="111">
        <v>12</v>
      </c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>
        <f>5*2</f>
        <v>10</v>
      </c>
      <c r="S49" s="99">
        <f>5*4</f>
        <v>20</v>
      </c>
      <c r="T49" s="99"/>
      <c r="U49" s="99"/>
      <c r="V49" s="99"/>
      <c r="W49" s="99">
        <f>4*12</f>
        <v>48</v>
      </c>
      <c r="X49" s="99">
        <f>5*12</f>
        <v>60</v>
      </c>
      <c r="Y49" s="115"/>
      <c r="Z49" s="99"/>
      <c r="AA49" s="115"/>
      <c r="AB49" s="99"/>
      <c r="AC49" s="115"/>
      <c r="AD49" s="115"/>
      <c r="AE49" s="115"/>
      <c r="AF49" s="115"/>
      <c r="AG49" s="115"/>
      <c r="AH49" s="118"/>
      <c r="AI49" s="271">
        <f t="shared" si="1"/>
        <v>150</v>
      </c>
      <c r="AJ49" s="532">
        <v>33</v>
      </c>
      <c r="AK49" s="557">
        <f t="shared" si="2"/>
        <v>2.75</v>
      </c>
      <c r="AL49" s="504" t="s">
        <v>249</v>
      </c>
    </row>
    <row r="50" spans="1:38">
      <c r="A50" s="265">
        <v>38</v>
      </c>
      <c r="B50" s="279" t="s">
        <v>423</v>
      </c>
      <c r="C50" s="112" t="s">
        <v>100</v>
      </c>
      <c r="D50" s="111">
        <f>17*4</f>
        <v>68</v>
      </c>
      <c r="E50" s="99"/>
      <c r="F50" s="99"/>
      <c r="G50" s="99"/>
      <c r="H50" s="99"/>
      <c r="I50" s="99"/>
      <c r="J50" s="99"/>
      <c r="K50" s="99"/>
      <c r="L50" s="99">
        <f>6*4</f>
        <v>24</v>
      </c>
      <c r="M50" s="99"/>
      <c r="N50" s="99"/>
      <c r="O50" s="99"/>
      <c r="P50" s="99"/>
      <c r="Q50" s="99"/>
      <c r="R50" s="99">
        <f>6*2</f>
        <v>12</v>
      </c>
      <c r="S50" s="99">
        <f>6*4</f>
        <v>24</v>
      </c>
      <c r="T50" s="99"/>
      <c r="U50" s="99"/>
      <c r="V50" s="99"/>
      <c r="W50" s="99"/>
      <c r="X50" s="99"/>
      <c r="Y50" s="115"/>
      <c r="Z50" s="99"/>
      <c r="AA50" s="115"/>
      <c r="AB50" s="115"/>
      <c r="AC50" s="115">
        <v>4</v>
      </c>
      <c r="AD50" s="115"/>
      <c r="AE50" s="115"/>
      <c r="AF50" s="115">
        <f>1*6</f>
        <v>6</v>
      </c>
      <c r="AG50" s="115"/>
      <c r="AH50" s="110">
        <f>2*6</f>
        <v>12</v>
      </c>
      <c r="AI50" s="271">
        <f t="shared" si="1"/>
        <v>150</v>
      </c>
      <c r="AJ50" s="532">
        <v>172</v>
      </c>
      <c r="AK50" s="557">
        <f t="shared" si="2"/>
        <v>2.5294117647058822</v>
      </c>
      <c r="AL50" s="504" t="s">
        <v>249</v>
      </c>
    </row>
    <row r="51" spans="1:38" ht="15" customHeight="1">
      <c r="A51" s="550">
        <v>39</v>
      </c>
      <c r="B51" s="279" t="s">
        <v>450</v>
      </c>
      <c r="C51" s="112" t="s">
        <v>102</v>
      </c>
      <c r="D51" s="111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>
        <f>5*2</f>
        <v>10</v>
      </c>
      <c r="S51" s="99">
        <f>5*4</f>
        <v>20</v>
      </c>
      <c r="T51" s="99"/>
      <c r="U51" s="600" t="s">
        <v>604</v>
      </c>
      <c r="V51" s="601"/>
      <c r="W51" s="601"/>
      <c r="X51" s="601"/>
      <c r="Y51" s="601"/>
      <c r="Z51" s="601"/>
      <c r="AA51" s="601"/>
      <c r="AB51" s="601"/>
      <c r="AC51" s="601"/>
      <c r="AD51" s="601"/>
      <c r="AE51" s="601"/>
      <c r="AF51" s="601"/>
      <c r="AG51" s="602"/>
      <c r="AH51" s="118">
        <f>1*6</f>
        <v>6</v>
      </c>
      <c r="AI51" s="271">
        <f t="shared" si="1"/>
        <v>36</v>
      </c>
      <c r="AJ51" s="532">
        <v>24</v>
      </c>
      <c r="AK51" s="557" t="e">
        <f t="shared" si="2"/>
        <v>#DIV/0!</v>
      </c>
      <c r="AL51" s="504" t="s">
        <v>249</v>
      </c>
    </row>
    <row r="52" spans="1:38" ht="15" customHeight="1">
      <c r="A52" s="550">
        <v>40</v>
      </c>
      <c r="B52" s="279" t="s">
        <v>596</v>
      </c>
      <c r="C52" s="112" t="s">
        <v>103</v>
      </c>
      <c r="D52" s="608" t="s">
        <v>605</v>
      </c>
      <c r="E52" s="608"/>
      <c r="F52" s="608"/>
      <c r="G52" s="608"/>
      <c r="H52" s="608"/>
      <c r="I52" s="608"/>
      <c r="J52" s="608"/>
      <c r="K52" s="608"/>
      <c r="L52" s="608"/>
      <c r="M52" s="608"/>
      <c r="N52" s="608"/>
      <c r="O52" s="608"/>
      <c r="P52" s="608"/>
      <c r="Q52" s="608"/>
      <c r="R52" s="608"/>
      <c r="S52" s="608"/>
      <c r="T52" s="608"/>
      <c r="U52" s="608"/>
      <c r="V52" s="608"/>
      <c r="W52" s="608"/>
      <c r="X52" s="608"/>
      <c r="Y52" s="608"/>
      <c r="Z52" s="608"/>
      <c r="AA52" s="608"/>
      <c r="AB52" s="608"/>
      <c r="AC52" s="608"/>
      <c r="AD52" s="608"/>
      <c r="AE52" s="608"/>
      <c r="AF52" s="608"/>
      <c r="AG52" s="608"/>
      <c r="AH52" s="679"/>
      <c r="AI52" s="271">
        <f>SUM(D52:AH52)</f>
        <v>0</v>
      </c>
      <c r="AJ52" s="532">
        <v>0</v>
      </c>
      <c r="AK52" s="557" t="e">
        <f>+AJ52/#REF!</f>
        <v>#REF!</v>
      </c>
      <c r="AL52" s="504" t="s">
        <v>249</v>
      </c>
    </row>
    <row r="53" spans="1:38">
      <c r="A53" s="265">
        <v>41</v>
      </c>
      <c r="B53" s="555" t="s">
        <v>444</v>
      </c>
      <c r="C53" s="112" t="s">
        <v>220</v>
      </c>
      <c r="D53" s="111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>
        <f>5*12</f>
        <v>60</v>
      </c>
      <c r="X53" s="99">
        <f>7*12</f>
        <v>84</v>
      </c>
      <c r="Y53" s="115"/>
      <c r="Z53" s="99"/>
      <c r="AA53" s="115"/>
      <c r="AB53" s="99"/>
      <c r="AC53" s="115"/>
      <c r="AD53" s="115"/>
      <c r="AE53" s="115">
        <f>1*6</f>
        <v>6</v>
      </c>
      <c r="AF53" s="99"/>
      <c r="AG53" s="99"/>
      <c r="AH53" s="110"/>
      <c r="AI53" s="271">
        <f t="shared" si="1"/>
        <v>150</v>
      </c>
      <c r="AJ53" s="532"/>
      <c r="AK53" s="557" t="e">
        <f t="shared" si="2"/>
        <v>#DIV/0!</v>
      </c>
      <c r="AL53" s="504" t="s">
        <v>249</v>
      </c>
    </row>
    <row r="54" spans="1:38" ht="15" customHeight="1">
      <c r="A54" s="550">
        <v>42</v>
      </c>
      <c r="B54" s="279" t="s">
        <v>424</v>
      </c>
      <c r="C54" s="112" t="s">
        <v>191</v>
      </c>
      <c r="D54" s="111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>
        <f>7*2</f>
        <v>14</v>
      </c>
      <c r="S54" s="99">
        <f>7*4</f>
        <v>28</v>
      </c>
      <c r="T54" s="99"/>
      <c r="U54" s="99"/>
      <c r="V54" s="99"/>
      <c r="W54" s="99"/>
      <c r="X54" s="99">
        <f>5*12</f>
        <v>60</v>
      </c>
      <c r="Y54" s="607" t="s">
        <v>606</v>
      </c>
      <c r="Z54" s="608"/>
      <c r="AA54" s="608"/>
      <c r="AB54" s="608"/>
      <c r="AC54" s="608"/>
      <c r="AD54" s="608"/>
      <c r="AE54" s="608"/>
      <c r="AF54" s="608"/>
      <c r="AG54" s="608"/>
      <c r="AH54" s="679"/>
      <c r="AI54" s="271">
        <f t="shared" si="1"/>
        <v>102</v>
      </c>
      <c r="AJ54" s="532">
        <v>54</v>
      </c>
      <c r="AK54" s="557" t="e">
        <f t="shared" si="2"/>
        <v>#DIV/0!</v>
      </c>
      <c r="AL54" s="504" t="s">
        <v>249</v>
      </c>
    </row>
    <row r="55" spans="1:38" ht="15" customHeight="1">
      <c r="A55" s="550">
        <v>43</v>
      </c>
      <c r="B55" s="279" t="s">
        <v>424</v>
      </c>
      <c r="C55" s="112" t="s">
        <v>105</v>
      </c>
      <c r="D55" s="111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>
        <f>5*2</f>
        <v>10</v>
      </c>
      <c r="S55" s="99">
        <f>5*4</f>
        <v>20</v>
      </c>
      <c r="T55" s="99"/>
      <c r="U55" s="99"/>
      <c r="V55" s="99"/>
      <c r="W55" s="99"/>
      <c r="X55" s="99">
        <f>4*12</f>
        <v>48</v>
      </c>
      <c r="Y55" s="607" t="s">
        <v>607</v>
      </c>
      <c r="Z55" s="608"/>
      <c r="AA55" s="608"/>
      <c r="AB55" s="608"/>
      <c r="AC55" s="608"/>
      <c r="AD55" s="608"/>
      <c r="AE55" s="608"/>
      <c r="AF55" s="608"/>
      <c r="AG55" s="608"/>
      <c r="AH55" s="679"/>
      <c r="AI55" s="271">
        <f t="shared" si="1"/>
        <v>78</v>
      </c>
      <c r="AJ55" s="532">
        <v>20</v>
      </c>
      <c r="AK55" s="557" t="e">
        <f t="shared" si="2"/>
        <v>#DIV/0!</v>
      </c>
      <c r="AL55" s="504" t="s">
        <v>249</v>
      </c>
    </row>
    <row r="56" spans="1:38">
      <c r="A56" s="265">
        <v>44</v>
      </c>
      <c r="B56" s="279" t="s">
        <v>425</v>
      </c>
      <c r="C56" s="112" t="s">
        <v>107</v>
      </c>
      <c r="D56" s="111">
        <v>16</v>
      </c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>
        <f>15*2</f>
        <v>30</v>
      </c>
      <c r="S56" s="99">
        <f>15*4</f>
        <v>60</v>
      </c>
      <c r="T56" s="99">
        <f>5*6</f>
        <v>30</v>
      </c>
      <c r="U56" s="99"/>
      <c r="V56" s="99"/>
      <c r="W56" s="99"/>
      <c r="X56" s="99"/>
      <c r="Y56" s="115"/>
      <c r="Z56" s="99"/>
      <c r="AA56" s="99"/>
      <c r="AB56" s="99"/>
      <c r="AC56" s="99">
        <f>2</f>
        <v>2</v>
      </c>
      <c r="AD56" s="99"/>
      <c r="AE56" s="115"/>
      <c r="AF56" s="115"/>
      <c r="AG56" s="115"/>
      <c r="AH56" s="118">
        <f>2*6</f>
        <v>12</v>
      </c>
      <c r="AI56" s="271">
        <f t="shared" si="1"/>
        <v>150</v>
      </c>
      <c r="AJ56" s="532">
        <v>319</v>
      </c>
      <c r="AK56" s="557">
        <f t="shared" si="2"/>
        <v>19.9375</v>
      </c>
      <c r="AL56" s="504" t="s">
        <v>249</v>
      </c>
    </row>
    <row r="57" spans="1:38" ht="15" customHeight="1">
      <c r="A57" s="550">
        <v>45</v>
      </c>
      <c r="B57" s="555" t="s">
        <v>451</v>
      </c>
      <c r="C57" s="112" t="s">
        <v>109</v>
      </c>
      <c r="D57" s="111"/>
      <c r="E57" s="99"/>
      <c r="F57" s="99"/>
      <c r="G57" s="99"/>
      <c r="H57" s="99"/>
      <c r="I57" s="99"/>
      <c r="J57" s="99"/>
      <c r="K57" s="99"/>
      <c r="L57" s="99">
        <f>2*4</f>
        <v>8</v>
      </c>
      <c r="M57" s="99"/>
      <c r="N57" s="99"/>
      <c r="O57" s="99"/>
      <c r="P57" s="99"/>
      <c r="Q57" s="99"/>
      <c r="R57" s="99">
        <f>10*2</f>
        <v>20</v>
      </c>
      <c r="S57" s="99">
        <f>10*4</f>
        <v>40</v>
      </c>
      <c r="T57" s="99">
        <f>2*6</f>
        <v>12</v>
      </c>
      <c r="U57" s="607" t="s">
        <v>608</v>
      </c>
      <c r="V57" s="608"/>
      <c r="W57" s="608"/>
      <c r="X57" s="608"/>
      <c r="Y57" s="608"/>
      <c r="Z57" s="608"/>
      <c r="AA57" s="608"/>
      <c r="AB57" s="608"/>
      <c r="AC57" s="608"/>
      <c r="AD57" s="608"/>
      <c r="AE57" s="608"/>
      <c r="AF57" s="608"/>
      <c r="AG57" s="609"/>
      <c r="AH57" s="118">
        <f>1*6</f>
        <v>6</v>
      </c>
      <c r="AI57" s="271">
        <f t="shared" si="1"/>
        <v>86</v>
      </c>
      <c r="AJ57" s="532">
        <v>50</v>
      </c>
      <c r="AK57" s="557" t="e">
        <f t="shared" si="2"/>
        <v>#DIV/0!</v>
      </c>
      <c r="AL57" s="504" t="s">
        <v>249</v>
      </c>
    </row>
    <row r="58" spans="1:38">
      <c r="A58" s="550">
        <v>46</v>
      </c>
      <c r="B58" s="279" t="s">
        <v>451</v>
      </c>
      <c r="C58" s="112" t="s">
        <v>110</v>
      </c>
      <c r="D58" s="111"/>
      <c r="E58" s="99"/>
      <c r="F58" s="99"/>
      <c r="G58" s="99"/>
      <c r="H58" s="99"/>
      <c r="I58" s="99"/>
      <c r="J58" s="99"/>
      <c r="K58" s="99"/>
      <c r="L58" s="99">
        <f>3*4</f>
        <v>12</v>
      </c>
      <c r="M58" s="99"/>
      <c r="N58" s="99"/>
      <c r="O58" s="99"/>
      <c r="P58" s="99"/>
      <c r="Q58" s="99"/>
      <c r="R58" s="99">
        <f>15*2</f>
        <v>30</v>
      </c>
      <c r="S58" s="99">
        <f>15*4</f>
        <v>60</v>
      </c>
      <c r="T58" s="99">
        <f>6*6</f>
        <v>36</v>
      </c>
      <c r="U58" s="99"/>
      <c r="V58" s="99"/>
      <c r="W58" s="99"/>
      <c r="X58" s="99"/>
      <c r="Y58" s="115"/>
      <c r="Z58" s="99"/>
      <c r="AA58" s="115"/>
      <c r="AB58" s="99"/>
      <c r="AC58" s="115"/>
      <c r="AD58" s="115"/>
      <c r="AE58" s="115"/>
      <c r="AF58" s="115"/>
      <c r="AG58" s="115"/>
      <c r="AH58" s="118">
        <f>2*6</f>
        <v>12</v>
      </c>
      <c r="AI58" s="271">
        <f t="shared" si="1"/>
        <v>150</v>
      </c>
      <c r="AJ58" s="532">
        <v>93</v>
      </c>
      <c r="AK58" s="557" t="e">
        <f t="shared" si="2"/>
        <v>#DIV/0!</v>
      </c>
      <c r="AL58" s="504" t="s">
        <v>249</v>
      </c>
    </row>
    <row r="59" spans="1:38">
      <c r="A59" s="265">
        <v>47</v>
      </c>
      <c r="B59" s="279" t="s">
        <v>609</v>
      </c>
      <c r="C59" s="112" t="s">
        <v>111</v>
      </c>
      <c r="D59" s="111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115"/>
      <c r="Z59" s="99"/>
      <c r="AA59" s="115"/>
      <c r="AB59" s="99"/>
      <c r="AC59" s="115"/>
      <c r="AD59" s="115"/>
      <c r="AE59" s="115">
        <f>23*6</f>
        <v>138</v>
      </c>
      <c r="AF59" s="99"/>
      <c r="AG59" s="99"/>
      <c r="AH59" s="110">
        <f>2*6</f>
        <v>12</v>
      </c>
      <c r="AI59" s="271">
        <f t="shared" si="1"/>
        <v>150</v>
      </c>
      <c r="AJ59" s="532">
        <v>13</v>
      </c>
      <c r="AK59" s="557" t="e">
        <f t="shared" si="2"/>
        <v>#DIV/0!</v>
      </c>
      <c r="AL59" s="504" t="s">
        <v>249</v>
      </c>
    </row>
    <row r="60" spans="1:38">
      <c r="A60" s="550">
        <v>48</v>
      </c>
      <c r="B60" s="279" t="s">
        <v>408</v>
      </c>
      <c r="C60" s="112" t="s">
        <v>192</v>
      </c>
      <c r="D60" s="111">
        <v>16</v>
      </c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>
        <f>6*2</f>
        <v>12</v>
      </c>
      <c r="S60" s="99">
        <f>6*4</f>
        <v>24</v>
      </c>
      <c r="T60" s="99"/>
      <c r="U60" s="99"/>
      <c r="V60" s="99"/>
      <c r="W60" s="99"/>
      <c r="X60" s="99">
        <f>8*12</f>
        <v>96</v>
      </c>
      <c r="Y60" s="115"/>
      <c r="Z60" s="99"/>
      <c r="AA60" s="115"/>
      <c r="AB60" s="99"/>
      <c r="AC60" s="99">
        <v>2</v>
      </c>
      <c r="AD60" s="99"/>
      <c r="AE60" s="99"/>
      <c r="AF60" s="99"/>
      <c r="AG60" s="99"/>
      <c r="AH60" s="118"/>
      <c r="AI60" s="271">
        <f t="shared" si="1"/>
        <v>150</v>
      </c>
      <c r="AJ60" s="532">
        <v>38</v>
      </c>
      <c r="AK60" s="557">
        <f t="shared" si="2"/>
        <v>2.375</v>
      </c>
      <c r="AL60" s="504" t="s">
        <v>249</v>
      </c>
    </row>
    <row r="61" spans="1:38" ht="15" customHeight="1">
      <c r="A61" s="550">
        <v>49</v>
      </c>
      <c r="B61" s="555" t="s">
        <v>408</v>
      </c>
      <c r="C61" s="112" t="s">
        <v>202</v>
      </c>
      <c r="D61" s="111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>
        <f>8*2</f>
        <v>16</v>
      </c>
      <c r="S61" s="99">
        <f>8*4</f>
        <v>32</v>
      </c>
      <c r="T61" s="99"/>
      <c r="U61" s="99"/>
      <c r="V61" s="99"/>
      <c r="W61" s="99"/>
      <c r="X61" s="99">
        <f>5*12</f>
        <v>60</v>
      </c>
      <c r="Y61" s="607" t="s">
        <v>610</v>
      </c>
      <c r="Z61" s="608"/>
      <c r="AA61" s="608"/>
      <c r="AB61" s="608"/>
      <c r="AC61" s="608"/>
      <c r="AD61" s="608"/>
      <c r="AE61" s="608"/>
      <c r="AF61" s="608"/>
      <c r="AG61" s="608"/>
      <c r="AH61" s="679"/>
      <c r="AI61" s="271">
        <f t="shared" si="1"/>
        <v>108</v>
      </c>
      <c r="AJ61" s="532">
        <v>0</v>
      </c>
      <c r="AK61" s="557" t="e">
        <f t="shared" si="2"/>
        <v>#DIV/0!</v>
      </c>
      <c r="AL61" s="504" t="s">
        <v>249</v>
      </c>
    </row>
    <row r="62" spans="1:38">
      <c r="A62" s="265">
        <v>50</v>
      </c>
      <c r="B62" s="279" t="s">
        <v>596</v>
      </c>
      <c r="C62" s="112" t="s">
        <v>166</v>
      </c>
      <c r="D62" s="111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>
        <f>15*2</f>
        <v>30</v>
      </c>
      <c r="S62" s="99">
        <f>15*4</f>
        <v>60</v>
      </c>
      <c r="T62" s="99"/>
      <c r="U62" s="99"/>
      <c r="V62" s="99"/>
      <c r="W62" s="99"/>
      <c r="X62" s="99">
        <f>5*12</f>
        <v>60</v>
      </c>
      <c r="Y62" s="115"/>
      <c r="Z62" s="99"/>
      <c r="AA62" s="115"/>
      <c r="AB62" s="99"/>
      <c r="AC62" s="115"/>
      <c r="AD62" s="115"/>
      <c r="AE62" s="115"/>
      <c r="AF62" s="115"/>
      <c r="AG62" s="115"/>
      <c r="AH62" s="118"/>
      <c r="AI62" s="271">
        <f t="shared" si="1"/>
        <v>150</v>
      </c>
      <c r="AJ62" s="532">
        <v>46</v>
      </c>
      <c r="AK62" s="557" t="e">
        <f t="shared" si="2"/>
        <v>#DIV/0!</v>
      </c>
      <c r="AL62" s="504" t="s">
        <v>249</v>
      </c>
    </row>
    <row r="63" spans="1:38">
      <c r="A63" s="550">
        <v>51</v>
      </c>
      <c r="B63" s="279" t="s">
        <v>427</v>
      </c>
      <c r="C63" s="112" t="s">
        <v>112</v>
      </c>
      <c r="D63" s="111">
        <v>40</v>
      </c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>
        <f>2*6</f>
        <v>12</v>
      </c>
      <c r="V63" s="99"/>
      <c r="W63" s="99">
        <f>2*12</f>
        <v>24</v>
      </c>
      <c r="X63" s="99">
        <f>6*12</f>
        <v>72</v>
      </c>
      <c r="Y63" s="115"/>
      <c r="Z63" s="99"/>
      <c r="AA63" s="115"/>
      <c r="AB63" s="99"/>
      <c r="AC63" s="115">
        <v>2</v>
      </c>
      <c r="AD63" s="115"/>
      <c r="AE63" s="115"/>
      <c r="AF63" s="115"/>
      <c r="AG63" s="115"/>
      <c r="AH63" s="118"/>
      <c r="AI63" s="271">
        <f t="shared" si="1"/>
        <v>150</v>
      </c>
      <c r="AJ63" s="532">
        <v>160</v>
      </c>
      <c r="AK63" s="557">
        <f t="shared" si="2"/>
        <v>4</v>
      </c>
      <c r="AL63" s="504" t="s">
        <v>249</v>
      </c>
    </row>
    <row r="64" spans="1:38" ht="15" customHeight="1">
      <c r="A64" s="550">
        <v>52</v>
      </c>
      <c r="B64" s="279" t="s">
        <v>427</v>
      </c>
      <c r="C64" s="112" t="s">
        <v>113</v>
      </c>
      <c r="D64" s="111">
        <v>4</v>
      </c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>
        <f>2*12</f>
        <v>24</v>
      </c>
      <c r="X64" s="99">
        <f>4*12</f>
        <v>48</v>
      </c>
      <c r="Y64" s="607" t="s">
        <v>611</v>
      </c>
      <c r="Z64" s="608"/>
      <c r="AA64" s="608"/>
      <c r="AB64" s="608"/>
      <c r="AC64" s="608"/>
      <c r="AD64" s="608"/>
      <c r="AE64" s="608"/>
      <c r="AF64" s="608"/>
      <c r="AG64" s="608"/>
      <c r="AH64" s="679"/>
      <c r="AI64" s="271">
        <f t="shared" si="1"/>
        <v>76</v>
      </c>
      <c r="AJ64" s="532">
        <v>75</v>
      </c>
      <c r="AK64" s="557">
        <f t="shared" si="2"/>
        <v>18.75</v>
      </c>
      <c r="AL64" s="504" t="s">
        <v>249</v>
      </c>
    </row>
    <row r="65" spans="1:38" ht="15" customHeight="1">
      <c r="A65" s="265">
        <v>53</v>
      </c>
      <c r="B65" s="555" t="s">
        <v>427</v>
      </c>
      <c r="C65" s="112" t="s">
        <v>306</v>
      </c>
      <c r="D65" s="111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>
        <f>9*6</f>
        <v>54</v>
      </c>
      <c r="V65" s="99"/>
      <c r="W65" s="99">
        <f>3*12</f>
        <v>36</v>
      </c>
      <c r="X65" s="99"/>
      <c r="Y65" s="607" t="s">
        <v>612</v>
      </c>
      <c r="Z65" s="608"/>
      <c r="AA65" s="608"/>
      <c r="AB65" s="608"/>
      <c r="AC65" s="608"/>
      <c r="AD65" s="608"/>
      <c r="AE65" s="608"/>
      <c r="AF65" s="608"/>
      <c r="AG65" s="608"/>
      <c r="AH65" s="679"/>
      <c r="AI65" s="271">
        <f t="shared" si="1"/>
        <v>90</v>
      </c>
      <c r="AJ65" s="532">
        <v>140</v>
      </c>
      <c r="AK65" s="557" t="e">
        <f t="shared" si="2"/>
        <v>#DIV/0!</v>
      </c>
      <c r="AL65" s="504" t="s">
        <v>249</v>
      </c>
    </row>
    <row r="66" spans="1:38">
      <c r="A66" s="550">
        <v>54</v>
      </c>
      <c r="B66" s="279" t="s">
        <v>427</v>
      </c>
      <c r="C66" s="112" t="s">
        <v>167</v>
      </c>
      <c r="D66" s="111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>
        <f>13*6</f>
        <v>78</v>
      </c>
      <c r="V66" s="99"/>
      <c r="W66" s="99">
        <f>6*12</f>
        <v>72</v>
      </c>
      <c r="X66" s="99"/>
      <c r="Y66" s="115"/>
      <c r="Z66" s="99"/>
      <c r="AA66" s="115"/>
      <c r="AB66" s="99"/>
      <c r="AC66" s="99"/>
      <c r="AD66" s="99"/>
      <c r="AE66" s="99"/>
      <c r="AF66" s="99"/>
      <c r="AG66" s="99"/>
      <c r="AH66" s="110"/>
      <c r="AI66" s="271">
        <f t="shared" si="1"/>
        <v>150</v>
      </c>
      <c r="AJ66" s="532">
        <v>166</v>
      </c>
      <c r="AK66" s="557" t="e">
        <f t="shared" si="2"/>
        <v>#DIV/0!</v>
      </c>
      <c r="AL66" s="504" t="s">
        <v>249</v>
      </c>
    </row>
    <row r="67" spans="1:38">
      <c r="A67" s="550">
        <v>55</v>
      </c>
      <c r="B67" s="279" t="s">
        <v>411</v>
      </c>
      <c r="C67" s="112" t="s">
        <v>304</v>
      </c>
      <c r="D67" s="111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>
        <f>7*2</f>
        <v>14</v>
      </c>
      <c r="S67" s="99">
        <f>7*4</f>
        <v>28</v>
      </c>
      <c r="T67" s="99"/>
      <c r="U67" s="99">
        <f>8*6</f>
        <v>48</v>
      </c>
      <c r="V67" s="99"/>
      <c r="W67" s="99"/>
      <c r="X67" s="99">
        <f>5*12</f>
        <v>60</v>
      </c>
      <c r="Y67" s="115"/>
      <c r="Z67" s="99"/>
      <c r="AA67" s="115"/>
      <c r="AB67" s="99"/>
      <c r="AC67" s="115"/>
      <c r="AD67" s="115"/>
      <c r="AE67" s="115"/>
      <c r="AF67" s="99"/>
      <c r="AG67" s="99"/>
      <c r="AH67" s="110"/>
      <c r="AI67" s="271">
        <f t="shared" si="1"/>
        <v>150</v>
      </c>
      <c r="AJ67" s="532">
        <v>44</v>
      </c>
      <c r="AK67" s="557" t="e">
        <f t="shared" si="2"/>
        <v>#DIV/0!</v>
      </c>
      <c r="AL67" s="504" t="s">
        <v>249</v>
      </c>
    </row>
    <row r="68" spans="1:38">
      <c r="A68" s="265">
        <v>56</v>
      </c>
      <c r="B68" s="279" t="s">
        <v>596</v>
      </c>
      <c r="C68" s="112" t="s">
        <v>168</v>
      </c>
      <c r="D68" s="111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>
        <f>5*12</f>
        <v>60</v>
      </c>
      <c r="X68" s="99">
        <f>5*12</f>
        <v>60</v>
      </c>
      <c r="Y68" s="115"/>
      <c r="Z68" s="99"/>
      <c r="AA68" s="115"/>
      <c r="AB68" s="99"/>
      <c r="AC68" s="115"/>
      <c r="AD68" s="115"/>
      <c r="AE68" s="115">
        <f>5*6</f>
        <v>30</v>
      </c>
      <c r="AF68" s="115"/>
      <c r="AG68" s="115"/>
      <c r="AH68" s="118"/>
      <c r="AI68" s="271">
        <f t="shared" si="1"/>
        <v>150</v>
      </c>
      <c r="AJ68" s="532">
        <v>0</v>
      </c>
      <c r="AK68" s="557" t="e">
        <f>+AJ68/D68</f>
        <v>#DIV/0!</v>
      </c>
      <c r="AL68" s="504" t="s">
        <v>249</v>
      </c>
    </row>
    <row r="69" spans="1:38">
      <c r="A69" s="550">
        <v>57</v>
      </c>
      <c r="B69" s="555" t="s">
        <v>444</v>
      </c>
      <c r="C69" s="112" t="s">
        <v>201</v>
      </c>
      <c r="D69" s="111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>
        <f>6*12</f>
        <v>72</v>
      </c>
      <c r="X69" s="99">
        <f>6*12</f>
        <v>72</v>
      </c>
      <c r="Y69" s="115"/>
      <c r="Z69" s="99"/>
      <c r="AA69" s="115"/>
      <c r="AB69" s="99"/>
      <c r="AC69" s="115"/>
      <c r="AD69" s="115"/>
      <c r="AE69" s="115">
        <f>1*6</f>
        <v>6</v>
      </c>
      <c r="AF69" s="99"/>
      <c r="AG69" s="99"/>
      <c r="AH69" s="110"/>
      <c r="AI69" s="271">
        <f t="shared" si="1"/>
        <v>150</v>
      </c>
      <c r="AJ69" s="532"/>
      <c r="AK69" s="557" t="e">
        <f t="shared" ref="AK69:AK132" si="3">+AJ69/D69</f>
        <v>#DIV/0!</v>
      </c>
      <c r="AL69" s="504" t="s">
        <v>249</v>
      </c>
    </row>
    <row r="70" spans="1:38">
      <c r="A70" s="550">
        <v>58</v>
      </c>
      <c r="B70" s="279" t="s">
        <v>411</v>
      </c>
      <c r="C70" s="112" t="s">
        <v>203</v>
      </c>
      <c r="D70" s="111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>
        <f>4*2</f>
        <v>8</v>
      </c>
      <c r="S70" s="99">
        <f>4*4</f>
        <v>16</v>
      </c>
      <c r="T70" s="99"/>
      <c r="U70" s="99">
        <f>7*6</f>
        <v>42</v>
      </c>
      <c r="V70" s="99"/>
      <c r="W70" s="99">
        <f>3*12</f>
        <v>36</v>
      </c>
      <c r="X70" s="99">
        <f>4*12</f>
        <v>48</v>
      </c>
      <c r="Y70" s="115"/>
      <c r="Z70" s="99"/>
      <c r="AA70" s="115"/>
      <c r="AB70" s="99"/>
      <c r="AC70" s="115"/>
      <c r="AD70" s="115"/>
      <c r="AE70" s="115"/>
      <c r="AF70" s="115"/>
      <c r="AG70" s="115"/>
      <c r="AH70" s="110"/>
      <c r="AI70" s="271">
        <f t="shared" si="1"/>
        <v>150</v>
      </c>
      <c r="AJ70" s="532">
        <v>14</v>
      </c>
      <c r="AK70" s="557" t="e">
        <f t="shared" si="3"/>
        <v>#DIV/0!</v>
      </c>
      <c r="AL70" s="504" t="s">
        <v>249</v>
      </c>
    </row>
    <row r="71" spans="1:38">
      <c r="A71" s="265">
        <v>59</v>
      </c>
      <c r="B71" s="279" t="s">
        <v>510</v>
      </c>
      <c r="C71" s="112" t="s">
        <v>169</v>
      </c>
      <c r="D71" s="111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>
        <f>23*2</f>
        <v>46</v>
      </c>
      <c r="S71" s="99">
        <f>23*4</f>
        <v>92</v>
      </c>
      <c r="T71" s="99"/>
      <c r="U71" s="99"/>
      <c r="V71" s="99"/>
      <c r="W71" s="99"/>
      <c r="X71" s="99"/>
      <c r="Y71" s="115"/>
      <c r="Z71" s="99"/>
      <c r="AA71" s="115"/>
      <c r="AB71" s="99"/>
      <c r="AC71" s="115"/>
      <c r="AD71" s="115"/>
      <c r="AE71" s="115"/>
      <c r="AF71" s="115"/>
      <c r="AG71" s="115"/>
      <c r="AH71" s="110">
        <f>2*6</f>
        <v>12</v>
      </c>
      <c r="AI71" s="271">
        <f t="shared" si="1"/>
        <v>150</v>
      </c>
      <c r="AJ71" s="532">
        <v>93</v>
      </c>
      <c r="AK71" s="557" t="e">
        <f t="shared" si="3"/>
        <v>#DIV/0!</v>
      </c>
      <c r="AL71" s="504" t="s">
        <v>249</v>
      </c>
    </row>
    <row r="72" spans="1:38">
      <c r="A72" s="550">
        <v>60</v>
      </c>
      <c r="B72" s="279" t="s">
        <v>454</v>
      </c>
      <c r="C72" s="112" t="s">
        <v>205</v>
      </c>
      <c r="D72" s="111">
        <v>104</v>
      </c>
      <c r="E72" s="99"/>
      <c r="F72" s="99"/>
      <c r="G72" s="99"/>
      <c r="H72" s="99"/>
      <c r="I72" s="99"/>
      <c r="J72" s="99"/>
      <c r="K72" s="99"/>
      <c r="L72" s="99">
        <f>1*4</f>
        <v>4</v>
      </c>
      <c r="M72" s="99"/>
      <c r="N72" s="99"/>
      <c r="O72" s="99"/>
      <c r="P72" s="99"/>
      <c r="Q72" s="99"/>
      <c r="R72" s="99">
        <f>4*2</f>
        <v>8</v>
      </c>
      <c r="S72" s="99">
        <f>4*4</f>
        <v>16</v>
      </c>
      <c r="T72" s="99"/>
      <c r="U72" s="99"/>
      <c r="V72" s="99"/>
      <c r="W72" s="99"/>
      <c r="X72" s="99"/>
      <c r="Y72" s="115"/>
      <c r="Z72" s="99"/>
      <c r="AA72" s="115"/>
      <c r="AB72" s="99"/>
      <c r="AC72" s="115">
        <v>6</v>
      </c>
      <c r="AD72" s="115"/>
      <c r="AE72" s="115"/>
      <c r="AF72" s="99"/>
      <c r="AG72" s="99"/>
      <c r="AH72" s="110">
        <f>2*6</f>
        <v>12</v>
      </c>
      <c r="AI72" s="271">
        <f t="shared" si="1"/>
        <v>150</v>
      </c>
      <c r="AJ72" s="532">
        <v>32</v>
      </c>
      <c r="AK72" s="557">
        <f t="shared" si="3"/>
        <v>0.30769230769230771</v>
      </c>
      <c r="AL72" s="504" t="s">
        <v>249</v>
      </c>
    </row>
    <row r="73" spans="1:38" ht="15" customHeight="1">
      <c r="A73" s="550">
        <v>61</v>
      </c>
      <c r="B73" s="555" t="s">
        <v>613</v>
      </c>
      <c r="C73" s="112" t="s">
        <v>193</v>
      </c>
      <c r="D73" s="608" t="s">
        <v>219</v>
      </c>
      <c r="E73" s="608"/>
      <c r="F73" s="608"/>
      <c r="G73" s="608"/>
      <c r="H73" s="608"/>
      <c r="I73" s="608"/>
      <c r="J73" s="608"/>
      <c r="K73" s="608"/>
      <c r="L73" s="608"/>
      <c r="M73" s="608"/>
      <c r="N73" s="608"/>
      <c r="O73" s="608"/>
      <c r="P73" s="608"/>
      <c r="Q73" s="608"/>
      <c r="R73" s="608"/>
      <c r="S73" s="608"/>
      <c r="T73" s="608"/>
      <c r="U73" s="608"/>
      <c r="V73" s="608"/>
      <c r="W73" s="608"/>
      <c r="X73" s="608"/>
      <c r="Y73" s="608"/>
      <c r="Z73" s="608"/>
      <c r="AA73" s="608"/>
      <c r="AB73" s="608"/>
      <c r="AC73" s="608"/>
      <c r="AD73" s="608"/>
      <c r="AE73" s="608"/>
      <c r="AF73" s="608"/>
      <c r="AG73" s="608"/>
      <c r="AH73" s="679"/>
      <c r="AI73" s="271">
        <f>SUM(D73:AH73)</f>
        <v>0</v>
      </c>
      <c r="AJ73" s="532">
        <v>0</v>
      </c>
      <c r="AK73" s="557" t="e">
        <f>+AJ73/#REF!</f>
        <v>#REF!</v>
      </c>
      <c r="AL73" s="504" t="s">
        <v>249</v>
      </c>
    </row>
    <row r="74" spans="1:38">
      <c r="A74" s="265">
        <v>62</v>
      </c>
      <c r="B74" s="279" t="s">
        <v>537</v>
      </c>
      <c r="C74" s="112" t="s">
        <v>208</v>
      </c>
      <c r="D74" s="111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>
        <f>5*2</f>
        <v>10</v>
      </c>
      <c r="S74" s="99">
        <f>5*4</f>
        <v>20</v>
      </c>
      <c r="T74" s="99"/>
      <c r="U74" s="99"/>
      <c r="V74" s="99"/>
      <c r="W74" s="99">
        <f>5*12</f>
        <v>60</v>
      </c>
      <c r="X74" s="99">
        <f>5*12</f>
        <v>60</v>
      </c>
      <c r="Y74" s="99"/>
      <c r="Z74" s="99"/>
      <c r="AA74" s="99"/>
      <c r="AB74" s="99"/>
      <c r="AC74" s="99"/>
      <c r="AD74" s="99"/>
      <c r="AE74" s="99"/>
      <c r="AF74" s="99"/>
      <c r="AG74" s="99"/>
      <c r="AH74" s="110"/>
      <c r="AI74" s="271">
        <f t="shared" si="1"/>
        <v>150</v>
      </c>
      <c r="AJ74" s="532"/>
      <c r="AK74" s="557" t="e">
        <f t="shared" si="3"/>
        <v>#DIV/0!</v>
      </c>
      <c r="AL74" s="504" t="s">
        <v>249</v>
      </c>
    </row>
    <row r="75" spans="1:38">
      <c r="A75" s="550">
        <v>63</v>
      </c>
      <c r="B75" s="279" t="s">
        <v>411</v>
      </c>
      <c r="C75" s="112" t="s">
        <v>303</v>
      </c>
      <c r="D75" s="111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>
        <f>7*2</f>
        <v>14</v>
      </c>
      <c r="S75" s="99">
        <f>7*4</f>
        <v>28</v>
      </c>
      <c r="T75" s="99"/>
      <c r="U75" s="99"/>
      <c r="V75" s="99"/>
      <c r="W75" s="99">
        <f>2*12</f>
        <v>24</v>
      </c>
      <c r="X75" s="99">
        <f>7*12</f>
        <v>84</v>
      </c>
      <c r="Y75" s="99"/>
      <c r="Z75" s="99"/>
      <c r="AA75" s="99"/>
      <c r="AB75" s="99"/>
      <c r="AC75" s="99"/>
      <c r="AD75" s="99"/>
      <c r="AE75" s="99"/>
      <c r="AF75" s="99"/>
      <c r="AG75" s="99"/>
      <c r="AH75" s="110"/>
      <c r="AI75" s="271">
        <f t="shared" si="1"/>
        <v>150</v>
      </c>
      <c r="AJ75" s="532"/>
      <c r="AK75" s="557" t="e">
        <f t="shared" si="3"/>
        <v>#DIV/0!</v>
      </c>
      <c r="AL75" s="504" t="s">
        <v>249</v>
      </c>
    </row>
    <row r="76" spans="1:38">
      <c r="A76" s="550">
        <v>64</v>
      </c>
      <c r="B76" s="279" t="s">
        <v>411</v>
      </c>
      <c r="C76" s="112" t="s">
        <v>330</v>
      </c>
      <c r="D76" s="111">
        <v>24</v>
      </c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>
        <f>11*2</f>
        <v>22</v>
      </c>
      <c r="S76" s="99">
        <f>11*4</f>
        <v>44</v>
      </c>
      <c r="T76" s="99"/>
      <c r="U76" s="99"/>
      <c r="V76" s="99"/>
      <c r="W76" s="99"/>
      <c r="X76" s="99">
        <f>5*12</f>
        <v>60</v>
      </c>
      <c r="Y76" s="99"/>
      <c r="Z76" s="99"/>
      <c r="AA76" s="99"/>
      <c r="AB76" s="99"/>
      <c r="AC76" s="99"/>
      <c r="AD76" s="99"/>
      <c r="AE76" s="99"/>
      <c r="AF76" s="99"/>
      <c r="AG76" s="99"/>
      <c r="AH76" s="110"/>
      <c r="AI76" s="271">
        <f t="shared" si="1"/>
        <v>150</v>
      </c>
      <c r="AJ76" s="532">
        <v>49</v>
      </c>
      <c r="AK76" s="557">
        <f t="shared" si="3"/>
        <v>2.0416666666666665</v>
      </c>
      <c r="AL76" s="504" t="s">
        <v>249</v>
      </c>
    </row>
    <row r="77" spans="1:38">
      <c r="A77" s="265">
        <v>65</v>
      </c>
      <c r="B77" s="555" t="s">
        <v>411</v>
      </c>
      <c r="C77" s="112" t="s">
        <v>329</v>
      </c>
      <c r="D77" s="111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>
        <f>2*2</f>
        <v>4</v>
      </c>
      <c r="S77" s="99">
        <f>2*4</f>
        <v>8</v>
      </c>
      <c r="T77" s="99"/>
      <c r="U77" s="99">
        <f>11*6</f>
        <v>66</v>
      </c>
      <c r="V77" s="99"/>
      <c r="W77" s="99">
        <f>1*12</f>
        <v>12</v>
      </c>
      <c r="X77" s="99">
        <f>5*12</f>
        <v>60</v>
      </c>
      <c r="Y77" s="99"/>
      <c r="Z77" s="99"/>
      <c r="AA77" s="99"/>
      <c r="AB77" s="99"/>
      <c r="AC77" s="99"/>
      <c r="AD77" s="99"/>
      <c r="AE77" s="99"/>
      <c r="AF77" s="99"/>
      <c r="AG77" s="99"/>
      <c r="AH77" s="110"/>
      <c r="AI77" s="271">
        <f t="shared" ref="AI77:AI152" si="4">SUM(D77:AH77)</f>
        <v>150</v>
      </c>
      <c r="AJ77" s="532">
        <v>38</v>
      </c>
      <c r="AK77" s="557" t="e">
        <f t="shared" si="3"/>
        <v>#DIV/0!</v>
      </c>
      <c r="AL77" s="504" t="s">
        <v>249</v>
      </c>
    </row>
    <row r="78" spans="1:38">
      <c r="A78" s="550">
        <v>66</v>
      </c>
      <c r="B78" s="279" t="s">
        <v>444</v>
      </c>
      <c r="C78" s="112" t="s">
        <v>298</v>
      </c>
      <c r="D78" s="111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>
        <f>13*2</f>
        <v>26</v>
      </c>
      <c r="S78" s="99">
        <f>13*4</f>
        <v>52</v>
      </c>
      <c r="T78" s="99"/>
      <c r="U78" s="99"/>
      <c r="V78" s="99"/>
      <c r="W78" s="99"/>
      <c r="X78" s="99">
        <f>6*12</f>
        <v>72</v>
      </c>
      <c r="Y78" s="99"/>
      <c r="Z78" s="99"/>
      <c r="AA78" s="99"/>
      <c r="AB78" s="99"/>
      <c r="AC78" s="99"/>
      <c r="AD78" s="99"/>
      <c r="AE78" s="99"/>
      <c r="AF78" s="99"/>
      <c r="AG78" s="99"/>
      <c r="AH78" s="110"/>
      <c r="AI78" s="271">
        <f t="shared" si="4"/>
        <v>150</v>
      </c>
      <c r="AJ78" s="532">
        <v>1</v>
      </c>
      <c r="AK78" s="557" t="e">
        <f t="shared" si="3"/>
        <v>#DIV/0!</v>
      </c>
      <c r="AL78" s="504" t="s">
        <v>249</v>
      </c>
    </row>
    <row r="79" spans="1:38">
      <c r="A79" s="550">
        <v>67</v>
      </c>
      <c r="B79" s="279" t="s">
        <v>411</v>
      </c>
      <c r="C79" s="112" t="s">
        <v>297</v>
      </c>
      <c r="D79" s="111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>
        <f>4*2</f>
        <v>8</v>
      </c>
      <c r="S79" s="99">
        <f>4*4</f>
        <v>16</v>
      </c>
      <c r="T79" s="99">
        <f>6*6</f>
        <v>36</v>
      </c>
      <c r="U79" s="99">
        <f>3*6</f>
        <v>18</v>
      </c>
      <c r="V79" s="99"/>
      <c r="W79" s="99"/>
      <c r="X79" s="99">
        <f>6*12</f>
        <v>72</v>
      </c>
      <c r="Y79" s="99"/>
      <c r="Z79" s="99"/>
      <c r="AA79" s="99"/>
      <c r="AB79" s="99"/>
      <c r="AC79" s="99"/>
      <c r="AD79" s="99"/>
      <c r="AE79" s="99"/>
      <c r="AF79" s="99"/>
      <c r="AG79" s="99"/>
      <c r="AH79" s="110"/>
      <c r="AI79" s="271">
        <f t="shared" si="4"/>
        <v>150</v>
      </c>
      <c r="AJ79" s="532">
        <v>38</v>
      </c>
      <c r="AK79" s="557" t="e">
        <f t="shared" si="3"/>
        <v>#DIV/0!</v>
      </c>
      <c r="AL79" s="504" t="s">
        <v>249</v>
      </c>
    </row>
    <row r="80" spans="1:38">
      <c r="A80" s="265">
        <v>68</v>
      </c>
      <c r="B80" s="279" t="s">
        <v>470</v>
      </c>
      <c r="C80" s="112" t="s">
        <v>296</v>
      </c>
      <c r="D80" s="111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>
        <f>3*6</f>
        <v>18</v>
      </c>
      <c r="V80" s="99"/>
      <c r="W80" s="99">
        <f>6*12</f>
        <v>72</v>
      </c>
      <c r="X80" s="99">
        <f>5*12</f>
        <v>60</v>
      </c>
      <c r="Y80" s="99"/>
      <c r="Z80" s="99"/>
      <c r="AA80" s="99"/>
      <c r="AB80" s="99"/>
      <c r="AC80" s="99"/>
      <c r="AD80" s="99"/>
      <c r="AE80" s="99"/>
      <c r="AF80" s="99"/>
      <c r="AG80" s="99"/>
      <c r="AH80" s="110"/>
      <c r="AI80" s="271">
        <f t="shared" si="4"/>
        <v>150</v>
      </c>
      <c r="AJ80" s="532"/>
      <c r="AK80" s="557" t="e">
        <f t="shared" si="3"/>
        <v>#DIV/0!</v>
      </c>
      <c r="AL80" s="504" t="s">
        <v>249</v>
      </c>
    </row>
    <row r="81" spans="1:38">
      <c r="A81" s="550">
        <v>69</v>
      </c>
      <c r="B81" s="279" t="s">
        <v>423</v>
      </c>
      <c r="C81" s="112" t="s">
        <v>512</v>
      </c>
      <c r="D81" s="111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>
        <f>8*2</f>
        <v>16</v>
      </c>
      <c r="S81" s="99">
        <f>8*4</f>
        <v>32</v>
      </c>
      <c r="T81" s="99"/>
      <c r="U81" s="99">
        <f>7*6</f>
        <v>42</v>
      </c>
      <c r="V81" s="99"/>
      <c r="W81" s="99"/>
      <c r="X81" s="99">
        <f>5*12</f>
        <v>60</v>
      </c>
      <c r="Y81" s="99"/>
      <c r="Z81" s="99"/>
      <c r="AA81" s="99"/>
      <c r="AB81" s="99"/>
      <c r="AC81" s="99"/>
      <c r="AD81" s="99"/>
      <c r="AE81" s="99"/>
      <c r="AF81" s="99"/>
      <c r="AG81" s="99"/>
      <c r="AH81" s="110"/>
      <c r="AI81" s="271">
        <f t="shared" si="4"/>
        <v>150</v>
      </c>
      <c r="AJ81" s="532">
        <v>37</v>
      </c>
      <c r="AK81" s="557" t="e">
        <f t="shared" si="3"/>
        <v>#DIV/0!</v>
      </c>
      <c r="AL81" s="504" t="s">
        <v>249</v>
      </c>
    </row>
    <row r="82" spans="1:38">
      <c r="A82" s="550">
        <v>70</v>
      </c>
      <c r="B82" s="279" t="s">
        <v>408</v>
      </c>
      <c r="C82" s="112" t="s">
        <v>430</v>
      </c>
      <c r="D82" s="111">
        <f>3*4</f>
        <v>12</v>
      </c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>
        <f>7*6</f>
        <v>42</v>
      </c>
      <c r="V82" s="99"/>
      <c r="W82" s="99">
        <f>1*12</f>
        <v>12</v>
      </c>
      <c r="X82" s="99">
        <f>7*12</f>
        <v>84</v>
      </c>
      <c r="Y82" s="99"/>
      <c r="Z82" s="99"/>
      <c r="AA82" s="99"/>
      <c r="AB82" s="99"/>
      <c r="AC82" s="99"/>
      <c r="AD82" s="99"/>
      <c r="AE82" s="99"/>
      <c r="AF82" s="99"/>
      <c r="AG82" s="99"/>
      <c r="AH82" s="110"/>
      <c r="AI82" s="271">
        <f t="shared" si="4"/>
        <v>150</v>
      </c>
      <c r="AJ82" s="532">
        <v>14</v>
      </c>
      <c r="AK82" s="557">
        <f t="shared" si="3"/>
        <v>1.1666666666666667</v>
      </c>
      <c r="AL82" s="504" t="s">
        <v>249</v>
      </c>
    </row>
    <row r="83" spans="1:38">
      <c r="A83" s="265">
        <v>71</v>
      </c>
      <c r="B83" s="279" t="s">
        <v>415</v>
      </c>
      <c r="C83" s="112" t="s">
        <v>431</v>
      </c>
      <c r="D83" s="111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>
        <f>1*2</f>
        <v>2</v>
      </c>
      <c r="S83" s="99">
        <f>1*4</f>
        <v>4</v>
      </c>
      <c r="T83" s="99"/>
      <c r="U83" s="99"/>
      <c r="V83" s="99"/>
      <c r="W83" s="99">
        <f>5*12</f>
        <v>60</v>
      </c>
      <c r="X83" s="99">
        <f>7*12</f>
        <v>84</v>
      </c>
      <c r="Y83" s="99"/>
      <c r="Z83" s="99"/>
      <c r="AA83" s="99"/>
      <c r="AB83" s="99"/>
      <c r="AC83" s="99"/>
      <c r="AD83" s="99"/>
      <c r="AE83" s="99"/>
      <c r="AF83" s="99"/>
      <c r="AG83" s="99"/>
      <c r="AH83" s="110"/>
      <c r="AI83" s="271">
        <f t="shared" si="4"/>
        <v>150</v>
      </c>
      <c r="AJ83" s="532">
        <v>14</v>
      </c>
      <c r="AK83" s="557" t="e">
        <f t="shared" si="3"/>
        <v>#DIV/0!</v>
      </c>
      <c r="AL83" s="504" t="s">
        <v>249</v>
      </c>
    </row>
    <row r="84" spans="1:38">
      <c r="A84" s="550">
        <v>72</v>
      </c>
      <c r="B84" s="555" t="s">
        <v>614</v>
      </c>
      <c r="C84" s="112" t="s">
        <v>433</v>
      </c>
      <c r="D84" s="111">
        <f>25*4</f>
        <v>100</v>
      </c>
      <c r="E84" s="99"/>
      <c r="F84" s="99"/>
      <c r="G84" s="99"/>
      <c r="H84" s="99"/>
      <c r="I84" s="99"/>
      <c r="J84" s="99"/>
      <c r="K84" s="99"/>
      <c r="L84" s="99">
        <f>6*4</f>
        <v>24</v>
      </c>
      <c r="M84" s="99"/>
      <c r="N84" s="99"/>
      <c r="O84" s="99"/>
      <c r="P84" s="99"/>
      <c r="Q84" s="99"/>
      <c r="R84" s="99">
        <f>2*2</f>
        <v>4</v>
      </c>
      <c r="S84" s="99">
        <f>2*4</f>
        <v>8</v>
      </c>
      <c r="T84" s="99"/>
      <c r="U84" s="99"/>
      <c r="V84" s="99"/>
      <c r="W84" s="99"/>
      <c r="X84" s="99"/>
      <c r="Y84" s="99"/>
      <c r="Z84" s="99"/>
      <c r="AA84" s="99"/>
      <c r="AB84" s="99"/>
      <c r="AC84" s="99">
        <f>2</f>
        <v>2</v>
      </c>
      <c r="AD84" s="99"/>
      <c r="AE84" s="99"/>
      <c r="AF84" s="99"/>
      <c r="AG84" s="99"/>
      <c r="AH84" s="110">
        <f>2*6</f>
        <v>12</v>
      </c>
      <c r="AI84" s="271">
        <f t="shared" si="4"/>
        <v>150</v>
      </c>
      <c r="AJ84" s="532">
        <v>118</v>
      </c>
      <c r="AK84" s="557">
        <f t="shared" si="3"/>
        <v>1.18</v>
      </c>
      <c r="AL84" s="504" t="s">
        <v>249</v>
      </c>
    </row>
    <row r="85" spans="1:38">
      <c r="A85" s="550">
        <v>73</v>
      </c>
      <c r="B85" s="279" t="s">
        <v>601</v>
      </c>
      <c r="C85" s="112" t="s">
        <v>457</v>
      </c>
      <c r="D85" s="111">
        <v>88</v>
      </c>
      <c r="E85" s="99"/>
      <c r="F85" s="99"/>
      <c r="G85" s="99"/>
      <c r="H85" s="99"/>
      <c r="I85" s="99"/>
      <c r="J85" s="99"/>
      <c r="K85" s="99"/>
      <c r="L85" s="99">
        <f>14*4</f>
        <v>56</v>
      </c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110">
        <f>1*6</f>
        <v>6</v>
      </c>
      <c r="AI85" s="271">
        <f t="shared" si="4"/>
        <v>150</v>
      </c>
      <c r="AJ85" s="532">
        <v>187</v>
      </c>
      <c r="AK85" s="557">
        <f t="shared" si="3"/>
        <v>2.125</v>
      </c>
      <c r="AL85" s="504" t="s">
        <v>249</v>
      </c>
    </row>
    <row r="86" spans="1:38" ht="14.25" customHeight="1">
      <c r="A86" s="265">
        <v>74</v>
      </c>
      <c r="B86" s="279" t="s">
        <v>470</v>
      </c>
      <c r="C86" s="112" t="s">
        <v>479</v>
      </c>
      <c r="D86" s="111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>
        <f>3*6</f>
        <v>18</v>
      </c>
      <c r="V86" s="99"/>
      <c r="W86" s="99">
        <f>6*12</f>
        <v>72</v>
      </c>
      <c r="X86" s="99">
        <f>5*12</f>
        <v>60</v>
      </c>
      <c r="Y86" s="99"/>
      <c r="Z86" s="99"/>
      <c r="AA86" s="99"/>
      <c r="AB86" s="99"/>
      <c r="AC86" s="99"/>
      <c r="AD86" s="99"/>
      <c r="AE86" s="99"/>
      <c r="AF86" s="99"/>
      <c r="AG86" s="99"/>
      <c r="AH86" s="110"/>
      <c r="AI86" s="271">
        <f t="shared" si="4"/>
        <v>150</v>
      </c>
      <c r="AJ86" s="532"/>
      <c r="AK86" s="557" t="e">
        <f t="shared" si="3"/>
        <v>#DIV/0!</v>
      </c>
      <c r="AL86" s="504" t="s">
        <v>249</v>
      </c>
    </row>
    <row r="87" spans="1:38">
      <c r="A87" s="550">
        <v>75</v>
      </c>
      <c r="B87" s="279" t="s">
        <v>470</v>
      </c>
      <c r="C87" s="112" t="s">
        <v>480</v>
      </c>
      <c r="D87" s="111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>
        <f>11*6</f>
        <v>66</v>
      </c>
      <c r="V87" s="99"/>
      <c r="W87" s="99">
        <f>2*12</f>
        <v>24</v>
      </c>
      <c r="X87" s="99">
        <f>5*12</f>
        <v>60</v>
      </c>
      <c r="Y87" s="99"/>
      <c r="Z87" s="99"/>
      <c r="AA87" s="99"/>
      <c r="AB87" s="99"/>
      <c r="AC87" s="99"/>
      <c r="AD87" s="99"/>
      <c r="AE87" s="99"/>
      <c r="AF87" s="99"/>
      <c r="AG87" s="99"/>
      <c r="AH87" s="110"/>
      <c r="AI87" s="271">
        <f t="shared" si="4"/>
        <v>150</v>
      </c>
      <c r="AJ87" s="532"/>
      <c r="AK87" s="557" t="e">
        <f t="shared" si="3"/>
        <v>#DIV/0!</v>
      </c>
      <c r="AL87" s="504" t="s">
        <v>249</v>
      </c>
    </row>
    <row r="88" spans="1:38">
      <c r="A88" s="550">
        <v>76</v>
      </c>
      <c r="B88" s="555" t="s">
        <v>470</v>
      </c>
      <c r="C88" s="112" t="s">
        <v>525</v>
      </c>
      <c r="D88" s="111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>
        <f>11*6</f>
        <v>66</v>
      </c>
      <c r="V88" s="99"/>
      <c r="W88" s="99">
        <f>3*12</f>
        <v>36</v>
      </c>
      <c r="X88" s="99">
        <f>4*12</f>
        <v>48</v>
      </c>
      <c r="Y88" s="99"/>
      <c r="Z88" s="99"/>
      <c r="AA88" s="99"/>
      <c r="AB88" s="99"/>
      <c r="AC88" s="99"/>
      <c r="AD88" s="99"/>
      <c r="AE88" s="99"/>
      <c r="AF88" s="99"/>
      <c r="AG88" s="99"/>
      <c r="AH88" s="110"/>
      <c r="AI88" s="271">
        <f t="shared" si="4"/>
        <v>150</v>
      </c>
      <c r="AJ88" s="536"/>
      <c r="AK88" s="557" t="e">
        <f t="shared" si="3"/>
        <v>#DIV/0!</v>
      </c>
      <c r="AL88" s="504" t="s">
        <v>249</v>
      </c>
    </row>
    <row r="89" spans="1:38">
      <c r="A89" s="265">
        <v>77</v>
      </c>
      <c r="B89" s="279" t="s">
        <v>411</v>
      </c>
      <c r="C89" s="112" t="s">
        <v>526</v>
      </c>
      <c r="D89" s="111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>
        <f>13*2</f>
        <v>26</v>
      </c>
      <c r="S89" s="99">
        <f>13*4</f>
        <v>52</v>
      </c>
      <c r="T89" s="99"/>
      <c r="U89" s="99"/>
      <c r="V89" s="99"/>
      <c r="W89" s="99"/>
      <c r="X89" s="99">
        <f>6*12</f>
        <v>72</v>
      </c>
      <c r="Y89" s="99"/>
      <c r="Z89" s="99"/>
      <c r="AA89" s="99"/>
      <c r="AB89" s="99"/>
      <c r="AC89" s="99"/>
      <c r="AD89" s="99"/>
      <c r="AE89" s="99"/>
      <c r="AF89" s="99"/>
      <c r="AG89" s="99"/>
      <c r="AH89" s="110"/>
      <c r="AI89" s="271">
        <f t="shared" si="4"/>
        <v>150</v>
      </c>
      <c r="AJ89" s="536"/>
      <c r="AK89" s="557" t="e">
        <f t="shared" si="3"/>
        <v>#DIV/0!</v>
      </c>
      <c r="AL89" s="504" t="s">
        <v>249</v>
      </c>
    </row>
    <row r="90" spans="1:38">
      <c r="A90" s="550">
        <v>78</v>
      </c>
      <c r="B90" s="279" t="s">
        <v>411</v>
      </c>
      <c r="C90" s="112" t="s">
        <v>481</v>
      </c>
      <c r="D90" s="111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>
        <f>1*2</f>
        <v>2</v>
      </c>
      <c r="S90" s="99">
        <f>1*4</f>
        <v>4</v>
      </c>
      <c r="T90" s="99"/>
      <c r="U90" s="99">
        <f>14*6</f>
        <v>84</v>
      </c>
      <c r="V90" s="99"/>
      <c r="W90" s="99">
        <f>1*12</f>
        <v>12</v>
      </c>
      <c r="X90" s="99">
        <f>4*12</f>
        <v>48</v>
      </c>
      <c r="Y90" s="99"/>
      <c r="Z90" s="99"/>
      <c r="AA90" s="99"/>
      <c r="AB90" s="99"/>
      <c r="AC90" s="99"/>
      <c r="AD90" s="99"/>
      <c r="AE90" s="99"/>
      <c r="AF90" s="99"/>
      <c r="AG90" s="99"/>
      <c r="AH90" s="110"/>
      <c r="AI90" s="271">
        <f t="shared" si="4"/>
        <v>150</v>
      </c>
      <c r="AJ90" s="536"/>
      <c r="AK90" s="557" t="e">
        <f t="shared" si="3"/>
        <v>#DIV/0!</v>
      </c>
      <c r="AL90" s="504" t="s">
        <v>249</v>
      </c>
    </row>
    <row r="91" spans="1:38">
      <c r="A91" s="550">
        <v>79</v>
      </c>
      <c r="B91" s="279" t="s">
        <v>537</v>
      </c>
      <c r="C91" s="112" t="s">
        <v>528</v>
      </c>
      <c r="D91" s="111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>
        <f>6*12</f>
        <v>72</v>
      </c>
      <c r="X91" s="99">
        <f>6*12</f>
        <v>72</v>
      </c>
      <c r="Y91" s="99"/>
      <c r="Z91" s="99"/>
      <c r="AA91" s="99"/>
      <c r="AB91" s="99"/>
      <c r="AC91" s="99"/>
      <c r="AD91" s="99"/>
      <c r="AE91" s="99">
        <f>1*6</f>
        <v>6</v>
      </c>
      <c r="AF91" s="99"/>
      <c r="AG91" s="99"/>
      <c r="AH91" s="110"/>
      <c r="AI91" s="271">
        <f t="shared" si="4"/>
        <v>150</v>
      </c>
      <c r="AJ91" s="558"/>
      <c r="AK91" s="557" t="e">
        <f t="shared" si="3"/>
        <v>#DIV/0!</v>
      </c>
      <c r="AL91" s="504" t="s">
        <v>249</v>
      </c>
    </row>
    <row r="92" spans="1:38">
      <c r="A92" s="265">
        <v>80</v>
      </c>
      <c r="B92" s="555" t="s">
        <v>444</v>
      </c>
      <c r="C92" s="112" t="s">
        <v>572</v>
      </c>
      <c r="D92" s="111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>
        <f>5*12</f>
        <v>60</v>
      </c>
      <c r="X92" s="99">
        <f>7*12</f>
        <v>84</v>
      </c>
      <c r="Y92" s="99"/>
      <c r="Z92" s="99"/>
      <c r="AA92" s="99"/>
      <c r="AB92" s="99"/>
      <c r="AC92" s="99"/>
      <c r="AD92" s="99"/>
      <c r="AE92" s="99">
        <f>1*6</f>
        <v>6</v>
      </c>
      <c r="AF92" s="99"/>
      <c r="AG92" s="99"/>
      <c r="AH92" s="110"/>
      <c r="AI92" s="271">
        <f t="shared" si="4"/>
        <v>150</v>
      </c>
      <c r="AJ92" s="532"/>
      <c r="AK92" s="557" t="e">
        <f t="shared" si="3"/>
        <v>#DIV/0!</v>
      </c>
      <c r="AL92" s="504" t="s">
        <v>249</v>
      </c>
    </row>
    <row r="93" spans="1:38">
      <c r="A93" s="550">
        <v>81</v>
      </c>
      <c r="B93" s="279" t="s">
        <v>407</v>
      </c>
      <c r="C93" s="112" t="s">
        <v>513</v>
      </c>
      <c r="D93" s="111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>
        <f t="shared" ref="W93:X93" si="5">6*12</f>
        <v>72</v>
      </c>
      <c r="X93" s="99">
        <f t="shared" si="5"/>
        <v>72</v>
      </c>
      <c r="Y93" s="99"/>
      <c r="Z93" s="99"/>
      <c r="AA93" s="99"/>
      <c r="AB93" s="99"/>
      <c r="AC93" s="99"/>
      <c r="AD93" s="99"/>
      <c r="AE93" s="99">
        <f>1*6</f>
        <v>6</v>
      </c>
      <c r="AF93" s="99"/>
      <c r="AG93" s="99"/>
      <c r="AH93" s="110"/>
      <c r="AI93" s="271">
        <f t="shared" si="4"/>
        <v>150</v>
      </c>
      <c r="AJ93" s="532"/>
      <c r="AK93" s="557" t="e">
        <f t="shared" si="3"/>
        <v>#DIV/0!</v>
      </c>
      <c r="AL93" s="504" t="s">
        <v>249</v>
      </c>
    </row>
    <row r="94" spans="1:38">
      <c r="A94" s="550">
        <v>82</v>
      </c>
      <c r="B94" s="279" t="s">
        <v>537</v>
      </c>
      <c r="C94" s="112" t="s">
        <v>438</v>
      </c>
      <c r="D94" s="111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>
        <f>6*12</f>
        <v>72</v>
      </c>
      <c r="X94" s="99">
        <f>6*12</f>
        <v>72</v>
      </c>
      <c r="Y94" s="99"/>
      <c r="Z94" s="99"/>
      <c r="AA94" s="99"/>
      <c r="AB94" s="99"/>
      <c r="AC94" s="99"/>
      <c r="AD94" s="99"/>
      <c r="AE94" s="99">
        <f>1*6</f>
        <v>6</v>
      </c>
      <c r="AF94" s="99"/>
      <c r="AG94" s="99"/>
      <c r="AH94" s="110"/>
      <c r="AI94" s="271">
        <f t="shared" si="4"/>
        <v>150</v>
      </c>
      <c r="AJ94" s="532">
        <v>0</v>
      </c>
      <c r="AK94" s="557" t="e">
        <f t="shared" si="3"/>
        <v>#DIV/0!</v>
      </c>
      <c r="AL94" s="504" t="s">
        <v>249</v>
      </c>
    </row>
    <row r="95" spans="1:38">
      <c r="A95" s="265">
        <v>83</v>
      </c>
      <c r="B95" s="279" t="s">
        <v>415</v>
      </c>
      <c r="C95" s="112" t="s">
        <v>530</v>
      </c>
      <c r="D95" s="111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>
        <f>3*2</f>
        <v>6</v>
      </c>
      <c r="S95" s="99">
        <f>3*4</f>
        <v>12</v>
      </c>
      <c r="T95" s="99"/>
      <c r="U95" s="99"/>
      <c r="V95" s="99"/>
      <c r="W95" s="99">
        <f>6*12</f>
        <v>72</v>
      </c>
      <c r="X95" s="99">
        <f>5*12</f>
        <v>60</v>
      </c>
      <c r="Y95" s="99"/>
      <c r="Z95" s="99"/>
      <c r="AA95" s="99"/>
      <c r="AB95" s="99"/>
      <c r="AC95" s="99"/>
      <c r="AD95" s="99"/>
      <c r="AE95" s="99"/>
      <c r="AF95" s="99"/>
      <c r="AG95" s="99"/>
      <c r="AH95" s="110"/>
      <c r="AI95" s="271">
        <f t="shared" si="4"/>
        <v>150</v>
      </c>
      <c r="AJ95" s="532">
        <v>36</v>
      </c>
      <c r="AK95" s="557" t="e">
        <f t="shared" si="3"/>
        <v>#DIV/0!</v>
      </c>
      <c r="AL95" s="504" t="s">
        <v>249</v>
      </c>
    </row>
    <row r="96" spans="1:38">
      <c r="A96" s="550">
        <v>84</v>
      </c>
      <c r="B96" s="555" t="s">
        <v>450</v>
      </c>
      <c r="C96" s="112" t="s">
        <v>531</v>
      </c>
      <c r="D96" s="111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>
        <f>15*2</f>
        <v>30</v>
      </c>
      <c r="S96" s="99">
        <f>15*4</f>
        <v>60</v>
      </c>
      <c r="T96" s="99"/>
      <c r="U96" s="99"/>
      <c r="V96" s="99"/>
      <c r="W96" s="99"/>
      <c r="X96" s="99">
        <f>5*12</f>
        <v>60</v>
      </c>
      <c r="Y96" s="99"/>
      <c r="Z96" s="99"/>
      <c r="AA96" s="99"/>
      <c r="AB96" s="99"/>
      <c r="AC96" s="99"/>
      <c r="AD96" s="99"/>
      <c r="AE96" s="99"/>
      <c r="AF96" s="99"/>
      <c r="AG96" s="99"/>
      <c r="AH96" s="110"/>
      <c r="AI96" s="271">
        <f t="shared" si="4"/>
        <v>150</v>
      </c>
      <c r="AJ96" s="532">
        <v>0</v>
      </c>
      <c r="AK96" s="557" t="e">
        <f t="shared" si="3"/>
        <v>#DIV/0!</v>
      </c>
      <c r="AL96" s="504" t="s">
        <v>249</v>
      </c>
    </row>
    <row r="97" spans="1:38">
      <c r="A97" s="550">
        <v>85</v>
      </c>
      <c r="B97" s="279" t="s">
        <v>510</v>
      </c>
      <c r="C97" s="112" t="s">
        <v>573</v>
      </c>
      <c r="D97" s="111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>
        <f>23*2</f>
        <v>46</v>
      </c>
      <c r="S97" s="99">
        <f>23*4</f>
        <v>92</v>
      </c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110">
        <f>2*6</f>
        <v>12</v>
      </c>
      <c r="AI97" s="271">
        <f t="shared" si="4"/>
        <v>150</v>
      </c>
      <c r="AJ97" s="532">
        <v>112</v>
      </c>
      <c r="AK97" s="557" t="e">
        <f t="shared" si="3"/>
        <v>#DIV/0!</v>
      </c>
      <c r="AL97" s="504" t="s">
        <v>249</v>
      </c>
    </row>
    <row r="98" spans="1:38">
      <c r="A98" s="265">
        <v>86</v>
      </c>
      <c r="B98" s="279" t="s">
        <v>419</v>
      </c>
      <c r="C98" s="112" t="s">
        <v>574</v>
      </c>
      <c r="D98" s="111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>
        <f>18*2</f>
        <v>36</v>
      </c>
      <c r="S98" s="99">
        <f>18*4</f>
        <v>72</v>
      </c>
      <c r="T98" s="99"/>
      <c r="U98" s="99"/>
      <c r="V98" s="99"/>
      <c r="W98" s="99">
        <f>3*12</f>
        <v>36</v>
      </c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110">
        <f>1*6</f>
        <v>6</v>
      </c>
      <c r="AI98" s="271">
        <f t="shared" si="4"/>
        <v>150</v>
      </c>
      <c r="AJ98" s="532">
        <v>38</v>
      </c>
      <c r="AK98" s="557" t="e">
        <f t="shared" si="3"/>
        <v>#DIV/0!</v>
      </c>
      <c r="AL98" s="504" t="s">
        <v>249</v>
      </c>
    </row>
    <row r="99" spans="1:38">
      <c r="A99" s="550">
        <v>87</v>
      </c>
      <c r="B99" s="555" t="s">
        <v>411</v>
      </c>
      <c r="C99" s="112" t="s">
        <v>576</v>
      </c>
      <c r="D99" s="111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>
        <f>13*2</f>
        <v>26</v>
      </c>
      <c r="S99" s="99">
        <f>13*4</f>
        <v>52</v>
      </c>
      <c r="T99" s="99"/>
      <c r="U99" s="99"/>
      <c r="V99" s="99"/>
      <c r="W99" s="99"/>
      <c r="X99" s="99">
        <f>6*12</f>
        <v>72</v>
      </c>
      <c r="Y99" s="99"/>
      <c r="Z99" s="99"/>
      <c r="AA99" s="99"/>
      <c r="AB99" s="99"/>
      <c r="AC99" s="99"/>
      <c r="AD99" s="99"/>
      <c r="AE99" s="99"/>
      <c r="AF99" s="99"/>
      <c r="AG99" s="99"/>
      <c r="AH99" s="110"/>
      <c r="AI99" s="271">
        <f t="shared" si="4"/>
        <v>150</v>
      </c>
      <c r="AJ99" s="532"/>
      <c r="AK99" s="557" t="e">
        <f t="shared" si="3"/>
        <v>#DIV/0!</v>
      </c>
      <c r="AL99" s="504" t="s">
        <v>249</v>
      </c>
    </row>
    <row r="100" spans="1:38">
      <c r="A100" s="550">
        <v>88</v>
      </c>
      <c r="B100" s="279" t="s">
        <v>510</v>
      </c>
      <c r="C100" s="112" t="s">
        <v>577</v>
      </c>
      <c r="D100" s="111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>
        <f>18*2</f>
        <v>36</v>
      </c>
      <c r="S100" s="99">
        <f>18*4</f>
        <v>72</v>
      </c>
      <c r="T100" s="99"/>
      <c r="U100" s="99">
        <f>2*6</f>
        <v>12</v>
      </c>
      <c r="V100" s="99"/>
      <c r="W100" s="99">
        <f>2*12</f>
        <v>24</v>
      </c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110">
        <f>1*6</f>
        <v>6</v>
      </c>
      <c r="AI100" s="271">
        <f t="shared" si="4"/>
        <v>150</v>
      </c>
      <c r="AJ100" s="532">
        <v>77</v>
      </c>
      <c r="AK100" s="557" t="e">
        <f t="shared" si="3"/>
        <v>#DIV/0!</v>
      </c>
      <c r="AL100" s="504" t="s">
        <v>249</v>
      </c>
    </row>
    <row r="101" spans="1:38">
      <c r="A101" s="265">
        <v>89</v>
      </c>
      <c r="B101" s="279" t="s">
        <v>424</v>
      </c>
      <c r="C101" s="112" t="s">
        <v>615</v>
      </c>
      <c r="D101" s="111">
        <f>3*4</f>
        <v>12</v>
      </c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>
        <f>6*2</f>
        <v>12</v>
      </c>
      <c r="S101" s="99">
        <f>6*4</f>
        <v>24</v>
      </c>
      <c r="T101" s="99"/>
      <c r="U101" s="99">
        <f>5*6</f>
        <v>30</v>
      </c>
      <c r="V101" s="99"/>
      <c r="W101" s="99"/>
      <c r="X101" s="99">
        <f>6*12</f>
        <v>72</v>
      </c>
      <c r="Y101" s="99"/>
      <c r="Z101" s="99"/>
      <c r="AA101" s="99"/>
      <c r="AB101" s="99"/>
      <c r="AC101" s="99"/>
      <c r="AD101" s="99"/>
      <c r="AE101" s="99"/>
      <c r="AF101" s="99"/>
      <c r="AG101" s="99"/>
      <c r="AH101" s="110"/>
      <c r="AI101" s="271">
        <f t="shared" si="4"/>
        <v>150</v>
      </c>
      <c r="AJ101" s="532">
        <v>46</v>
      </c>
      <c r="AK101" s="557">
        <f t="shared" si="3"/>
        <v>3.8333333333333335</v>
      </c>
      <c r="AL101" s="504" t="s">
        <v>249</v>
      </c>
    </row>
    <row r="102" spans="1:38">
      <c r="A102" s="550">
        <v>90</v>
      </c>
      <c r="B102" s="279" t="s">
        <v>408</v>
      </c>
      <c r="C102" s="112" t="s">
        <v>616</v>
      </c>
      <c r="D102" s="111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>
        <f>7*6</f>
        <v>42</v>
      </c>
      <c r="V102" s="99"/>
      <c r="W102" s="99">
        <f>4*12</f>
        <v>48</v>
      </c>
      <c r="X102" s="99">
        <f>5*12</f>
        <v>60</v>
      </c>
      <c r="Y102" s="99"/>
      <c r="Z102" s="99"/>
      <c r="AA102" s="99"/>
      <c r="AB102" s="99"/>
      <c r="AC102" s="99"/>
      <c r="AD102" s="99"/>
      <c r="AE102" s="99"/>
      <c r="AF102" s="99"/>
      <c r="AG102" s="99"/>
      <c r="AH102" s="110"/>
      <c r="AI102" s="271">
        <f t="shared" si="4"/>
        <v>150</v>
      </c>
      <c r="AJ102" s="532"/>
      <c r="AK102" s="557" t="e">
        <f t="shared" si="3"/>
        <v>#DIV/0!</v>
      </c>
      <c r="AL102" s="504" t="s">
        <v>249</v>
      </c>
    </row>
    <row r="103" spans="1:38">
      <c r="A103" s="550">
        <v>91</v>
      </c>
      <c r="B103" s="279" t="s">
        <v>415</v>
      </c>
      <c r="C103" s="112" t="s">
        <v>617</v>
      </c>
      <c r="D103" s="104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2"/>
      <c r="AI103" s="271">
        <f t="shared" si="4"/>
        <v>0</v>
      </c>
      <c r="AJ103" s="296">
        <v>41</v>
      </c>
      <c r="AK103" s="557" t="e">
        <f t="shared" si="3"/>
        <v>#DIV/0!</v>
      </c>
      <c r="AL103" s="504" t="s">
        <v>249</v>
      </c>
    </row>
    <row r="104" spans="1:38">
      <c r="A104" s="265">
        <v>92</v>
      </c>
      <c r="B104" s="279" t="s">
        <v>411</v>
      </c>
      <c r="C104" s="112" t="s">
        <v>618</v>
      </c>
      <c r="D104" s="104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2"/>
      <c r="AI104" s="271">
        <f t="shared" si="4"/>
        <v>0</v>
      </c>
      <c r="AJ104" s="296">
        <v>46</v>
      </c>
      <c r="AK104" s="557" t="e">
        <f t="shared" si="3"/>
        <v>#DIV/0!</v>
      </c>
      <c r="AL104" s="504" t="s">
        <v>249</v>
      </c>
    </row>
    <row r="105" spans="1:38">
      <c r="A105" s="550">
        <v>93</v>
      </c>
      <c r="B105" s="279" t="s">
        <v>408</v>
      </c>
      <c r="C105" s="112" t="s">
        <v>619</v>
      </c>
      <c r="D105" s="104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2"/>
      <c r="AI105" s="271">
        <f t="shared" si="4"/>
        <v>0</v>
      </c>
      <c r="AJ105" s="296">
        <v>18</v>
      </c>
      <c r="AK105" s="557" t="e">
        <f t="shared" si="3"/>
        <v>#DIV/0!</v>
      </c>
      <c r="AL105" s="504" t="s">
        <v>249</v>
      </c>
    </row>
    <row r="106" spans="1:38">
      <c r="A106" s="550">
        <v>94</v>
      </c>
      <c r="B106" s="279" t="s">
        <v>420</v>
      </c>
      <c r="C106" s="112" t="s">
        <v>581</v>
      </c>
      <c r="D106" s="104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2"/>
      <c r="AI106" s="271">
        <f t="shared" si="4"/>
        <v>0</v>
      </c>
      <c r="AJ106" s="296">
        <v>58</v>
      </c>
      <c r="AK106" s="557" t="e">
        <f t="shared" si="3"/>
        <v>#DIV/0!</v>
      </c>
      <c r="AL106" s="504" t="s">
        <v>249</v>
      </c>
    </row>
    <row r="107" spans="1:38">
      <c r="A107" s="265">
        <v>95</v>
      </c>
      <c r="B107" s="279" t="s">
        <v>415</v>
      </c>
      <c r="C107" s="112" t="s">
        <v>580</v>
      </c>
      <c r="D107" s="104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2"/>
      <c r="AI107" s="271">
        <f t="shared" si="4"/>
        <v>0</v>
      </c>
      <c r="AJ107" s="296">
        <v>68</v>
      </c>
      <c r="AK107" s="557" t="e">
        <f t="shared" si="3"/>
        <v>#DIV/0!</v>
      </c>
      <c r="AL107" s="504" t="s">
        <v>249</v>
      </c>
    </row>
    <row r="108" spans="1:38">
      <c r="A108" s="550">
        <v>96</v>
      </c>
      <c r="B108" s="279" t="s">
        <v>411</v>
      </c>
      <c r="C108" s="112" t="s">
        <v>620</v>
      </c>
      <c r="D108" s="104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2"/>
      <c r="AI108" s="271">
        <f t="shared" si="4"/>
        <v>0</v>
      </c>
      <c r="AJ108" s="296">
        <v>2</v>
      </c>
      <c r="AK108" s="557" t="e">
        <f t="shared" si="3"/>
        <v>#DIV/0!</v>
      </c>
      <c r="AL108" s="504" t="s">
        <v>249</v>
      </c>
    </row>
    <row r="109" spans="1:38">
      <c r="A109" s="560">
        <v>97</v>
      </c>
      <c r="B109" s="561" t="s">
        <v>408</v>
      </c>
      <c r="C109" s="112" t="s">
        <v>582</v>
      </c>
      <c r="D109" s="104">
        <f>4*4</f>
        <v>16</v>
      </c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>
        <f>6*2</f>
        <v>12</v>
      </c>
      <c r="S109" s="103">
        <f>6*4</f>
        <v>24</v>
      </c>
      <c r="T109" s="103"/>
      <c r="U109" s="103">
        <f>4*6</f>
        <v>24</v>
      </c>
      <c r="V109" s="103"/>
      <c r="W109" s="103"/>
      <c r="X109" s="103">
        <f>6*12</f>
        <v>72</v>
      </c>
      <c r="Y109" s="103"/>
      <c r="Z109" s="103"/>
      <c r="AA109" s="103"/>
      <c r="AB109" s="103"/>
      <c r="AC109" s="103">
        <v>2</v>
      </c>
      <c r="AD109" s="103"/>
      <c r="AE109" s="103"/>
      <c r="AF109" s="103"/>
      <c r="AG109" s="103"/>
      <c r="AH109" s="102"/>
      <c r="AI109" s="540">
        <f t="shared" si="4"/>
        <v>150</v>
      </c>
      <c r="AJ109" s="296">
        <v>25</v>
      </c>
      <c r="AK109" s="562">
        <f t="shared" si="3"/>
        <v>1.5625</v>
      </c>
      <c r="AL109" s="504" t="s">
        <v>249</v>
      </c>
    </row>
    <row r="110" spans="1:38">
      <c r="A110" s="560">
        <v>98</v>
      </c>
      <c r="B110" s="367" t="s">
        <v>537</v>
      </c>
      <c r="C110" s="406" t="s">
        <v>250</v>
      </c>
      <c r="D110" s="111">
        <v>72</v>
      </c>
      <c r="E110" s="103"/>
      <c r="F110" s="103"/>
      <c r="G110" s="103"/>
      <c r="H110" s="103"/>
      <c r="I110" s="103">
        <v>18</v>
      </c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99">
        <v>60</v>
      </c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10"/>
      <c r="AI110" s="540">
        <f t="shared" si="4"/>
        <v>150</v>
      </c>
      <c r="AJ110" s="296">
        <v>299</v>
      </c>
      <c r="AK110" s="562">
        <f t="shared" si="3"/>
        <v>4.1527777777777777</v>
      </c>
      <c r="AL110" s="505" t="s">
        <v>224</v>
      </c>
    </row>
    <row r="111" spans="1:38">
      <c r="A111" s="560">
        <v>99</v>
      </c>
      <c r="B111" s="367" t="s">
        <v>537</v>
      </c>
      <c r="C111" s="112" t="s">
        <v>251</v>
      </c>
      <c r="D111" s="111">
        <v>66</v>
      </c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99">
        <v>48</v>
      </c>
      <c r="V111" s="103"/>
      <c r="W111" s="607" t="s">
        <v>621</v>
      </c>
      <c r="X111" s="608"/>
      <c r="Y111" s="608"/>
      <c r="Z111" s="608"/>
      <c r="AA111" s="608"/>
      <c r="AB111" s="608"/>
      <c r="AC111" s="608"/>
      <c r="AD111" s="608"/>
      <c r="AE111" s="608"/>
      <c r="AF111" s="608"/>
      <c r="AG111" s="608"/>
      <c r="AH111" s="679"/>
      <c r="AI111" s="540">
        <f t="shared" si="4"/>
        <v>114</v>
      </c>
      <c r="AJ111" s="296">
        <v>333</v>
      </c>
      <c r="AK111" s="562">
        <f t="shared" si="3"/>
        <v>5.0454545454545459</v>
      </c>
      <c r="AL111" s="505" t="s">
        <v>224</v>
      </c>
    </row>
    <row r="112" spans="1:38">
      <c r="A112" s="560">
        <v>100</v>
      </c>
      <c r="B112" s="367" t="s">
        <v>537</v>
      </c>
      <c r="C112" s="112" t="s">
        <v>583</v>
      </c>
      <c r="D112" s="111">
        <v>78</v>
      </c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99">
        <v>72</v>
      </c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10"/>
      <c r="AI112" s="540">
        <f t="shared" si="4"/>
        <v>150</v>
      </c>
      <c r="AJ112" s="296">
        <v>319</v>
      </c>
      <c r="AK112" s="562">
        <f t="shared" si="3"/>
        <v>4.0897435897435894</v>
      </c>
      <c r="AL112" s="505" t="s">
        <v>224</v>
      </c>
    </row>
    <row r="113" spans="1:38">
      <c r="A113" s="560">
        <v>101</v>
      </c>
      <c r="B113" s="367" t="s">
        <v>537</v>
      </c>
      <c r="C113" s="406" t="s">
        <v>585</v>
      </c>
      <c r="D113" s="111">
        <v>90</v>
      </c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99">
        <v>60</v>
      </c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10"/>
      <c r="AI113" s="540">
        <f t="shared" si="4"/>
        <v>150</v>
      </c>
      <c r="AJ113" s="296">
        <v>340</v>
      </c>
      <c r="AK113" s="562">
        <f t="shared" si="3"/>
        <v>3.7777777777777777</v>
      </c>
      <c r="AL113" s="505" t="s">
        <v>224</v>
      </c>
    </row>
    <row r="114" spans="1:38">
      <c r="A114" s="560">
        <v>102</v>
      </c>
      <c r="B114" s="367" t="s">
        <v>537</v>
      </c>
      <c r="C114" s="112" t="s">
        <v>586</v>
      </c>
      <c r="D114" s="111">
        <v>72</v>
      </c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99">
        <v>60</v>
      </c>
      <c r="V114" s="103"/>
      <c r="W114" s="103"/>
      <c r="X114" s="103"/>
      <c r="Y114" s="103"/>
      <c r="Z114" s="103"/>
      <c r="AA114" s="103"/>
      <c r="AB114" s="103"/>
      <c r="AC114" s="103">
        <v>18</v>
      </c>
      <c r="AD114" s="103"/>
      <c r="AE114" s="103"/>
      <c r="AF114" s="103"/>
      <c r="AG114" s="103"/>
      <c r="AH114" s="110"/>
      <c r="AI114" s="540">
        <f t="shared" si="4"/>
        <v>150</v>
      </c>
      <c r="AJ114" s="296">
        <v>317</v>
      </c>
      <c r="AK114" s="562">
        <f t="shared" si="3"/>
        <v>4.4027777777777777</v>
      </c>
      <c r="AL114" s="505" t="s">
        <v>224</v>
      </c>
    </row>
    <row r="115" spans="1:38">
      <c r="A115" s="560">
        <v>103</v>
      </c>
      <c r="B115" s="367" t="s">
        <v>537</v>
      </c>
      <c r="C115" s="279" t="s">
        <v>487</v>
      </c>
      <c r="D115" s="111">
        <v>114</v>
      </c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99">
        <v>36</v>
      </c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10"/>
      <c r="AI115" s="540">
        <f t="shared" si="4"/>
        <v>150</v>
      </c>
      <c r="AJ115" s="296">
        <v>105</v>
      </c>
      <c r="AK115" s="562">
        <f t="shared" si="3"/>
        <v>0.92105263157894735</v>
      </c>
      <c r="AL115" s="505" t="s">
        <v>225</v>
      </c>
    </row>
    <row r="116" spans="1:38">
      <c r="A116" s="560">
        <v>104</v>
      </c>
      <c r="B116" s="367" t="s">
        <v>537</v>
      </c>
      <c r="C116" s="279" t="s">
        <v>587</v>
      </c>
      <c r="D116" s="111">
        <v>30</v>
      </c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99">
        <v>120</v>
      </c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10"/>
      <c r="AI116" s="540">
        <f t="shared" si="4"/>
        <v>150</v>
      </c>
      <c r="AJ116" s="296">
        <v>19</v>
      </c>
      <c r="AK116" s="562">
        <f t="shared" si="3"/>
        <v>0.6333333333333333</v>
      </c>
      <c r="AL116" s="505" t="s">
        <v>225</v>
      </c>
    </row>
    <row r="117" spans="1:38">
      <c r="A117" s="560">
        <v>105</v>
      </c>
      <c r="B117" s="367" t="s">
        <v>537</v>
      </c>
      <c r="C117" s="279" t="s">
        <v>262</v>
      </c>
      <c r="D117" s="111">
        <v>30</v>
      </c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99">
        <v>120</v>
      </c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10"/>
      <c r="AI117" s="540">
        <f t="shared" si="4"/>
        <v>150</v>
      </c>
      <c r="AJ117" s="296">
        <v>137</v>
      </c>
      <c r="AK117" s="562">
        <f t="shared" si="3"/>
        <v>4.5666666666666664</v>
      </c>
      <c r="AL117" s="505" t="s">
        <v>225</v>
      </c>
    </row>
    <row r="118" spans="1:38">
      <c r="A118" s="560">
        <v>106</v>
      </c>
      <c r="B118" s="367" t="s">
        <v>537</v>
      </c>
      <c r="C118" s="279" t="s">
        <v>556</v>
      </c>
      <c r="D118" s="111">
        <v>30</v>
      </c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99">
        <v>120</v>
      </c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10"/>
      <c r="AI118" s="540">
        <f t="shared" si="4"/>
        <v>150</v>
      </c>
      <c r="AJ118" s="296">
        <v>75</v>
      </c>
      <c r="AK118" s="562">
        <f t="shared" si="3"/>
        <v>2.5</v>
      </c>
      <c r="AL118" s="505" t="s">
        <v>225</v>
      </c>
    </row>
    <row r="119" spans="1:38">
      <c r="A119" s="560">
        <v>107</v>
      </c>
      <c r="B119" s="367" t="s">
        <v>537</v>
      </c>
      <c r="C119" s="279" t="s">
        <v>557</v>
      </c>
      <c r="D119" s="111">
        <v>18</v>
      </c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99">
        <v>132</v>
      </c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10"/>
      <c r="AI119" s="540">
        <f t="shared" si="4"/>
        <v>150</v>
      </c>
      <c r="AJ119" s="296">
        <v>22</v>
      </c>
      <c r="AK119" s="562">
        <f t="shared" si="3"/>
        <v>1.2222222222222223</v>
      </c>
      <c r="AL119" s="505" t="s">
        <v>225</v>
      </c>
    </row>
    <row r="120" spans="1:38">
      <c r="A120" s="560">
        <v>108</v>
      </c>
      <c r="B120" s="367" t="s">
        <v>537</v>
      </c>
      <c r="C120" s="279" t="s">
        <v>267</v>
      </c>
      <c r="D120" s="111">
        <v>30</v>
      </c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99">
        <v>120</v>
      </c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10"/>
      <c r="AI120" s="540">
        <f t="shared" si="4"/>
        <v>150</v>
      </c>
      <c r="AJ120" s="296">
        <v>55</v>
      </c>
      <c r="AK120" s="562">
        <f t="shared" si="3"/>
        <v>1.8333333333333333</v>
      </c>
      <c r="AL120" s="505" t="s">
        <v>225</v>
      </c>
    </row>
    <row r="121" spans="1:38">
      <c r="A121" s="560">
        <v>109</v>
      </c>
      <c r="B121" s="367" t="s">
        <v>537</v>
      </c>
      <c r="C121" s="279" t="s">
        <v>462</v>
      </c>
      <c r="D121" s="111">
        <v>12</v>
      </c>
      <c r="E121" s="103"/>
      <c r="F121" s="103"/>
      <c r="G121" s="103"/>
      <c r="H121" s="103"/>
      <c r="I121" s="103"/>
      <c r="J121" s="103">
        <v>30</v>
      </c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99">
        <v>108</v>
      </c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10"/>
      <c r="AI121" s="540">
        <f t="shared" si="4"/>
        <v>150</v>
      </c>
      <c r="AJ121" s="296">
        <v>74</v>
      </c>
      <c r="AK121" s="562">
        <f t="shared" si="3"/>
        <v>6.166666666666667</v>
      </c>
      <c r="AL121" s="505" t="s">
        <v>225</v>
      </c>
    </row>
    <row r="122" spans="1:38" ht="15">
      <c r="A122" s="560">
        <v>110</v>
      </c>
      <c r="B122" s="367" t="s">
        <v>537</v>
      </c>
      <c r="C122" s="545" t="s">
        <v>588</v>
      </c>
      <c r="D122" s="104">
        <v>150</v>
      </c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10"/>
      <c r="AI122" s="540">
        <f t="shared" si="4"/>
        <v>150</v>
      </c>
      <c r="AJ122" s="296">
        <v>130</v>
      </c>
      <c r="AK122" s="562">
        <f t="shared" si="3"/>
        <v>0.8666666666666667</v>
      </c>
      <c r="AL122" s="238" t="s">
        <v>226</v>
      </c>
    </row>
    <row r="123" spans="1:38">
      <c r="A123" s="560">
        <v>111</v>
      </c>
      <c r="B123" s="367" t="s">
        <v>537</v>
      </c>
      <c r="C123" s="332" t="s">
        <v>393</v>
      </c>
      <c r="D123" s="111">
        <v>90</v>
      </c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99">
        <v>60</v>
      </c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10"/>
      <c r="AI123" s="540">
        <f t="shared" si="4"/>
        <v>150</v>
      </c>
      <c r="AJ123" s="296">
        <v>78</v>
      </c>
      <c r="AK123" s="562">
        <f t="shared" si="3"/>
        <v>0.8666666666666667</v>
      </c>
      <c r="AL123" s="504" t="s">
        <v>227</v>
      </c>
    </row>
    <row r="124" spans="1:38">
      <c r="A124" s="560">
        <v>112</v>
      </c>
      <c r="B124" s="367" t="s">
        <v>537</v>
      </c>
      <c r="C124" s="112" t="s">
        <v>538</v>
      </c>
      <c r="D124" s="111">
        <v>90</v>
      </c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99">
        <v>60</v>
      </c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10"/>
      <c r="AI124" s="540">
        <f t="shared" si="4"/>
        <v>150</v>
      </c>
      <c r="AJ124" s="296">
        <v>172</v>
      </c>
      <c r="AK124" s="562">
        <f t="shared" si="3"/>
        <v>1.9111111111111112</v>
      </c>
      <c r="AL124" s="504" t="s">
        <v>227</v>
      </c>
    </row>
    <row r="125" spans="1:38">
      <c r="A125" s="560">
        <v>113</v>
      </c>
      <c r="B125" s="367" t="s">
        <v>537</v>
      </c>
      <c r="C125" s="112" t="s">
        <v>489</v>
      </c>
      <c r="D125" s="111">
        <v>90</v>
      </c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99">
        <v>60</v>
      </c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10"/>
      <c r="AI125" s="540">
        <f t="shared" si="4"/>
        <v>150</v>
      </c>
      <c r="AJ125" s="296">
        <v>97</v>
      </c>
      <c r="AK125" s="562">
        <f t="shared" si="3"/>
        <v>1.0777777777777777</v>
      </c>
      <c r="AL125" s="504" t="s">
        <v>227</v>
      </c>
    </row>
    <row r="126" spans="1:38">
      <c r="A126" s="560">
        <v>114</v>
      </c>
      <c r="B126" s="367" t="s">
        <v>537</v>
      </c>
      <c r="C126" s="332" t="s">
        <v>490</v>
      </c>
      <c r="D126" s="111">
        <v>150</v>
      </c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10"/>
      <c r="AI126" s="540">
        <f t="shared" si="4"/>
        <v>150</v>
      </c>
      <c r="AJ126" s="296">
        <v>97</v>
      </c>
      <c r="AK126" s="562">
        <f t="shared" si="3"/>
        <v>0.64666666666666661</v>
      </c>
      <c r="AL126" s="504" t="s">
        <v>266</v>
      </c>
    </row>
    <row r="127" spans="1:38">
      <c r="A127" s="560">
        <v>115</v>
      </c>
      <c r="B127" s="367" t="s">
        <v>537</v>
      </c>
      <c r="C127" s="303" t="s">
        <v>589</v>
      </c>
      <c r="D127" s="111">
        <v>54</v>
      </c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99">
        <v>48</v>
      </c>
      <c r="U127" s="103"/>
      <c r="V127" s="99">
        <v>48</v>
      </c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10"/>
      <c r="AI127" s="540">
        <f t="shared" si="4"/>
        <v>150</v>
      </c>
      <c r="AJ127" s="296">
        <v>124</v>
      </c>
      <c r="AK127" s="562">
        <f t="shared" si="3"/>
        <v>2.2962962962962963</v>
      </c>
      <c r="AL127" s="504" t="s">
        <v>228</v>
      </c>
    </row>
    <row r="128" spans="1:38">
      <c r="A128" s="560">
        <v>116</v>
      </c>
      <c r="B128" s="367" t="s">
        <v>537</v>
      </c>
      <c r="C128" s="303" t="s">
        <v>464</v>
      </c>
      <c r="D128" s="111">
        <v>48</v>
      </c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99">
        <v>51</v>
      </c>
      <c r="U128" s="103"/>
      <c r="V128" s="99">
        <v>51</v>
      </c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10"/>
      <c r="AI128" s="540">
        <f t="shared" si="4"/>
        <v>150</v>
      </c>
      <c r="AJ128" s="296">
        <v>92</v>
      </c>
      <c r="AK128" s="562">
        <f t="shared" si="3"/>
        <v>1.9166666666666667</v>
      </c>
      <c r="AL128" s="504" t="s">
        <v>228</v>
      </c>
    </row>
    <row r="129" spans="1:38">
      <c r="A129" s="560">
        <v>117</v>
      </c>
      <c r="B129" s="367" t="s">
        <v>537</v>
      </c>
      <c r="C129" s="303" t="s">
        <v>590</v>
      </c>
      <c r="D129" s="111">
        <v>90</v>
      </c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99">
        <v>30</v>
      </c>
      <c r="U129" s="103"/>
      <c r="V129" s="99">
        <v>30</v>
      </c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10"/>
      <c r="AI129" s="540">
        <f t="shared" si="4"/>
        <v>150</v>
      </c>
      <c r="AJ129" s="296">
        <v>177</v>
      </c>
      <c r="AK129" s="562">
        <f t="shared" si="3"/>
        <v>1.9666666666666666</v>
      </c>
      <c r="AL129" s="504" t="s">
        <v>228</v>
      </c>
    </row>
    <row r="130" spans="1:38">
      <c r="A130" s="560">
        <v>118</v>
      </c>
      <c r="B130" s="367" t="s">
        <v>537</v>
      </c>
      <c r="C130" s="303" t="s">
        <v>559</v>
      </c>
      <c r="D130" s="111">
        <v>24</v>
      </c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99">
        <v>24</v>
      </c>
      <c r="U130" s="103"/>
      <c r="V130" s="99">
        <v>24</v>
      </c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10"/>
      <c r="AI130" s="540">
        <f t="shared" si="4"/>
        <v>72</v>
      </c>
      <c r="AJ130" s="296">
        <v>50</v>
      </c>
      <c r="AK130" s="562">
        <f t="shared" si="3"/>
        <v>2.0833333333333335</v>
      </c>
      <c r="AL130" s="504" t="s">
        <v>228</v>
      </c>
    </row>
    <row r="131" spans="1:38">
      <c r="A131" s="560">
        <v>119</v>
      </c>
      <c r="B131" s="367" t="s">
        <v>537</v>
      </c>
      <c r="C131" s="303" t="s">
        <v>591</v>
      </c>
      <c r="D131" s="111">
        <v>60</v>
      </c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99">
        <v>45</v>
      </c>
      <c r="U131" s="103"/>
      <c r="V131" s="99">
        <v>45</v>
      </c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10"/>
      <c r="AI131" s="540">
        <f t="shared" si="4"/>
        <v>150</v>
      </c>
      <c r="AJ131" s="296">
        <v>200</v>
      </c>
      <c r="AK131" s="562">
        <f t="shared" si="3"/>
        <v>3.3333333333333335</v>
      </c>
      <c r="AL131" s="504" t="s">
        <v>228</v>
      </c>
    </row>
    <row r="132" spans="1:38">
      <c r="A132" s="560">
        <v>120</v>
      </c>
      <c r="B132" s="367" t="s">
        <v>537</v>
      </c>
      <c r="C132" s="303" t="s">
        <v>441</v>
      </c>
      <c r="D132" s="111">
        <v>36</v>
      </c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99">
        <v>57</v>
      </c>
      <c r="U132" s="103"/>
      <c r="V132" s="99">
        <v>57</v>
      </c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10"/>
      <c r="AI132" s="540">
        <f t="shared" si="4"/>
        <v>150</v>
      </c>
      <c r="AJ132" s="296">
        <v>68</v>
      </c>
      <c r="AK132" s="562">
        <f t="shared" si="3"/>
        <v>1.8888888888888888</v>
      </c>
      <c r="AL132" s="504" t="s">
        <v>228</v>
      </c>
    </row>
    <row r="133" spans="1:38">
      <c r="A133" s="560">
        <v>121</v>
      </c>
      <c r="B133" s="367" t="s">
        <v>537</v>
      </c>
      <c r="C133" s="303" t="s">
        <v>592</v>
      </c>
      <c r="D133" s="111">
        <v>30</v>
      </c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99">
        <v>60</v>
      </c>
      <c r="U133" s="103"/>
      <c r="V133" s="99">
        <v>60</v>
      </c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10"/>
      <c r="AI133" s="540">
        <f t="shared" si="4"/>
        <v>150</v>
      </c>
      <c r="AJ133" s="296">
        <v>62</v>
      </c>
      <c r="AK133" s="562">
        <f t="shared" ref="AK133:AK151" si="6">+AJ133/D133</f>
        <v>2.0666666666666669</v>
      </c>
      <c r="AL133" s="504" t="s">
        <v>228</v>
      </c>
    </row>
    <row r="134" spans="1:38">
      <c r="A134" s="560">
        <v>122</v>
      </c>
      <c r="B134" s="367" t="s">
        <v>537</v>
      </c>
      <c r="C134" s="303" t="s">
        <v>466</v>
      </c>
      <c r="D134" s="111">
        <v>60</v>
      </c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99"/>
      <c r="U134" s="103"/>
      <c r="V134" s="99"/>
      <c r="W134" s="103"/>
      <c r="X134" s="103"/>
      <c r="Y134" s="103"/>
      <c r="Z134" s="103"/>
      <c r="AA134" s="103"/>
      <c r="AB134" s="103"/>
      <c r="AC134" s="103">
        <v>90</v>
      </c>
      <c r="AD134" s="103"/>
      <c r="AE134" s="103"/>
      <c r="AF134" s="103"/>
      <c r="AG134" s="103"/>
      <c r="AH134" s="110"/>
      <c r="AI134" s="540">
        <f t="shared" si="4"/>
        <v>150</v>
      </c>
      <c r="AJ134" s="296">
        <v>98</v>
      </c>
      <c r="AK134" s="562">
        <f t="shared" si="6"/>
        <v>1.6333333333333333</v>
      </c>
      <c r="AL134" s="504" t="s">
        <v>228</v>
      </c>
    </row>
    <row r="135" spans="1:38">
      <c r="A135" s="560">
        <v>123</v>
      </c>
      <c r="B135" s="367" t="s">
        <v>537</v>
      </c>
      <c r="C135" s="303" t="s">
        <v>492</v>
      </c>
      <c r="D135" s="111">
        <v>78</v>
      </c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99">
        <v>36</v>
      </c>
      <c r="U135" s="103"/>
      <c r="V135" s="99">
        <v>36</v>
      </c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10"/>
      <c r="AI135" s="540">
        <f t="shared" si="4"/>
        <v>150</v>
      </c>
      <c r="AJ135" s="296">
        <v>83</v>
      </c>
      <c r="AK135" s="562">
        <f t="shared" si="6"/>
        <v>1.0641025641025641</v>
      </c>
      <c r="AL135" s="504" t="s">
        <v>230</v>
      </c>
    </row>
    <row r="136" spans="1:38">
      <c r="A136" s="560">
        <v>124</v>
      </c>
      <c r="B136" s="367" t="s">
        <v>537</v>
      </c>
      <c r="C136" s="303" t="s">
        <v>560</v>
      </c>
      <c r="D136" s="111">
        <v>102</v>
      </c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99">
        <v>24</v>
      </c>
      <c r="U136" s="103"/>
      <c r="V136" s="99">
        <v>24</v>
      </c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10"/>
      <c r="AI136" s="540">
        <f t="shared" si="4"/>
        <v>150</v>
      </c>
      <c r="AJ136" s="296">
        <v>341</v>
      </c>
      <c r="AK136" s="562">
        <f t="shared" si="6"/>
        <v>3.3431372549019609</v>
      </c>
      <c r="AL136" s="504" t="s">
        <v>229</v>
      </c>
    </row>
    <row r="137" spans="1:38">
      <c r="A137" s="560">
        <v>125</v>
      </c>
      <c r="B137" s="367" t="s">
        <v>537</v>
      </c>
      <c r="C137" s="112" t="s">
        <v>260</v>
      </c>
      <c r="D137" s="482">
        <v>90</v>
      </c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>
        <v>30</v>
      </c>
      <c r="T137" s="103"/>
      <c r="U137" s="103">
        <v>30</v>
      </c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10"/>
      <c r="AI137" s="540">
        <f t="shared" si="4"/>
        <v>150</v>
      </c>
      <c r="AJ137" s="296">
        <v>53</v>
      </c>
      <c r="AK137" s="562">
        <f t="shared" si="6"/>
        <v>0.58888888888888891</v>
      </c>
      <c r="AL137" s="504" t="s">
        <v>231</v>
      </c>
    </row>
    <row r="138" spans="1:38">
      <c r="A138" s="560">
        <v>126</v>
      </c>
      <c r="B138" s="367" t="s">
        <v>537</v>
      </c>
      <c r="C138" s="112" t="s">
        <v>276</v>
      </c>
      <c r="D138" s="482">
        <v>60</v>
      </c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>
        <v>10</v>
      </c>
      <c r="T138" s="103"/>
      <c r="U138" s="103">
        <v>20</v>
      </c>
      <c r="V138" s="103"/>
      <c r="W138" s="103">
        <v>48</v>
      </c>
      <c r="X138" s="103">
        <v>12</v>
      </c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10"/>
      <c r="AI138" s="540">
        <f t="shared" si="4"/>
        <v>150</v>
      </c>
      <c r="AJ138" s="296">
        <v>198</v>
      </c>
      <c r="AK138" s="562">
        <f t="shared" si="6"/>
        <v>3.3</v>
      </c>
      <c r="AL138" s="504" t="s">
        <v>231</v>
      </c>
    </row>
    <row r="139" spans="1:38">
      <c r="A139" s="560">
        <v>127</v>
      </c>
      <c r="B139" s="367" t="s">
        <v>537</v>
      </c>
      <c r="C139" s="112" t="s">
        <v>493</v>
      </c>
      <c r="D139" s="482">
        <v>90</v>
      </c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>
        <v>60</v>
      </c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10"/>
      <c r="AI139" s="540">
        <f t="shared" si="4"/>
        <v>150</v>
      </c>
      <c r="AJ139" s="296">
        <v>128</v>
      </c>
      <c r="AK139" s="562">
        <f t="shared" si="6"/>
        <v>1.4222222222222223</v>
      </c>
      <c r="AL139" s="504" t="s">
        <v>280</v>
      </c>
    </row>
    <row r="140" spans="1:38">
      <c r="A140" s="560">
        <v>128</v>
      </c>
      <c r="B140" s="367" t="s">
        <v>537</v>
      </c>
      <c r="C140" s="112" t="s">
        <v>494</v>
      </c>
      <c r="D140" s="482">
        <v>90</v>
      </c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>
        <v>60</v>
      </c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10"/>
      <c r="AI140" s="540">
        <f t="shared" si="4"/>
        <v>150</v>
      </c>
      <c r="AJ140" s="296">
        <v>156</v>
      </c>
      <c r="AK140" s="562">
        <f t="shared" si="6"/>
        <v>1.7333333333333334</v>
      </c>
      <c r="AL140" s="504" t="s">
        <v>281</v>
      </c>
    </row>
    <row r="141" spans="1:38">
      <c r="A141" s="560">
        <v>129</v>
      </c>
      <c r="B141" s="367" t="s">
        <v>537</v>
      </c>
      <c r="C141" s="112" t="s">
        <v>495</v>
      </c>
      <c r="D141" s="482">
        <v>90</v>
      </c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>
        <v>60</v>
      </c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10"/>
      <c r="AI141" s="540">
        <f t="shared" si="4"/>
        <v>150</v>
      </c>
      <c r="AJ141" s="296">
        <v>105</v>
      </c>
      <c r="AK141" s="562">
        <f t="shared" si="6"/>
        <v>1.1666666666666667</v>
      </c>
      <c r="AL141" s="504" t="s">
        <v>282</v>
      </c>
    </row>
    <row r="142" spans="1:38">
      <c r="A142" s="560">
        <v>130</v>
      </c>
      <c r="B142" s="367" t="s">
        <v>537</v>
      </c>
      <c r="C142" s="112" t="s">
        <v>401</v>
      </c>
      <c r="D142" s="104">
        <v>50</v>
      </c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>
        <v>30</v>
      </c>
      <c r="V142" s="103"/>
      <c r="W142" s="103">
        <v>30</v>
      </c>
      <c r="X142" s="103">
        <v>40</v>
      </c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10"/>
      <c r="AI142" s="540">
        <f t="shared" si="4"/>
        <v>150</v>
      </c>
      <c r="AJ142" s="296">
        <v>125</v>
      </c>
      <c r="AK142" s="562">
        <f t="shared" si="6"/>
        <v>2.5</v>
      </c>
      <c r="AL142" s="504" t="s">
        <v>235</v>
      </c>
    </row>
    <row r="143" spans="1:38">
      <c r="A143" s="560">
        <v>131</v>
      </c>
      <c r="B143" s="367" t="s">
        <v>537</v>
      </c>
      <c r="C143" s="112" t="s">
        <v>496</v>
      </c>
      <c r="D143" s="104">
        <v>50</v>
      </c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>
        <v>60</v>
      </c>
      <c r="V143" s="103"/>
      <c r="W143" s="103">
        <v>40</v>
      </c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10"/>
      <c r="AI143" s="540">
        <f t="shared" si="4"/>
        <v>150</v>
      </c>
      <c r="AJ143" s="296">
        <v>129</v>
      </c>
      <c r="AK143" s="562">
        <f t="shared" si="6"/>
        <v>2.58</v>
      </c>
      <c r="AL143" s="504" t="s">
        <v>235</v>
      </c>
    </row>
    <row r="144" spans="1:38">
      <c r="A144" s="560">
        <v>132</v>
      </c>
      <c r="B144" s="367" t="s">
        <v>537</v>
      </c>
      <c r="C144" s="112" t="s">
        <v>497</v>
      </c>
      <c r="D144" s="104">
        <v>50</v>
      </c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>
        <v>50</v>
      </c>
      <c r="V144" s="103"/>
      <c r="W144" s="103">
        <v>50</v>
      </c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10"/>
      <c r="AI144" s="540">
        <f t="shared" si="4"/>
        <v>150</v>
      </c>
      <c r="AJ144" s="296">
        <v>7</v>
      </c>
      <c r="AK144" s="562">
        <f t="shared" si="6"/>
        <v>0.14000000000000001</v>
      </c>
      <c r="AL144" s="504" t="s">
        <v>235</v>
      </c>
    </row>
    <row r="145" spans="1:38">
      <c r="A145" s="560">
        <v>133</v>
      </c>
      <c r="B145" s="367" t="s">
        <v>537</v>
      </c>
      <c r="C145" s="508" t="s">
        <v>288</v>
      </c>
      <c r="D145" s="104">
        <v>66</v>
      </c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>
        <v>12</v>
      </c>
      <c r="R145" s="103"/>
      <c r="S145" s="103"/>
      <c r="T145" s="103"/>
      <c r="U145" s="103">
        <v>6</v>
      </c>
      <c r="V145" s="103"/>
      <c r="W145" s="103">
        <v>48</v>
      </c>
      <c r="X145" s="103"/>
      <c r="Y145" s="103"/>
      <c r="Z145" s="103"/>
      <c r="AA145" s="103"/>
      <c r="AB145" s="103"/>
      <c r="AC145" s="103">
        <v>6</v>
      </c>
      <c r="AD145" s="103"/>
      <c r="AE145" s="103"/>
      <c r="AF145" s="103"/>
      <c r="AG145" s="103"/>
      <c r="AH145" s="110">
        <v>12</v>
      </c>
      <c r="AI145" s="540">
        <f t="shared" si="4"/>
        <v>150</v>
      </c>
      <c r="AJ145" s="296">
        <v>141</v>
      </c>
      <c r="AK145" s="562">
        <f t="shared" si="6"/>
        <v>2.1363636363636362</v>
      </c>
      <c r="AL145" s="504" t="s">
        <v>236</v>
      </c>
    </row>
    <row r="146" spans="1:38">
      <c r="A146" s="560">
        <v>134</v>
      </c>
      <c r="B146" s="367" t="s">
        <v>537</v>
      </c>
      <c r="C146" s="508" t="s">
        <v>402</v>
      </c>
      <c r="D146" s="104">
        <v>72</v>
      </c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>
        <v>12</v>
      </c>
      <c r="R146" s="103"/>
      <c r="S146" s="103"/>
      <c r="T146" s="103"/>
      <c r="U146" s="103">
        <v>12</v>
      </c>
      <c r="V146" s="103"/>
      <c r="W146" s="103">
        <v>18</v>
      </c>
      <c r="X146" s="103">
        <v>24</v>
      </c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10">
        <v>12</v>
      </c>
      <c r="AI146" s="540">
        <f t="shared" si="4"/>
        <v>150</v>
      </c>
      <c r="AJ146" s="296">
        <v>87</v>
      </c>
      <c r="AK146" s="562">
        <f t="shared" si="6"/>
        <v>1.2083333333333333</v>
      </c>
      <c r="AL146" s="504" t="s">
        <v>236</v>
      </c>
    </row>
    <row r="147" spans="1:38">
      <c r="A147" s="560">
        <v>135</v>
      </c>
      <c r="B147" s="367" t="s">
        <v>537</v>
      </c>
      <c r="C147" s="508" t="s">
        <v>467</v>
      </c>
      <c r="D147" s="104">
        <v>78</v>
      </c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>
        <v>6</v>
      </c>
      <c r="R147" s="103"/>
      <c r="S147" s="103"/>
      <c r="T147" s="103"/>
      <c r="U147" s="103">
        <v>6</v>
      </c>
      <c r="V147" s="103"/>
      <c r="W147" s="103">
        <v>60</v>
      </c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10"/>
      <c r="AI147" s="540">
        <f t="shared" si="4"/>
        <v>150</v>
      </c>
      <c r="AJ147" s="296">
        <v>145</v>
      </c>
      <c r="AK147" s="562">
        <f t="shared" si="6"/>
        <v>1.858974358974359</v>
      </c>
      <c r="AL147" s="504" t="s">
        <v>236</v>
      </c>
    </row>
    <row r="148" spans="1:38">
      <c r="A148" s="560">
        <v>136</v>
      </c>
      <c r="B148" s="367" t="s">
        <v>537</v>
      </c>
      <c r="C148" s="520" t="s">
        <v>323</v>
      </c>
      <c r="D148" s="678" t="s">
        <v>404</v>
      </c>
      <c r="E148" s="608"/>
      <c r="F148" s="608"/>
      <c r="G148" s="608"/>
      <c r="H148" s="608"/>
      <c r="I148" s="608"/>
      <c r="J148" s="608"/>
      <c r="K148" s="608"/>
      <c r="L148" s="608"/>
      <c r="M148" s="608"/>
      <c r="N148" s="608"/>
      <c r="O148" s="608"/>
      <c r="P148" s="608"/>
      <c r="Q148" s="608"/>
      <c r="R148" s="608"/>
      <c r="S148" s="608"/>
      <c r="T148" s="608"/>
      <c r="U148" s="608"/>
      <c r="V148" s="608"/>
      <c r="W148" s="608"/>
      <c r="X148" s="608"/>
      <c r="Y148" s="608"/>
      <c r="Z148" s="608"/>
      <c r="AA148" s="608"/>
      <c r="AB148" s="608"/>
      <c r="AC148" s="608"/>
      <c r="AD148" s="608"/>
      <c r="AE148" s="608"/>
      <c r="AF148" s="608"/>
      <c r="AG148" s="608"/>
      <c r="AH148" s="679"/>
      <c r="AI148" s="540">
        <f t="shared" si="4"/>
        <v>0</v>
      </c>
      <c r="AJ148" s="296">
        <v>57</v>
      </c>
      <c r="AK148" s="562" t="e">
        <f t="shared" si="6"/>
        <v>#VALUE!</v>
      </c>
      <c r="AL148" s="504" t="s">
        <v>405</v>
      </c>
    </row>
    <row r="149" spans="1:38">
      <c r="A149" s="560">
        <v>137</v>
      </c>
      <c r="B149" s="367" t="s">
        <v>537</v>
      </c>
      <c r="C149" s="490" t="s">
        <v>500</v>
      </c>
      <c r="D149" s="678" t="s">
        <v>404</v>
      </c>
      <c r="E149" s="608"/>
      <c r="F149" s="608"/>
      <c r="G149" s="608"/>
      <c r="H149" s="608"/>
      <c r="I149" s="608"/>
      <c r="J149" s="608"/>
      <c r="K149" s="608"/>
      <c r="L149" s="608"/>
      <c r="M149" s="608"/>
      <c r="N149" s="608"/>
      <c r="O149" s="608"/>
      <c r="P149" s="608"/>
      <c r="Q149" s="608"/>
      <c r="R149" s="608"/>
      <c r="S149" s="608"/>
      <c r="T149" s="608"/>
      <c r="U149" s="608"/>
      <c r="V149" s="608"/>
      <c r="W149" s="608"/>
      <c r="X149" s="608"/>
      <c r="Y149" s="608"/>
      <c r="Z149" s="608"/>
      <c r="AA149" s="608"/>
      <c r="AB149" s="608"/>
      <c r="AC149" s="608"/>
      <c r="AD149" s="608"/>
      <c r="AE149" s="608"/>
      <c r="AF149" s="608"/>
      <c r="AG149" s="608"/>
      <c r="AH149" s="679"/>
      <c r="AI149" s="540">
        <f t="shared" si="4"/>
        <v>0</v>
      </c>
      <c r="AJ149" s="296">
        <v>185</v>
      </c>
      <c r="AK149" s="562" t="e">
        <f t="shared" si="6"/>
        <v>#VALUE!</v>
      </c>
      <c r="AL149" s="504" t="s">
        <v>405</v>
      </c>
    </row>
    <row r="150" spans="1:38" ht="15">
      <c r="A150" s="560">
        <v>138</v>
      </c>
      <c r="B150" s="367" t="s">
        <v>537</v>
      </c>
      <c r="C150" s="517" t="s">
        <v>540</v>
      </c>
      <c r="D150" s="104">
        <v>90</v>
      </c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>
        <v>60</v>
      </c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10"/>
      <c r="AI150" s="540">
        <f t="shared" si="4"/>
        <v>150</v>
      </c>
      <c r="AJ150" s="296">
        <v>114</v>
      </c>
      <c r="AK150" s="562">
        <f t="shared" si="6"/>
        <v>1.2666666666666666</v>
      </c>
      <c r="AL150" s="504" t="s">
        <v>405</v>
      </c>
    </row>
    <row r="151" spans="1:38" ht="15">
      <c r="A151" s="570">
        <v>139</v>
      </c>
      <c r="B151" s="367" t="s">
        <v>537</v>
      </c>
      <c r="C151" s="517" t="s">
        <v>562</v>
      </c>
      <c r="D151" s="574">
        <v>90</v>
      </c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  <c r="R151" s="99"/>
      <c r="S151" s="99"/>
      <c r="T151" s="99"/>
      <c r="U151" s="99">
        <v>60</v>
      </c>
      <c r="V151" s="99"/>
      <c r="W151" s="99"/>
      <c r="X151" s="99"/>
      <c r="Y151" s="99"/>
      <c r="Z151" s="99"/>
      <c r="AA151" s="99"/>
      <c r="AB151" s="99"/>
      <c r="AC151" s="99"/>
      <c r="AD151" s="99"/>
      <c r="AE151" s="99"/>
      <c r="AF151" s="99"/>
      <c r="AG151" s="99"/>
      <c r="AH151" s="110"/>
      <c r="AI151" s="538">
        <f t="shared" si="4"/>
        <v>150</v>
      </c>
      <c r="AJ151" s="532">
        <v>132</v>
      </c>
      <c r="AK151" s="557">
        <f t="shared" si="6"/>
        <v>1.4666666666666666</v>
      </c>
      <c r="AL151" s="548" t="s">
        <v>405</v>
      </c>
    </row>
    <row r="152" spans="1:38" ht="13.5" thickBot="1">
      <c r="A152" s="563"/>
      <c r="B152" s="564"/>
      <c r="C152" s="565" t="s">
        <v>2</v>
      </c>
      <c r="D152" s="566">
        <f t="shared" ref="D152:AH152" si="7">SUM(D13:D151)</f>
        <v>3536</v>
      </c>
      <c r="E152" s="571">
        <f t="shared" si="7"/>
        <v>0</v>
      </c>
      <c r="F152" s="571">
        <f t="shared" si="7"/>
        <v>12</v>
      </c>
      <c r="G152" s="571">
        <f t="shared" si="7"/>
        <v>0</v>
      </c>
      <c r="H152" s="571">
        <f t="shared" si="7"/>
        <v>0</v>
      </c>
      <c r="I152" s="571">
        <f t="shared" si="7"/>
        <v>18</v>
      </c>
      <c r="J152" s="571">
        <f t="shared" si="7"/>
        <v>34</v>
      </c>
      <c r="K152" s="571">
        <f t="shared" si="7"/>
        <v>0</v>
      </c>
      <c r="L152" s="571">
        <f t="shared" si="7"/>
        <v>240</v>
      </c>
      <c r="M152" s="571">
        <f t="shared" si="7"/>
        <v>0</v>
      </c>
      <c r="N152" s="571">
        <f t="shared" si="7"/>
        <v>0</v>
      </c>
      <c r="O152" s="571">
        <f t="shared" si="7"/>
        <v>0</v>
      </c>
      <c r="P152" s="571">
        <f t="shared" si="7"/>
        <v>0</v>
      </c>
      <c r="Q152" s="571">
        <f t="shared" si="7"/>
        <v>30</v>
      </c>
      <c r="R152" s="571">
        <f t="shared" si="7"/>
        <v>814</v>
      </c>
      <c r="S152" s="571">
        <f t="shared" si="7"/>
        <v>1668</v>
      </c>
      <c r="T152" s="571">
        <f t="shared" si="7"/>
        <v>489</v>
      </c>
      <c r="U152" s="571">
        <f t="shared" si="7"/>
        <v>2926</v>
      </c>
      <c r="V152" s="571">
        <f t="shared" si="7"/>
        <v>375</v>
      </c>
      <c r="W152" s="571">
        <f t="shared" si="7"/>
        <v>2838</v>
      </c>
      <c r="X152" s="571">
        <f t="shared" si="7"/>
        <v>4612</v>
      </c>
      <c r="Y152" s="571">
        <f t="shared" si="7"/>
        <v>0</v>
      </c>
      <c r="Z152" s="571">
        <f t="shared" si="7"/>
        <v>0</v>
      </c>
      <c r="AA152" s="571">
        <f t="shared" si="7"/>
        <v>0</v>
      </c>
      <c r="AB152" s="571">
        <f t="shared" si="7"/>
        <v>0</v>
      </c>
      <c r="AC152" s="571">
        <f t="shared" si="7"/>
        <v>142</v>
      </c>
      <c r="AD152" s="571">
        <f t="shared" si="7"/>
        <v>0</v>
      </c>
      <c r="AE152" s="571">
        <f t="shared" si="7"/>
        <v>234</v>
      </c>
      <c r="AF152" s="571">
        <f t="shared" si="7"/>
        <v>18</v>
      </c>
      <c r="AG152" s="571">
        <f t="shared" si="7"/>
        <v>0</v>
      </c>
      <c r="AH152" s="571">
        <f t="shared" si="7"/>
        <v>180</v>
      </c>
      <c r="AI152" s="567">
        <f t="shared" si="4"/>
        <v>18166</v>
      </c>
      <c r="AJ152" s="568">
        <f>SUM(AJ13:AJ151)</f>
        <v>8783</v>
      </c>
      <c r="AK152" s="569">
        <f>+AJ152/D152</f>
        <v>2.4838800904977374</v>
      </c>
    </row>
    <row r="153" spans="1:38">
      <c r="A153" s="247"/>
    </row>
    <row r="154" spans="1:38">
      <c r="A154" s="247"/>
      <c r="C154" s="291" t="s">
        <v>18</v>
      </c>
    </row>
    <row r="155" spans="1:38">
      <c r="A155" s="247"/>
    </row>
    <row r="156" spans="1:38">
      <c r="A156" s="247"/>
    </row>
    <row r="157" spans="1:38">
      <c r="A157" s="247"/>
    </row>
    <row r="158" spans="1:38">
      <c r="A158" s="292"/>
      <c r="B158" s="559"/>
      <c r="C158" s="293"/>
      <c r="F158" s="293"/>
      <c r="G158" s="293"/>
      <c r="H158" s="293"/>
      <c r="I158" s="293"/>
      <c r="J158" s="293"/>
      <c r="K158" s="293"/>
      <c r="L158" s="293"/>
      <c r="M158" s="293"/>
      <c r="N158" s="293"/>
      <c r="O158" s="293"/>
      <c r="P158" s="293"/>
      <c r="Q158" s="293"/>
      <c r="R158" s="293"/>
      <c r="S158" s="293"/>
      <c r="T158" s="293"/>
      <c r="U158" s="293"/>
      <c r="V158" s="293"/>
      <c r="W158" s="293"/>
      <c r="X158" s="293"/>
      <c r="AA158" s="293"/>
      <c r="AB158" s="293"/>
      <c r="AC158" s="293"/>
      <c r="AF158" s="293"/>
      <c r="AG158" s="293"/>
      <c r="AH158" s="293"/>
    </row>
    <row r="159" spans="1:38">
      <c r="A159" s="136" t="s">
        <v>5</v>
      </c>
      <c r="C159" s="253"/>
      <c r="F159" s="253" t="s">
        <v>6</v>
      </c>
      <c r="G159" s="253"/>
      <c r="H159" s="253"/>
      <c r="I159" s="253"/>
      <c r="J159" s="253"/>
      <c r="K159" s="253"/>
      <c r="L159" s="253"/>
      <c r="M159" s="253"/>
      <c r="N159" s="253"/>
      <c r="O159" s="253"/>
      <c r="P159" s="253"/>
      <c r="Q159" s="253"/>
      <c r="R159" s="253"/>
      <c r="S159" s="253"/>
      <c r="T159" s="253"/>
      <c r="U159" s="253"/>
      <c r="V159" s="253"/>
      <c r="W159" s="253"/>
      <c r="X159" s="253"/>
      <c r="AA159" s="253"/>
      <c r="AB159" s="253"/>
      <c r="AC159" s="253"/>
      <c r="AF159" s="253"/>
      <c r="AG159" s="253"/>
      <c r="AH159" s="253"/>
    </row>
    <row r="160" spans="1:38">
      <c r="A160" s="247"/>
    </row>
    <row r="161" spans="1:27">
      <c r="A161" s="247"/>
    </row>
    <row r="162" spans="1:27">
      <c r="A162" s="247"/>
    </row>
    <row r="163" spans="1:27">
      <c r="A163" s="292"/>
      <c r="B163" s="559"/>
      <c r="C163" s="293"/>
    </row>
    <row r="164" spans="1:27">
      <c r="A164" s="136" t="s">
        <v>4</v>
      </c>
      <c r="C164" s="253"/>
    </row>
    <row r="165" spans="1:27">
      <c r="A165" s="247"/>
      <c r="F165" s="291" t="s">
        <v>165</v>
      </c>
    </row>
    <row r="166" spans="1:27">
      <c r="A166" s="247"/>
    </row>
    <row r="167" spans="1:27">
      <c r="A167" s="247"/>
      <c r="D167" s="136" t="s">
        <v>19</v>
      </c>
      <c r="F167" s="136" t="s">
        <v>148</v>
      </c>
      <c r="O167" s="136" t="s">
        <v>180</v>
      </c>
      <c r="Q167" s="136" t="s">
        <v>159</v>
      </c>
      <c r="Y167" s="551" t="s">
        <v>144</v>
      </c>
      <c r="Z167" s="225" t="s">
        <v>145</v>
      </c>
    </row>
    <row r="168" spans="1:27">
      <c r="A168" s="247"/>
      <c r="D168" s="136" t="s">
        <v>173</v>
      </c>
      <c r="F168" s="136" t="s">
        <v>195</v>
      </c>
      <c r="O168" s="136" t="s">
        <v>53</v>
      </c>
      <c r="Q168" s="136" t="s">
        <v>54</v>
      </c>
      <c r="Y168" s="136" t="s">
        <v>136</v>
      </c>
      <c r="Z168" s="136" t="s">
        <v>137</v>
      </c>
    </row>
    <row r="169" spans="1:27">
      <c r="A169" s="247"/>
      <c r="D169" s="136" t="s">
        <v>20</v>
      </c>
      <c r="F169" s="136" t="s">
        <v>122</v>
      </c>
      <c r="O169" s="136" t="s">
        <v>21</v>
      </c>
      <c r="Q169" s="136" t="s">
        <v>134</v>
      </c>
      <c r="Y169" s="136" t="s">
        <v>139</v>
      </c>
      <c r="Z169" s="136" t="s">
        <v>140</v>
      </c>
      <c r="AA169" s="225"/>
    </row>
    <row r="170" spans="1:27">
      <c r="A170" s="247"/>
      <c r="D170" s="136" t="s">
        <v>149</v>
      </c>
      <c r="F170" s="136" t="s">
        <v>150</v>
      </c>
      <c r="O170" s="136" t="s">
        <v>29</v>
      </c>
      <c r="Q170" s="136" t="s">
        <v>30</v>
      </c>
      <c r="Y170" s="136" t="s">
        <v>141</v>
      </c>
      <c r="Z170" s="136" t="s">
        <v>142</v>
      </c>
      <c r="AA170" s="225"/>
    </row>
    <row r="171" spans="1:27">
      <c r="A171" s="247"/>
      <c r="D171" s="136" t="s">
        <v>121</v>
      </c>
      <c r="F171" s="136" t="s">
        <v>151</v>
      </c>
      <c r="O171" s="136" t="s">
        <v>22</v>
      </c>
      <c r="Q171" s="136" t="s">
        <v>23</v>
      </c>
      <c r="Y171" s="136" t="s">
        <v>171</v>
      </c>
      <c r="Z171" s="136" t="s">
        <v>172</v>
      </c>
    </row>
    <row r="172" spans="1:27">
      <c r="A172" s="247"/>
      <c r="D172" s="136" t="s">
        <v>152</v>
      </c>
      <c r="F172" s="136" t="s">
        <v>153</v>
      </c>
      <c r="O172" s="136" t="s">
        <v>160</v>
      </c>
      <c r="Q172" s="136" t="s">
        <v>163</v>
      </c>
      <c r="Y172" s="136" t="s">
        <v>181</v>
      </c>
      <c r="Z172" s="136" t="s">
        <v>182</v>
      </c>
    </row>
    <row r="173" spans="1:27">
      <c r="A173" s="247"/>
      <c r="D173" s="136" t="s">
        <v>154</v>
      </c>
      <c r="F173" s="136" t="s">
        <v>155</v>
      </c>
      <c r="O173" s="136" t="s">
        <v>161</v>
      </c>
      <c r="Q173" s="136" t="s">
        <v>162</v>
      </c>
      <c r="Y173" s="136" t="s">
        <v>184</v>
      </c>
      <c r="Z173" s="136" t="s">
        <v>185</v>
      </c>
    </row>
    <row r="174" spans="1:27">
      <c r="A174" s="247"/>
      <c r="D174" s="136" t="s">
        <v>156</v>
      </c>
      <c r="F174" s="136" t="s">
        <v>157</v>
      </c>
      <c r="O174" s="136" t="s">
        <v>25</v>
      </c>
      <c r="Q174" s="136" t="s">
        <v>28</v>
      </c>
      <c r="Y174" s="136" t="s">
        <v>187</v>
      </c>
      <c r="Z174" s="136" t="s">
        <v>188</v>
      </c>
    </row>
    <row r="175" spans="1:27">
      <c r="A175" s="247"/>
      <c r="D175" s="136" t="s">
        <v>129</v>
      </c>
      <c r="F175" s="136" t="s">
        <v>130</v>
      </c>
      <c r="O175" s="136" t="s">
        <v>174</v>
      </c>
      <c r="Q175" s="136" t="s">
        <v>175</v>
      </c>
    </row>
    <row r="176" spans="1:27">
      <c r="A176" s="247"/>
      <c r="D176" s="136" t="s">
        <v>128</v>
      </c>
      <c r="F176" s="136" t="s">
        <v>158</v>
      </c>
      <c r="O176" s="136" t="s">
        <v>26</v>
      </c>
      <c r="Q176" s="136" t="s">
        <v>164</v>
      </c>
      <c r="R176" s="633"/>
      <c r="S176" s="633"/>
      <c r="T176" s="633"/>
      <c r="U176" s="633"/>
      <c r="V176" s="633"/>
    </row>
    <row r="177" spans="1:17">
      <c r="A177" s="247"/>
      <c r="D177" s="136" t="s">
        <v>132</v>
      </c>
      <c r="F177" s="136" t="s">
        <v>133</v>
      </c>
      <c r="O177" s="136" t="s">
        <v>24</v>
      </c>
      <c r="Q177" s="136" t="s">
        <v>27</v>
      </c>
    </row>
    <row r="178" spans="1:17">
      <c r="A178" s="247"/>
      <c r="D178" s="136" t="s">
        <v>197</v>
      </c>
      <c r="F178" s="136" t="s">
        <v>199</v>
      </c>
    </row>
  </sheetData>
  <autoFilter ref="A12:AL152"/>
  <mergeCells count="27">
    <mergeCell ref="R176:V176"/>
    <mergeCell ref="W111:AH111"/>
    <mergeCell ref="D148:AH148"/>
    <mergeCell ref="D149:AH149"/>
    <mergeCell ref="Y45:AG45"/>
    <mergeCell ref="D46:AH46"/>
    <mergeCell ref="U51:AG51"/>
    <mergeCell ref="D52:AH52"/>
    <mergeCell ref="Y54:AH54"/>
    <mergeCell ref="Y55:AH55"/>
    <mergeCell ref="U57:AG57"/>
    <mergeCell ref="Y61:AH61"/>
    <mergeCell ref="Y64:AH64"/>
    <mergeCell ref="Y65:AH65"/>
    <mergeCell ref="D73:AH73"/>
    <mergeCell ref="Y36:AD36"/>
    <mergeCell ref="A5:D5"/>
    <mergeCell ref="Y5:AA5"/>
    <mergeCell ref="A6:D6"/>
    <mergeCell ref="Y6:AA6"/>
    <mergeCell ref="A7:D7"/>
    <mergeCell ref="Y7:AA7"/>
    <mergeCell ref="A9:C9"/>
    <mergeCell ref="Y9:AA9"/>
    <mergeCell ref="Y18:AH18"/>
    <mergeCell ref="Y19:AH19"/>
    <mergeCell ref="Y31:AH31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3:AT160"/>
  <sheetViews>
    <sheetView showGridLines="0" topLeftCell="A4" zoomScale="80" zoomScaleNormal="80" workbookViewId="0">
      <selection activeCell="AO17" sqref="AO17"/>
    </sheetView>
  </sheetViews>
  <sheetFormatPr baseColWidth="10" defaultRowHeight="15"/>
  <cols>
    <col min="1" max="1" width="17.140625" style="10" customWidth="1"/>
    <col min="2" max="2" width="5.28515625" style="10" customWidth="1"/>
    <col min="3" max="3" width="31.5703125" style="10" customWidth="1"/>
    <col min="4" max="4" width="11.28515625" style="10" hidden="1" customWidth="1"/>
    <col min="5" max="5" width="18.140625" style="10" hidden="1" customWidth="1"/>
    <col min="6" max="6" width="14.7109375" style="10" hidden="1" customWidth="1"/>
    <col min="7" max="7" width="14.85546875" style="10" hidden="1" customWidth="1"/>
    <col min="8" max="18" width="7.7109375" style="10" hidden="1" customWidth="1"/>
    <col min="19" max="19" width="9.7109375" style="10" hidden="1" customWidth="1"/>
    <col min="20" max="45" width="7.7109375" style="10" customWidth="1"/>
    <col min="46" max="46" width="8.5703125" style="10" customWidth="1"/>
    <col min="47" max="16384" width="11.42578125" style="10"/>
  </cols>
  <sheetData>
    <row r="3" spans="1:46" ht="15.75" thickBot="1"/>
    <row r="4" spans="1:46" ht="15.75" thickBot="1">
      <c r="B4" s="11" t="s">
        <v>31</v>
      </c>
      <c r="C4" s="691"/>
      <c r="D4" s="692"/>
      <c r="E4" s="693"/>
    </row>
    <row r="6" spans="1:46" ht="18.75">
      <c r="A6" s="12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8" spans="1:46" s="13" customFormat="1" ht="15" customHeight="1">
      <c r="A8" s="694" t="s">
        <v>33</v>
      </c>
      <c r="B8" s="696" t="s">
        <v>34</v>
      </c>
      <c r="C8" s="696" t="s">
        <v>35</v>
      </c>
      <c r="D8" s="696" t="s">
        <v>8</v>
      </c>
      <c r="E8" s="696" t="s">
        <v>0</v>
      </c>
      <c r="F8" s="696" t="s">
        <v>36</v>
      </c>
      <c r="G8" s="698" t="s">
        <v>37</v>
      </c>
      <c r="H8" s="689">
        <v>44197</v>
      </c>
      <c r="I8" s="690"/>
      <c r="J8" s="690"/>
      <c r="K8" s="689">
        <v>44228</v>
      </c>
      <c r="L8" s="690"/>
      <c r="M8" s="690"/>
      <c r="N8" s="689">
        <v>44256</v>
      </c>
      <c r="O8" s="690"/>
      <c r="P8" s="690"/>
      <c r="Q8" s="689">
        <v>44287</v>
      </c>
      <c r="R8" s="690"/>
      <c r="S8" s="690"/>
      <c r="T8" s="689">
        <v>44317</v>
      </c>
      <c r="U8" s="690"/>
      <c r="V8" s="690"/>
      <c r="W8" s="689">
        <v>44348</v>
      </c>
      <c r="X8" s="690"/>
      <c r="Y8" s="690"/>
      <c r="Z8" s="689">
        <v>44378</v>
      </c>
      <c r="AA8" s="690"/>
      <c r="AB8" s="690"/>
      <c r="AC8" s="689">
        <v>44409</v>
      </c>
      <c r="AD8" s="690"/>
      <c r="AE8" s="690"/>
      <c r="AF8" s="689">
        <v>44440</v>
      </c>
      <c r="AG8" s="690"/>
      <c r="AH8" s="690"/>
      <c r="AI8" s="689">
        <v>44470</v>
      </c>
      <c r="AJ8" s="690"/>
      <c r="AK8" s="690"/>
      <c r="AL8" s="689">
        <v>44501</v>
      </c>
      <c r="AM8" s="690"/>
      <c r="AN8" s="690"/>
      <c r="AO8" s="689">
        <v>44531</v>
      </c>
      <c r="AP8" s="690"/>
      <c r="AQ8" s="690"/>
      <c r="AR8" s="700" t="s">
        <v>2</v>
      </c>
      <c r="AS8" s="701"/>
      <c r="AT8" s="702"/>
    </row>
    <row r="9" spans="1:46" s="13" customFormat="1" ht="80.25" thickBot="1">
      <c r="A9" s="695"/>
      <c r="B9" s="697"/>
      <c r="C9" s="697"/>
      <c r="D9" s="697"/>
      <c r="E9" s="697"/>
      <c r="F9" s="697"/>
      <c r="G9" s="699"/>
      <c r="H9" s="14" t="s">
        <v>38</v>
      </c>
      <c r="I9" s="15" t="s">
        <v>39</v>
      </c>
      <c r="J9" s="16" t="s">
        <v>47</v>
      </c>
      <c r="K9" s="14" t="s">
        <v>38</v>
      </c>
      <c r="L9" s="15" t="s">
        <v>39</v>
      </c>
      <c r="M9" s="16" t="s">
        <v>48</v>
      </c>
      <c r="N9" s="14" t="s">
        <v>38</v>
      </c>
      <c r="O9" s="15" t="s">
        <v>39</v>
      </c>
      <c r="P9" s="16" t="s">
        <v>49</v>
      </c>
      <c r="Q9" s="14" t="s">
        <v>38</v>
      </c>
      <c r="R9" s="15" t="s">
        <v>39</v>
      </c>
      <c r="S9" s="16" t="s">
        <v>57</v>
      </c>
      <c r="T9" s="14" t="s">
        <v>38</v>
      </c>
      <c r="U9" s="15" t="s">
        <v>39</v>
      </c>
      <c r="V9" s="16" t="s">
        <v>40</v>
      </c>
      <c r="W9" s="14" t="s">
        <v>38</v>
      </c>
      <c r="X9" s="15" t="s">
        <v>39</v>
      </c>
      <c r="Y9" s="16" t="s">
        <v>41</v>
      </c>
      <c r="Z9" s="14" t="s">
        <v>38</v>
      </c>
      <c r="AA9" s="15" t="s">
        <v>39</v>
      </c>
      <c r="AB9" s="16" t="s">
        <v>58</v>
      </c>
      <c r="AC9" s="14" t="s">
        <v>38</v>
      </c>
      <c r="AD9" s="15" t="s">
        <v>39</v>
      </c>
      <c r="AE9" s="16" t="s">
        <v>42</v>
      </c>
      <c r="AF9" s="14" t="s">
        <v>38</v>
      </c>
      <c r="AG9" s="15" t="s">
        <v>39</v>
      </c>
      <c r="AH9" s="16" t="s">
        <v>43</v>
      </c>
      <c r="AI9" s="14" t="s">
        <v>38</v>
      </c>
      <c r="AJ9" s="15" t="s">
        <v>39</v>
      </c>
      <c r="AK9" s="16" t="s">
        <v>44</v>
      </c>
      <c r="AL9" s="14" t="s">
        <v>38</v>
      </c>
      <c r="AM9" s="15" t="s">
        <v>39</v>
      </c>
      <c r="AN9" s="16" t="s">
        <v>45</v>
      </c>
      <c r="AO9" s="14" t="s">
        <v>38</v>
      </c>
      <c r="AP9" s="15" t="s">
        <v>39</v>
      </c>
      <c r="AQ9" s="16" t="s">
        <v>46</v>
      </c>
      <c r="AR9" s="17" t="s">
        <v>38</v>
      </c>
      <c r="AS9" s="18" t="s">
        <v>39</v>
      </c>
      <c r="AT9" s="19" t="s">
        <v>50</v>
      </c>
    </row>
    <row r="10" spans="1:46" s="13" customFormat="1" ht="20.100000000000001" customHeight="1">
      <c r="A10" s="66" t="s">
        <v>176</v>
      </c>
      <c r="B10" s="67">
        <v>1</v>
      </c>
      <c r="C10" s="68" t="s">
        <v>177</v>
      </c>
      <c r="D10" s="69" t="s">
        <v>178</v>
      </c>
      <c r="E10" s="68" t="s">
        <v>116</v>
      </c>
      <c r="F10" s="68" t="s">
        <v>176</v>
      </c>
      <c r="G10" s="70" t="s">
        <v>176</v>
      </c>
      <c r="H10" s="20">
        <v>0</v>
      </c>
      <c r="I10" s="21">
        <v>596</v>
      </c>
      <c r="J10" s="22">
        <f t="shared" ref="J10:J74" si="0">IF(OR(H10="",I10="")," ",H10/I10)</f>
        <v>0</v>
      </c>
      <c r="K10" s="20">
        <v>2530</v>
      </c>
      <c r="L10" s="21">
        <v>638</v>
      </c>
      <c r="M10" s="22">
        <f t="shared" ref="M10:M74" si="1">IF(OR(K10="",L10="")," ",K10/L10)</f>
        <v>3.9655172413793105</v>
      </c>
      <c r="N10" s="20">
        <v>2677</v>
      </c>
      <c r="O10" s="21">
        <v>663</v>
      </c>
      <c r="P10" s="22">
        <f t="shared" ref="P10:P74" si="2">IF(OR(N10="",O10="")," ",N10/O10)</f>
        <v>4.037707390648567</v>
      </c>
      <c r="Q10" s="20">
        <v>2071</v>
      </c>
      <c r="R10" s="21">
        <v>520</v>
      </c>
      <c r="S10" s="22">
        <f t="shared" ref="S10:S74" si="3">IF(OR(Q10="",R10="")," ",Q10/R10)</f>
        <v>3.9826923076923078</v>
      </c>
      <c r="T10" s="20">
        <v>2581</v>
      </c>
      <c r="U10" s="21">
        <v>260</v>
      </c>
      <c r="V10" s="22">
        <f t="shared" ref="V10:V74" si="4">IF(OR(T10="",U10="")," ",T10/U10)</f>
        <v>9.9269230769230763</v>
      </c>
      <c r="W10" s="20">
        <v>2799</v>
      </c>
      <c r="X10" s="21">
        <v>690</v>
      </c>
      <c r="Y10" s="22">
        <f t="shared" ref="Y10:Y74" si="5">IF(OR(W10="",X10="")," ",W10/X10)</f>
        <v>4.0565217391304351</v>
      </c>
      <c r="Z10" s="20">
        <v>2724</v>
      </c>
      <c r="AA10" s="21">
        <v>690</v>
      </c>
      <c r="AB10" s="22">
        <f t="shared" ref="AB10:AB74" si="6">IF(OR(Z10="",AA10="")," ",Z10/AA10)</f>
        <v>3.9478260869565216</v>
      </c>
      <c r="AC10" s="20">
        <v>3384</v>
      </c>
      <c r="AD10" s="21">
        <v>846</v>
      </c>
      <c r="AE10" s="22">
        <f t="shared" ref="AE10:AE74" si="7">IF(OR(AC10="",AD10="")," ",AC10/AD10)</f>
        <v>4</v>
      </c>
      <c r="AF10" s="20">
        <v>3344</v>
      </c>
      <c r="AG10" s="21">
        <v>822</v>
      </c>
      <c r="AH10" s="22">
        <f t="shared" ref="AH10:AH74" si="8">IF(OR(AF10="",AG10="")," ",AF10/AG10)</f>
        <v>4.0681265206812656</v>
      </c>
      <c r="AI10" s="20">
        <v>3604</v>
      </c>
      <c r="AJ10" s="21">
        <v>887</v>
      </c>
      <c r="AK10" s="22">
        <f t="shared" ref="AK10:AK74" si="9">IF(OR(AI10="",AJ10="")," ",AI10/AJ10)</f>
        <v>4.0631341600901916</v>
      </c>
      <c r="AL10" s="20">
        <v>3703</v>
      </c>
      <c r="AM10" s="21">
        <v>960</v>
      </c>
      <c r="AN10" s="22">
        <f t="shared" ref="AN10:AN74" si="10">IF(OR(AL10="",AM10="")," ",AL10/AM10)</f>
        <v>3.8572916666666668</v>
      </c>
      <c r="AO10" s="20">
        <v>3057</v>
      </c>
      <c r="AP10" s="21">
        <v>776</v>
      </c>
      <c r="AQ10" s="22">
        <f t="shared" ref="AQ10:AQ74" si="11">IF(OR(AO10="",AP10="")," ",AO10/AP10)</f>
        <v>3.9394329896907219</v>
      </c>
      <c r="AR10" s="23">
        <f>+H10+K10+N10+Q10+T10+W10+Z10+AC10+AF10+AI10+AL10+AO10</f>
        <v>32474</v>
      </c>
      <c r="AS10" s="24">
        <f>+I10+L10+O10+R10+U10+X10+AA10+AD10+AG10+AJ10+AM10+AP10</f>
        <v>8348</v>
      </c>
      <c r="AT10" s="25">
        <f t="shared" ref="AT10:AT74" si="12">IF(OR(AR10="",AS10="")," ",AR10/AS10)</f>
        <v>3.8900335409678966</v>
      </c>
    </row>
    <row r="11" spans="1:46" s="13" customFormat="1" ht="20.100000000000001" customHeight="1">
      <c r="A11" s="66" t="s">
        <v>176</v>
      </c>
      <c r="B11" s="27">
        <v>2</v>
      </c>
      <c r="C11" s="78" t="s">
        <v>224</v>
      </c>
      <c r="D11" s="79" t="s">
        <v>238</v>
      </c>
      <c r="E11" s="68" t="s">
        <v>116</v>
      </c>
      <c r="F11" s="68" t="s">
        <v>176</v>
      </c>
      <c r="G11" s="80" t="s">
        <v>176</v>
      </c>
      <c r="H11" s="31">
        <v>547</v>
      </c>
      <c r="I11" s="32">
        <v>174</v>
      </c>
      <c r="J11" s="22">
        <f t="shared" si="0"/>
        <v>3.1436781609195403</v>
      </c>
      <c r="K11" s="31">
        <v>606</v>
      </c>
      <c r="L11" s="32">
        <v>162</v>
      </c>
      <c r="M11" s="22">
        <f t="shared" si="1"/>
        <v>3.7407407407407409</v>
      </c>
      <c r="N11" s="31">
        <v>764</v>
      </c>
      <c r="O11" s="32">
        <v>246</v>
      </c>
      <c r="P11" s="22">
        <f t="shared" si="2"/>
        <v>3.1056910569105689</v>
      </c>
      <c r="Q11" s="31">
        <v>706</v>
      </c>
      <c r="R11" s="32">
        <v>120</v>
      </c>
      <c r="S11" s="22">
        <f t="shared" si="3"/>
        <v>5.8833333333333337</v>
      </c>
      <c r="T11" s="31">
        <v>677</v>
      </c>
      <c r="U11" s="32">
        <v>126</v>
      </c>
      <c r="V11" s="22">
        <f t="shared" si="4"/>
        <v>5.3730158730158726</v>
      </c>
      <c r="W11" s="31">
        <v>903</v>
      </c>
      <c r="X11" s="32">
        <v>216</v>
      </c>
      <c r="Y11" s="22">
        <f t="shared" si="5"/>
        <v>4.1805555555555554</v>
      </c>
      <c r="Z11" s="31">
        <v>1138</v>
      </c>
      <c r="AA11" s="32">
        <v>234</v>
      </c>
      <c r="AB11" s="22">
        <f t="shared" si="6"/>
        <v>4.8632478632478628</v>
      </c>
      <c r="AC11" s="31">
        <v>1293</v>
      </c>
      <c r="AD11" s="32">
        <v>204</v>
      </c>
      <c r="AE11" s="22">
        <f t="shared" si="7"/>
        <v>6.3382352941176467</v>
      </c>
      <c r="AF11" s="31">
        <v>1090</v>
      </c>
      <c r="AG11" s="32">
        <v>396</v>
      </c>
      <c r="AH11" s="22">
        <f t="shared" si="8"/>
        <v>2.7525252525252526</v>
      </c>
      <c r="AI11" s="31">
        <v>1281</v>
      </c>
      <c r="AJ11" s="32">
        <v>222</v>
      </c>
      <c r="AK11" s="22">
        <f t="shared" si="9"/>
        <v>5.7702702702702702</v>
      </c>
      <c r="AL11" s="31">
        <v>1629</v>
      </c>
      <c r="AM11" s="32">
        <v>480</v>
      </c>
      <c r="AN11" s="22">
        <f t="shared" si="10"/>
        <v>3.3937499999999998</v>
      </c>
      <c r="AO11" s="31">
        <v>1608</v>
      </c>
      <c r="AP11" s="32">
        <v>378</v>
      </c>
      <c r="AQ11" s="22">
        <f t="shared" si="11"/>
        <v>4.253968253968254</v>
      </c>
      <c r="AR11" s="33">
        <f t="shared" ref="AR11:AS75" si="13">+H11+K11+N11+Q11+T11+W11+Z11+AC11+AF11+AI11+AL11+AO11</f>
        <v>12242</v>
      </c>
      <c r="AS11" s="34">
        <f t="shared" si="13"/>
        <v>2958</v>
      </c>
      <c r="AT11" s="25">
        <f t="shared" si="12"/>
        <v>4.1386071670047331</v>
      </c>
    </row>
    <row r="12" spans="1:46" s="13" customFormat="1" ht="20.100000000000001" customHeight="1">
      <c r="A12" s="66" t="s">
        <v>176</v>
      </c>
      <c r="B12" s="27">
        <v>3</v>
      </c>
      <c r="C12" s="78" t="s">
        <v>225</v>
      </c>
      <c r="D12" s="79" t="s">
        <v>238</v>
      </c>
      <c r="E12" s="68" t="s">
        <v>116</v>
      </c>
      <c r="F12" s="68" t="s">
        <v>176</v>
      </c>
      <c r="G12" s="80" t="s">
        <v>242</v>
      </c>
      <c r="H12" s="31">
        <v>290</v>
      </c>
      <c r="I12" s="32">
        <v>195</v>
      </c>
      <c r="J12" s="22">
        <f t="shared" si="0"/>
        <v>1.4871794871794872</v>
      </c>
      <c r="K12" s="31">
        <v>215</v>
      </c>
      <c r="L12" s="32">
        <v>195</v>
      </c>
      <c r="M12" s="22">
        <f t="shared" si="1"/>
        <v>1.1025641025641026</v>
      </c>
      <c r="N12" s="31">
        <v>297</v>
      </c>
      <c r="O12" s="32">
        <v>180</v>
      </c>
      <c r="P12" s="22">
        <f t="shared" si="2"/>
        <v>1.65</v>
      </c>
      <c r="Q12" s="31">
        <v>336</v>
      </c>
      <c r="R12" s="32">
        <v>438</v>
      </c>
      <c r="S12" s="22">
        <f t="shared" si="3"/>
        <v>0.76712328767123283</v>
      </c>
      <c r="T12" s="31">
        <v>249</v>
      </c>
      <c r="U12" s="32">
        <v>228</v>
      </c>
      <c r="V12" s="22">
        <f t="shared" si="4"/>
        <v>1.0921052631578947</v>
      </c>
      <c r="W12" s="31">
        <v>291</v>
      </c>
      <c r="X12" s="32">
        <v>348</v>
      </c>
      <c r="Y12" s="22">
        <f t="shared" si="5"/>
        <v>0.83620689655172409</v>
      </c>
      <c r="Z12" s="31">
        <v>388</v>
      </c>
      <c r="AA12" s="32">
        <v>282</v>
      </c>
      <c r="AB12" s="22">
        <f t="shared" si="6"/>
        <v>1.375886524822695</v>
      </c>
      <c r="AC12" s="31">
        <v>593</v>
      </c>
      <c r="AD12" s="32">
        <v>300</v>
      </c>
      <c r="AE12" s="22">
        <f t="shared" si="7"/>
        <v>1.9766666666666666</v>
      </c>
      <c r="AF12" s="31">
        <v>1005</v>
      </c>
      <c r="AG12" s="32">
        <v>306</v>
      </c>
      <c r="AH12" s="22">
        <f t="shared" si="8"/>
        <v>3.284313725490196</v>
      </c>
      <c r="AI12" s="31">
        <v>543</v>
      </c>
      <c r="AJ12" s="32">
        <v>168</v>
      </c>
      <c r="AK12" s="22">
        <f t="shared" si="9"/>
        <v>3.2321428571428572</v>
      </c>
      <c r="AL12" s="31">
        <v>497</v>
      </c>
      <c r="AM12" s="32">
        <v>288</v>
      </c>
      <c r="AN12" s="22">
        <f t="shared" si="10"/>
        <v>1.7256944444444444</v>
      </c>
      <c r="AO12" s="31">
        <v>487</v>
      </c>
      <c r="AP12" s="32">
        <v>264</v>
      </c>
      <c r="AQ12" s="22">
        <f t="shared" si="11"/>
        <v>1.8446969696969697</v>
      </c>
      <c r="AR12" s="33">
        <f t="shared" si="13"/>
        <v>5191</v>
      </c>
      <c r="AS12" s="34">
        <f t="shared" si="13"/>
        <v>3192</v>
      </c>
      <c r="AT12" s="25">
        <f t="shared" si="12"/>
        <v>1.6262531328320802</v>
      </c>
    </row>
    <row r="13" spans="1:46" s="13" customFormat="1" ht="20.100000000000001" customHeight="1">
      <c r="A13" s="66" t="s">
        <v>176</v>
      </c>
      <c r="B13" s="27">
        <v>4</v>
      </c>
      <c r="C13" s="78" t="s">
        <v>226</v>
      </c>
      <c r="D13" s="79" t="s">
        <v>238</v>
      </c>
      <c r="E13" s="68" t="s">
        <v>116</v>
      </c>
      <c r="F13" s="68" t="s">
        <v>176</v>
      </c>
      <c r="G13" s="80" t="s">
        <v>242</v>
      </c>
      <c r="H13" s="31">
        <v>90</v>
      </c>
      <c r="I13" s="32">
        <v>120</v>
      </c>
      <c r="J13" s="22">
        <f t="shared" si="0"/>
        <v>0.75</v>
      </c>
      <c r="K13" s="31">
        <v>58</v>
      </c>
      <c r="L13" s="32">
        <v>120</v>
      </c>
      <c r="M13" s="22">
        <f t="shared" si="1"/>
        <v>0.48333333333333334</v>
      </c>
      <c r="N13" s="31">
        <v>73</v>
      </c>
      <c r="O13" s="32">
        <v>120</v>
      </c>
      <c r="P13" s="22">
        <f t="shared" si="2"/>
        <v>0.60833333333333328</v>
      </c>
      <c r="Q13" s="31">
        <v>95</v>
      </c>
      <c r="R13" s="32">
        <v>130</v>
      </c>
      <c r="S13" s="22">
        <f t="shared" si="3"/>
        <v>0.73076923076923073</v>
      </c>
      <c r="T13" s="31">
        <v>19</v>
      </c>
      <c r="U13" s="32">
        <v>54</v>
      </c>
      <c r="V13" s="22">
        <f t="shared" si="4"/>
        <v>0.35185185185185186</v>
      </c>
      <c r="W13" s="31">
        <v>0</v>
      </c>
      <c r="X13" s="32">
        <v>0</v>
      </c>
      <c r="Y13" s="22" t="e">
        <f t="shared" si="5"/>
        <v>#DIV/0!</v>
      </c>
      <c r="Z13" s="31">
        <v>0</v>
      </c>
      <c r="AA13" s="32">
        <v>0</v>
      </c>
      <c r="AB13" s="22" t="e">
        <f t="shared" si="6"/>
        <v>#DIV/0!</v>
      </c>
      <c r="AC13" s="31">
        <v>0</v>
      </c>
      <c r="AD13" s="32">
        <v>0</v>
      </c>
      <c r="AE13" s="22" t="e">
        <f t="shared" si="7"/>
        <v>#DIV/0!</v>
      </c>
      <c r="AF13" s="31">
        <v>0</v>
      </c>
      <c r="AG13" s="32">
        <v>0</v>
      </c>
      <c r="AH13" s="22" t="e">
        <f t="shared" si="8"/>
        <v>#DIV/0!</v>
      </c>
      <c r="AI13" s="31">
        <v>0</v>
      </c>
      <c r="AJ13" s="32">
        <v>0</v>
      </c>
      <c r="AK13" s="22" t="e">
        <f t="shared" si="9"/>
        <v>#DIV/0!</v>
      </c>
      <c r="AL13" s="31">
        <v>111</v>
      </c>
      <c r="AM13" s="32">
        <v>30</v>
      </c>
      <c r="AN13" s="22">
        <f t="shared" si="10"/>
        <v>3.7</v>
      </c>
      <c r="AO13" s="31">
        <v>130</v>
      </c>
      <c r="AP13" s="32">
        <v>150</v>
      </c>
      <c r="AQ13" s="22">
        <f t="shared" si="11"/>
        <v>0.8666666666666667</v>
      </c>
      <c r="AR13" s="33">
        <f t="shared" si="13"/>
        <v>576</v>
      </c>
      <c r="AS13" s="34">
        <f t="shared" si="13"/>
        <v>724</v>
      </c>
      <c r="AT13" s="25">
        <f t="shared" si="12"/>
        <v>0.79558011049723754</v>
      </c>
    </row>
    <row r="14" spans="1:46" s="13" customFormat="1" ht="20.100000000000001" customHeight="1">
      <c r="A14" s="66" t="s">
        <v>176</v>
      </c>
      <c r="B14" s="27">
        <v>5</v>
      </c>
      <c r="C14" s="78" t="s">
        <v>227</v>
      </c>
      <c r="D14" s="79" t="s">
        <v>238</v>
      </c>
      <c r="E14" s="68" t="s">
        <v>116</v>
      </c>
      <c r="F14" s="68" t="s">
        <v>176</v>
      </c>
      <c r="G14" s="80" t="s">
        <v>243</v>
      </c>
      <c r="H14" s="31">
        <v>96</v>
      </c>
      <c r="I14" s="32">
        <v>120</v>
      </c>
      <c r="J14" s="22">
        <f t="shared" si="0"/>
        <v>0.8</v>
      </c>
      <c r="K14" s="31">
        <v>104</v>
      </c>
      <c r="L14" s="32">
        <v>120</v>
      </c>
      <c r="M14" s="22">
        <f t="shared" si="1"/>
        <v>0.8666666666666667</v>
      </c>
      <c r="N14" s="31">
        <v>152</v>
      </c>
      <c r="O14" s="32">
        <v>120</v>
      </c>
      <c r="P14" s="22">
        <f t="shared" si="2"/>
        <v>1.2666666666666666</v>
      </c>
      <c r="Q14" s="31">
        <v>203</v>
      </c>
      <c r="R14" s="32">
        <v>120</v>
      </c>
      <c r="S14" s="22">
        <f t="shared" si="3"/>
        <v>1.6916666666666667</v>
      </c>
      <c r="T14" s="31">
        <v>34</v>
      </c>
      <c r="U14" s="32">
        <v>0</v>
      </c>
      <c r="V14" s="22" t="e">
        <f t="shared" si="4"/>
        <v>#DIV/0!</v>
      </c>
      <c r="W14" s="31">
        <v>118</v>
      </c>
      <c r="X14" s="32">
        <v>90</v>
      </c>
      <c r="Y14" s="22">
        <f t="shared" si="5"/>
        <v>1.3111111111111111</v>
      </c>
      <c r="Z14" s="31">
        <v>179</v>
      </c>
      <c r="AA14" s="32">
        <v>180</v>
      </c>
      <c r="AB14" s="22">
        <f t="shared" si="6"/>
        <v>0.99444444444444446</v>
      </c>
      <c r="AC14" s="31">
        <v>301</v>
      </c>
      <c r="AD14" s="32">
        <v>180</v>
      </c>
      <c r="AE14" s="22">
        <f t="shared" si="7"/>
        <v>1.6722222222222223</v>
      </c>
      <c r="AF14" s="31">
        <v>255</v>
      </c>
      <c r="AG14" s="32">
        <v>270</v>
      </c>
      <c r="AH14" s="22">
        <f t="shared" si="8"/>
        <v>0.94444444444444442</v>
      </c>
      <c r="AI14" s="31">
        <v>338</v>
      </c>
      <c r="AJ14" s="32">
        <v>270</v>
      </c>
      <c r="AK14" s="22">
        <f t="shared" si="9"/>
        <v>1.2518518518518518</v>
      </c>
      <c r="AL14" s="31">
        <v>277</v>
      </c>
      <c r="AM14" s="32">
        <v>270</v>
      </c>
      <c r="AN14" s="22">
        <f t="shared" si="10"/>
        <v>1.0259259259259259</v>
      </c>
      <c r="AO14" s="31">
        <v>347</v>
      </c>
      <c r="AP14" s="32">
        <v>270</v>
      </c>
      <c r="AQ14" s="22">
        <f t="shared" si="11"/>
        <v>1.2851851851851852</v>
      </c>
      <c r="AR14" s="33">
        <f t="shared" si="13"/>
        <v>2404</v>
      </c>
      <c r="AS14" s="34">
        <f t="shared" si="13"/>
        <v>2010</v>
      </c>
      <c r="AT14" s="25">
        <f t="shared" si="12"/>
        <v>1.1960199004975125</v>
      </c>
    </row>
    <row r="15" spans="1:46" s="13" customFormat="1" ht="20.100000000000001" customHeight="1">
      <c r="A15" s="66" t="s">
        <v>176</v>
      </c>
      <c r="B15" s="27">
        <v>6</v>
      </c>
      <c r="C15" s="78" t="s">
        <v>266</v>
      </c>
      <c r="D15" s="79" t="s">
        <v>241</v>
      </c>
      <c r="E15" s="68" t="s">
        <v>116</v>
      </c>
      <c r="F15" s="68" t="s">
        <v>176</v>
      </c>
      <c r="G15" s="80" t="s">
        <v>176</v>
      </c>
      <c r="H15" s="31">
        <v>39</v>
      </c>
      <c r="I15" s="32">
        <v>150</v>
      </c>
      <c r="J15" s="22">
        <f t="shared" si="0"/>
        <v>0.26</v>
      </c>
      <c r="K15" s="31">
        <v>46</v>
      </c>
      <c r="L15" s="32">
        <v>150</v>
      </c>
      <c r="M15" s="22">
        <f t="shared" si="1"/>
        <v>0.30666666666666664</v>
      </c>
      <c r="N15" s="31">
        <v>35</v>
      </c>
      <c r="O15" s="32">
        <v>150</v>
      </c>
      <c r="P15" s="22">
        <f t="shared" si="2"/>
        <v>0.23333333333333334</v>
      </c>
      <c r="Q15" s="31">
        <v>37</v>
      </c>
      <c r="R15" s="32">
        <v>150</v>
      </c>
      <c r="S15" s="22">
        <f t="shared" si="3"/>
        <v>0.24666666666666667</v>
      </c>
      <c r="T15" s="31">
        <v>0</v>
      </c>
      <c r="U15" s="32">
        <v>0</v>
      </c>
      <c r="V15" s="22" t="e">
        <f t="shared" si="4"/>
        <v>#DIV/0!</v>
      </c>
      <c r="W15" s="31">
        <v>0</v>
      </c>
      <c r="X15" s="32">
        <v>0</v>
      </c>
      <c r="Y15" s="22" t="e">
        <f t="shared" si="5"/>
        <v>#DIV/0!</v>
      </c>
      <c r="Z15" s="31">
        <v>23</v>
      </c>
      <c r="AA15" s="32">
        <v>150</v>
      </c>
      <c r="AB15" s="22">
        <f t="shared" si="6"/>
        <v>0.15333333333333332</v>
      </c>
      <c r="AC15" s="31">
        <v>70</v>
      </c>
      <c r="AD15" s="32">
        <v>150</v>
      </c>
      <c r="AE15" s="22">
        <f t="shared" si="7"/>
        <v>0.46666666666666667</v>
      </c>
      <c r="AF15" s="31">
        <v>152</v>
      </c>
      <c r="AG15" s="32">
        <v>150</v>
      </c>
      <c r="AH15" s="22">
        <f t="shared" si="8"/>
        <v>1.0133333333333334</v>
      </c>
      <c r="AI15" s="31">
        <v>117</v>
      </c>
      <c r="AJ15" s="32">
        <v>150</v>
      </c>
      <c r="AK15" s="22">
        <f t="shared" si="9"/>
        <v>0.78</v>
      </c>
      <c r="AL15" s="31">
        <v>89</v>
      </c>
      <c r="AM15" s="32">
        <v>150</v>
      </c>
      <c r="AN15" s="22">
        <f t="shared" si="10"/>
        <v>0.59333333333333338</v>
      </c>
      <c r="AO15" s="31">
        <v>97</v>
      </c>
      <c r="AP15" s="32">
        <v>150</v>
      </c>
      <c r="AQ15" s="22">
        <f t="shared" si="11"/>
        <v>0.64666666666666661</v>
      </c>
      <c r="AR15" s="33">
        <f t="shared" si="13"/>
        <v>705</v>
      </c>
      <c r="AS15" s="34">
        <f t="shared" si="13"/>
        <v>1500</v>
      </c>
      <c r="AT15" s="25">
        <f t="shared" si="12"/>
        <v>0.47</v>
      </c>
    </row>
    <row r="16" spans="1:46" s="13" customFormat="1" ht="20.100000000000001" customHeight="1">
      <c r="A16" s="66" t="s">
        <v>176</v>
      </c>
      <c r="B16" s="27">
        <v>7</v>
      </c>
      <c r="C16" s="78" t="s">
        <v>228</v>
      </c>
      <c r="D16" s="79" t="s">
        <v>239</v>
      </c>
      <c r="E16" s="68" t="s">
        <v>116</v>
      </c>
      <c r="F16" s="68" t="s">
        <v>176</v>
      </c>
      <c r="G16" s="80" t="s">
        <v>244</v>
      </c>
      <c r="H16" s="31">
        <v>0</v>
      </c>
      <c r="I16" s="32">
        <v>0</v>
      </c>
      <c r="J16" s="22" t="e">
        <f t="shared" si="0"/>
        <v>#DIV/0!</v>
      </c>
      <c r="K16" s="31">
        <v>89</v>
      </c>
      <c r="L16" s="32">
        <v>18</v>
      </c>
      <c r="M16" s="22">
        <f t="shared" si="1"/>
        <v>4.9444444444444446</v>
      </c>
      <c r="N16" s="31">
        <v>131</v>
      </c>
      <c r="O16" s="32">
        <v>57</v>
      </c>
      <c r="P16" s="22">
        <f t="shared" si="2"/>
        <v>2.2982456140350878</v>
      </c>
      <c r="Q16" s="31">
        <v>78</v>
      </c>
      <c r="R16" s="32">
        <v>72</v>
      </c>
      <c r="S16" s="22">
        <f t="shared" si="3"/>
        <v>1.0833333333333333</v>
      </c>
      <c r="T16" s="31">
        <v>0</v>
      </c>
      <c r="U16" s="32">
        <v>0</v>
      </c>
      <c r="V16" s="22" t="e">
        <f t="shared" si="4"/>
        <v>#DIV/0!</v>
      </c>
      <c r="W16" s="31">
        <v>0</v>
      </c>
      <c r="X16" s="32">
        <v>0</v>
      </c>
      <c r="Y16" s="22" t="e">
        <f t="shared" si="5"/>
        <v>#DIV/0!</v>
      </c>
      <c r="Z16" s="31">
        <v>0</v>
      </c>
      <c r="AA16" s="32">
        <v>0</v>
      </c>
      <c r="AB16" s="22" t="e">
        <f t="shared" si="6"/>
        <v>#DIV/0!</v>
      </c>
      <c r="AC16" s="31">
        <v>354</v>
      </c>
      <c r="AD16" s="32">
        <v>138</v>
      </c>
      <c r="AE16" s="22">
        <f t="shared" si="7"/>
        <v>2.5652173913043477</v>
      </c>
      <c r="AF16" s="31">
        <v>645</v>
      </c>
      <c r="AG16" s="32">
        <v>192</v>
      </c>
      <c r="AH16" s="22">
        <f t="shared" si="8"/>
        <v>3.359375</v>
      </c>
      <c r="AI16" s="31">
        <v>927</v>
      </c>
      <c r="AJ16" s="32">
        <v>414</v>
      </c>
      <c r="AK16" s="22">
        <f t="shared" si="9"/>
        <v>2.2391304347826089</v>
      </c>
      <c r="AL16" s="31">
        <v>703</v>
      </c>
      <c r="AM16" s="32">
        <v>240</v>
      </c>
      <c r="AN16" s="22">
        <f t="shared" si="10"/>
        <v>2.9291666666666667</v>
      </c>
      <c r="AO16" s="31">
        <v>871</v>
      </c>
      <c r="AP16" s="32">
        <v>402</v>
      </c>
      <c r="AQ16" s="22">
        <f t="shared" si="11"/>
        <v>2.1666666666666665</v>
      </c>
      <c r="AR16" s="33">
        <f t="shared" si="13"/>
        <v>3798</v>
      </c>
      <c r="AS16" s="34">
        <f t="shared" si="13"/>
        <v>1533</v>
      </c>
      <c r="AT16" s="25">
        <f t="shared" si="12"/>
        <v>2.4774951076320941</v>
      </c>
    </row>
    <row r="17" spans="1:46" s="13" customFormat="1" ht="20.100000000000001" customHeight="1">
      <c r="A17" s="66" t="s">
        <v>176</v>
      </c>
      <c r="B17" s="27">
        <v>8</v>
      </c>
      <c r="C17" s="78" t="s">
        <v>229</v>
      </c>
      <c r="D17" s="79" t="s">
        <v>238</v>
      </c>
      <c r="E17" s="68" t="s">
        <v>116</v>
      </c>
      <c r="F17" s="68" t="s">
        <v>176</v>
      </c>
      <c r="G17" s="80" t="s">
        <v>245</v>
      </c>
      <c r="H17" s="31">
        <v>154</v>
      </c>
      <c r="I17" s="32">
        <v>80</v>
      </c>
      <c r="J17" s="22">
        <f t="shared" si="0"/>
        <v>1.925</v>
      </c>
      <c r="K17" s="31">
        <v>59</v>
      </c>
      <c r="L17" s="32">
        <v>80</v>
      </c>
      <c r="M17" s="22">
        <f t="shared" si="1"/>
        <v>0.73750000000000004</v>
      </c>
      <c r="N17" s="31">
        <v>147</v>
      </c>
      <c r="O17" s="32">
        <v>80</v>
      </c>
      <c r="P17" s="22">
        <f t="shared" si="2"/>
        <v>1.8374999999999999</v>
      </c>
      <c r="Q17" s="31">
        <v>95</v>
      </c>
      <c r="R17" s="32">
        <v>80</v>
      </c>
      <c r="S17" s="22">
        <f t="shared" si="3"/>
        <v>1.1875</v>
      </c>
      <c r="T17" s="31">
        <v>76</v>
      </c>
      <c r="U17" s="32">
        <v>48</v>
      </c>
      <c r="V17" s="22">
        <f t="shared" si="4"/>
        <v>1.5833333333333333</v>
      </c>
      <c r="W17" s="31">
        <v>0</v>
      </c>
      <c r="X17" s="32">
        <v>0</v>
      </c>
      <c r="Y17" s="22" t="e">
        <f t="shared" si="5"/>
        <v>#DIV/0!</v>
      </c>
      <c r="Z17" s="31">
        <v>0</v>
      </c>
      <c r="AA17" s="32">
        <v>0</v>
      </c>
      <c r="AB17" s="22" t="e">
        <f t="shared" si="6"/>
        <v>#DIV/0!</v>
      </c>
      <c r="AC17" s="31">
        <v>128</v>
      </c>
      <c r="AD17" s="32">
        <v>144</v>
      </c>
      <c r="AE17" s="22">
        <f t="shared" si="7"/>
        <v>0.88888888888888884</v>
      </c>
      <c r="AF17" s="31">
        <v>148</v>
      </c>
      <c r="AG17" s="32">
        <v>144</v>
      </c>
      <c r="AH17" s="22">
        <f t="shared" si="8"/>
        <v>1.0277777777777777</v>
      </c>
      <c r="AI17" s="31">
        <v>223</v>
      </c>
      <c r="AJ17" s="32">
        <v>192</v>
      </c>
      <c r="AK17" s="22">
        <f t="shared" si="9"/>
        <v>1.1614583333333333</v>
      </c>
      <c r="AL17" s="31">
        <v>319</v>
      </c>
      <c r="AM17" s="32">
        <v>150</v>
      </c>
      <c r="AN17" s="22">
        <f t="shared" si="10"/>
        <v>2.1266666666666665</v>
      </c>
      <c r="AO17" s="31">
        <v>341</v>
      </c>
      <c r="AP17" s="32">
        <v>102</v>
      </c>
      <c r="AQ17" s="22">
        <f t="shared" si="11"/>
        <v>3.3431372549019609</v>
      </c>
      <c r="AR17" s="33">
        <f t="shared" si="13"/>
        <v>1690</v>
      </c>
      <c r="AS17" s="34">
        <f t="shared" si="13"/>
        <v>1100</v>
      </c>
      <c r="AT17" s="25">
        <f t="shared" si="12"/>
        <v>1.5363636363636364</v>
      </c>
    </row>
    <row r="18" spans="1:46" s="13" customFormat="1" ht="20.100000000000001" customHeight="1">
      <c r="A18" s="66" t="s">
        <v>176</v>
      </c>
      <c r="B18" s="27">
        <v>9</v>
      </c>
      <c r="C18" s="78" t="s">
        <v>230</v>
      </c>
      <c r="D18" s="79" t="s">
        <v>240</v>
      </c>
      <c r="E18" s="68" t="s">
        <v>116</v>
      </c>
      <c r="F18" s="68" t="s">
        <v>176</v>
      </c>
      <c r="G18" s="80" t="s">
        <v>245</v>
      </c>
      <c r="H18" s="31">
        <v>83</v>
      </c>
      <c r="I18" s="32">
        <v>80</v>
      </c>
      <c r="J18" s="22">
        <f t="shared" si="0"/>
        <v>1.0375000000000001</v>
      </c>
      <c r="K18" s="31">
        <v>30</v>
      </c>
      <c r="L18" s="32">
        <v>80</v>
      </c>
      <c r="M18" s="22">
        <f t="shared" si="1"/>
        <v>0.375</v>
      </c>
      <c r="N18" s="31">
        <v>73</v>
      </c>
      <c r="O18" s="32">
        <v>80</v>
      </c>
      <c r="P18" s="22">
        <f t="shared" si="2"/>
        <v>0.91249999999999998</v>
      </c>
      <c r="Q18" s="31">
        <v>59</v>
      </c>
      <c r="R18" s="32">
        <v>80</v>
      </c>
      <c r="S18" s="22">
        <f t="shared" si="3"/>
        <v>0.73750000000000004</v>
      </c>
      <c r="T18" s="31">
        <v>0</v>
      </c>
      <c r="U18" s="32">
        <v>0</v>
      </c>
      <c r="V18" s="22" t="e">
        <f t="shared" si="4"/>
        <v>#DIV/0!</v>
      </c>
      <c r="W18" s="31">
        <v>0</v>
      </c>
      <c r="X18" s="32">
        <v>0</v>
      </c>
      <c r="Y18" s="22" t="e">
        <f t="shared" si="5"/>
        <v>#DIV/0!</v>
      </c>
      <c r="Z18" s="31">
        <v>53</v>
      </c>
      <c r="AA18" s="32">
        <v>150</v>
      </c>
      <c r="AB18" s="22">
        <f t="shared" si="6"/>
        <v>0.35333333333333333</v>
      </c>
      <c r="AC18" s="31">
        <v>132</v>
      </c>
      <c r="AD18" s="32">
        <v>108</v>
      </c>
      <c r="AE18" s="22">
        <f t="shared" si="7"/>
        <v>1.2222222222222223</v>
      </c>
      <c r="AF18" s="31">
        <v>77</v>
      </c>
      <c r="AG18" s="32">
        <v>66</v>
      </c>
      <c r="AH18" s="22">
        <f t="shared" si="8"/>
        <v>1.1666666666666667</v>
      </c>
      <c r="AI18" s="31">
        <v>160</v>
      </c>
      <c r="AJ18" s="32">
        <v>72</v>
      </c>
      <c r="AK18" s="22">
        <f t="shared" si="9"/>
        <v>2.2222222222222223</v>
      </c>
      <c r="AL18" s="31">
        <v>140</v>
      </c>
      <c r="AM18" s="32">
        <v>150</v>
      </c>
      <c r="AN18" s="22">
        <f t="shared" si="10"/>
        <v>0.93333333333333335</v>
      </c>
      <c r="AO18" s="31">
        <v>83</v>
      </c>
      <c r="AP18" s="32">
        <v>78</v>
      </c>
      <c r="AQ18" s="22">
        <f t="shared" si="11"/>
        <v>1.0641025641025641</v>
      </c>
      <c r="AR18" s="33">
        <f t="shared" si="13"/>
        <v>890</v>
      </c>
      <c r="AS18" s="34">
        <f t="shared" si="13"/>
        <v>944</v>
      </c>
      <c r="AT18" s="25">
        <f t="shared" si="12"/>
        <v>0.94279661016949157</v>
      </c>
    </row>
    <row r="19" spans="1:46" s="13" customFormat="1" ht="20.100000000000001" customHeight="1">
      <c r="A19" s="66" t="s">
        <v>176</v>
      </c>
      <c r="B19" s="27">
        <v>10</v>
      </c>
      <c r="C19" s="78" t="s">
        <v>231</v>
      </c>
      <c r="D19" s="79" t="s">
        <v>239</v>
      </c>
      <c r="E19" s="68" t="s">
        <v>116</v>
      </c>
      <c r="F19" s="68" t="s">
        <v>176</v>
      </c>
      <c r="G19" s="80" t="s">
        <v>242</v>
      </c>
      <c r="H19" s="31">
        <v>125</v>
      </c>
      <c r="I19" s="32">
        <v>0</v>
      </c>
      <c r="J19" s="22" t="e">
        <f t="shared" si="0"/>
        <v>#DIV/0!</v>
      </c>
      <c r="K19" s="31">
        <v>199</v>
      </c>
      <c r="L19" s="32">
        <v>0</v>
      </c>
      <c r="M19" s="22" t="e">
        <f t="shared" si="1"/>
        <v>#DIV/0!</v>
      </c>
      <c r="N19" s="31">
        <v>148</v>
      </c>
      <c r="O19" s="32">
        <v>0</v>
      </c>
      <c r="P19" s="22" t="e">
        <f t="shared" si="2"/>
        <v>#DIV/0!</v>
      </c>
      <c r="Q19" s="31">
        <v>87</v>
      </c>
      <c r="R19" s="32">
        <v>0</v>
      </c>
      <c r="S19" s="22" t="e">
        <f t="shared" si="3"/>
        <v>#DIV/0!</v>
      </c>
      <c r="T19" s="31">
        <v>139</v>
      </c>
      <c r="U19" s="32">
        <v>0</v>
      </c>
      <c r="V19" s="22" t="e">
        <f t="shared" si="4"/>
        <v>#DIV/0!</v>
      </c>
      <c r="W19" s="31">
        <v>89</v>
      </c>
      <c r="X19" s="32">
        <v>0</v>
      </c>
      <c r="Y19" s="22" t="e">
        <f t="shared" si="5"/>
        <v>#DIV/0!</v>
      </c>
      <c r="Z19" s="31">
        <v>244</v>
      </c>
      <c r="AA19" s="32">
        <v>250</v>
      </c>
      <c r="AB19" s="22">
        <f t="shared" si="6"/>
        <v>0.97599999999999998</v>
      </c>
      <c r="AC19" s="31">
        <v>263</v>
      </c>
      <c r="AD19" s="32">
        <v>180</v>
      </c>
      <c r="AE19" s="22">
        <f t="shared" si="7"/>
        <v>1.461111111111111</v>
      </c>
      <c r="AF19" s="31">
        <v>295</v>
      </c>
      <c r="AG19" s="32">
        <v>180</v>
      </c>
      <c r="AH19" s="22">
        <f t="shared" si="8"/>
        <v>1.6388888888888888</v>
      </c>
      <c r="AI19" s="31">
        <v>268</v>
      </c>
      <c r="AJ19" s="32">
        <v>180</v>
      </c>
      <c r="AK19" s="22">
        <f t="shared" si="9"/>
        <v>1.4888888888888889</v>
      </c>
      <c r="AL19" s="31">
        <v>187</v>
      </c>
      <c r="AM19" s="32">
        <v>60</v>
      </c>
      <c r="AN19" s="22">
        <f t="shared" si="10"/>
        <v>3.1166666666666667</v>
      </c>
      <c r="AO19" s="31">
        <v>251</v>
      </c>
      <c r="AP19" s="32">
        <v>150</v>
      </c>
      <c r="AQ19" s="22">
        <f t="shared" si="11"/>
        <v>1.6733333333333333</v>
      </c>
      <c r="AR19" s="33">
        <f t="shared" si="13"/>
        <v>2295</v>
      </c>
      <c r="AS19" s="34">
        <f t="shared" si="13"/>
        <v>1000</v>
      </c>
      <c r="AT19" s="25">
        <f t="shared" si="12"/>
        <v>2.2949999999999999</v>
      </c>
    </row>
    <row r="20" spans="1:46" s="13" customFormat="1" ht="20.100000000000001" customHeight="1">
      <c r="A20" s="66" t="s">
        <v>176</v>
      </c>
      <c r="B20" s="27">
        <v>11</v>
      </c>
      <c r="C20" s="78" t="s">
        <v>232</v>
      </c>
      <c r="D20" s="79" t="s">
        <v>240</v>
      </c>
      <c r="E20" s="68" t="s">
        <v>116</v>
      </c>
      <c r="F20" s="68" t="s">
        <v>176</v>
      </c>
      <c r="G20" s="80" t="s">
        <v>242</v>
      </c>
      <c r="H20" s="31">
        <v>130</v>
      </c>
      <c r="I20" s="32">
        <v>0</v>
      </c>
      <c r="J20" s="22" t="e">
        <f t="shared" si="0"/>
        <v>#DIV/0!</v>
      </c>
      <c r="K20" s="31">
        <v>129</v>
      </c>
      <c r="L20" s="32">
        <v>0</v>
      </c>
      <c r="M20" s="22" t="e">
        <f t="shared" si="1"/>
        <v>#DIV/0!</v>
      </c>
      <c r="N20" s="31">
        <v>59</v>
      </c>
      <c r="O20" s="32">
        <v>0</v>
      </c>
      <c r="P20" s="22" t="e">
        <f t="shared" si="2"/>
        <v>#DIV/0!</v>
      </c>
      <c r="Q20" s="31">
        <v>50</v>
      </c>
      <c r="R20" s="32">
        <v>0</v>
      </c>
      <c r="S20" s="22" t="e">
        <f t="shared" si="3"/>
        <v>#DIV/0!</v>
      </c>
      <c r="T20" s="31">
        <v>0</v>
      </c>
      <c r="U20" s="32">
        <v>0</v>
      </c>
      <c r="V20" s="22" t="e">
        <f t="shared" si="4"/>
        <v>#DIV/0!</v>
      </c>
      <c r="W20" s="31">
        <v>0</v>
      </c>
      <c r="X20" s="32">
        <v>0</v>
      </c>
      <c r="Y20" s="22" t="e">
        <f t="shared" si="5"/>
        <v>#DIV/0!</v>
      </c>
      <c r="Z20" s="31">
        <v>59</v>
      </c>
      <c r="AA20" s="32">
        <v>150</v>
      </c>
      <c r="AB20" s="22">
        <f t="shared" si="6"/>
        <v>0.39333333333333331</v>
      </c>
      <c r="AC20" s="31">
        <v>132</v>
      </c>
      <c r="AD20" s="32">
        <v>90</v>
      </c>
      <c r="AE20" s="22">
        <f t="shared" si="7"/>
        <v>1.4666666666666666</v>
      </c>
      <c r="AF20" s="31">
        <v>107</v>
      </c>
      <c r="AG20" s="32">
        <v>90</v>
      </c>
      <c r="AH20" s="22">
        <f t="shared" si="8"/>
        <v>1.1888888888888889</v>
      </c>
      <c r="AI20" s="31">
        <v>95</v>
      </c>
      <c r="AJ20" s="32">
        <v>90</v>
      </c>
      <c r="AK20" s="22">
        <f t="shared" si="9"/>
        <v>1.0555555555555556</v>
      </c>
      <c r="AL20" s="31">
        <v>114</v>
      </c>
      <c r="AM20" s="32">
        <v>90</v>
      </c>
      <c r="AN20" s="22">
        <f t="shared" si="10"/>
        <v>1.2666666666666666</v>
      </c>
      <c r="AO20" s="31">
        <v>128</v>
      </c>
      <c r="AP20" s="32">
        <v>90</v>
      </c>
      <c r="AQ20" s="22">
        <f t="shared" si="11"/>
        <v>1.4222222222222223</v>
      </c>
      <c r="AR20" s="33">
        <f t="shared" si="13"/>
        <v>1003</v>
      </c>
      <c r="AS20" s="34">
        <f t="shared" si="13"/>
        <v>600</v>
      </c>
      <c r="AT20" s="25">
        <f t="shared" si="12"/>
        <v>1.6716666666666666</v>
      </c>
    </row>
    <row r="21" spans="1:46" s="13" customFormat="1" ht="20.100000000000001" customHeight="1">
      <c r="A21" s="66" t="s">
        <v>176</v>
      </c>
      <c r="B21" s="27">
        <v>12</v>
      </c>
      <c r="C21" s="78" t="s">
        <v>233</v>
      </c>
      <c r="D21" s="79" t="s">
        <v>238</v>
      </c>
      <c r="E21" s="68" t="s">
        <v>116</v>
      </c>
      <c r="F21" s="68" t="s">
        <v>176</v>
      </c>
      <c r="G21" s="80" t="s">
        <v>242</v>
      </c>
      <c r="H21" s="31">
        <v>96</v>
      </c>
      <c r="I21" s="32">
        <v>0</v>
      </c>
      <c r="J21" s="22" t="e">
        <f t="shared" si="0"/>
        <v>#DIV/0!</v>
      </c>
      <c r="K21" s="31">
        <v>95</v>
      </c>
      <c r="L21" s="32">
        <v>0</v>
      </c>
      <c r="M21" s="22" t="e">
        <f t="shared" si="1"/>
        <v>#DIV/0!</v>
      </c>
      <c r="N21" s="31">
        <v>52</v>
      </c>
      <c r="O21" s="32">
        <v>0</v>
      </c>
      <c r="P21" s="22" t="e">
        <f t="shared" si="2"/>
        <v>#DIV/0!</v>
      </c>
      <c r="Q21" s="31">
        <v>76</v>
      </c>
      <c r="R21" s="32">
        <v>0</v>
      </c>
      <c r="S21" s="22" t="e">
        <f t="shared" si="3"/>
        <v>#DIV/0!</v>
      </c>
      <c r="T21" s="31">
        <v>0</v>
      </c>
      <c r="U21" s="32">
        <v>0</v>
      </c>
      <c r="V21" s="22" t="e">
        <f t="shared" si="4"/>
        <v>#DIV/0!</v>
      </c>
      <c r="W21" s="31">
        <v>0</v>
      </c>
      <c r="X21" s="32">
        <v>0</v>
      </c>
      <c r="Y21" s="22" t="e">
        <f t="shared" si="5"/>
        <v>#DIV/0!</v>
      </c>
      <c r="Z21" s="31">
        <v>40</v>
      </c>
      <c r="AA21" s="32">
        <v>150</v>
      </c>
      <c r="AB21" s="22">
        <f t="shared" si="6"/>
        <v>0.26666666666666666</v>
      </c>
      <c r="AC21" s="31">
        <v>99</v>
      </c>
      <c r="AD21" s="32">
        <v>90</v>
      </c>
      <c r="AE21" s="22">
        <f t="shared" si="7"/>
        <v>1.1000000000000001</v>
      </c>
      <c r="AF21" s="31">
        <v>91</v>
      </c>
      <c r="AG21" s="32">
        <v>90</v>
      </c>
      <c r="AH21" s="22">
        <f t="shared" si="8"/>
        <v>1.0111111111111111</v>
      </c>
      <c r="AI21" s="31">
        <v>137</v>
      </c>
      <c r="AJ21" s="32">
        <v>90</v>
      </c>
      <c r="AK21" s="22">
        <f t="shared" si="9"/>
        <v>1.5222222222222221</v>
      </c>
      <c r="AL21" s="31">
        <v>107</v>
      </c>
      <c r="AM21" s="32">
        <v>90</v>
      </c>
      <c r="AN21" s="22">
        <f t="shared" si="10"/>
        <v>1.1888888888888889</v>
      </c>
      <c r="AO21" s="31">
        <v>156</v>
      </c>
      <c r="AP21" s="32">
        <v>90</v>
      </c>
      <c r="AQ21" s="22">
        <f t="shared" si="11"/>
        <v>1.7333333333333334</v>
      </c>
      <c r="AR21" s="33">
        <f t="shared" si="13"/>
        <v>949</v>
      </c>
      <c r="AS21" s="34">
        <f t="shared" si="13"/>
        <v>600</v>
      </c>
      <c r="AT21" s="25">
        <f t="shared" si="12"/>
        <v>1.5816666666666668</v>
      </c>
    </row>
    <row r="22" spans="1:46" s="13" customFormat="1" ht="20.100000000000001" customHeight="1">
      <c r="A22" s="66" t="s">
        <v>176</v>
      </c>
      <c r="B22" s="27">
        <v>13</v>
      </c>
      <c r="C22" s="78" t="s">
        <v>234</v>
      </c>
      <c r="D22" s="79" t="s">
        <v>241</v>
      </c>
      <c r="E22" s="68" t="s">
        <v>116</v>
      </c>
      <c r="F22" s="68" t="s">
        <v>176</v>
      </c>
      <c r="G22" s="80" t="s">
        <v>242</v>
      </c>
      <c r="H22" s="31">
        <v>73</v>
      </c>
      <c r="I22" s="32">
        <v>0</v>
      </c>
      <c r="J22" s="22" t="e">
        <f t="shared" si="0"/>
        <v>#DIV/0!</v>
      </c>
      <c r="K22" s="31">
        <v>133</v>
      </c>
      <c r="L22" s="32">
        <v>0</v>
      </c>
      <c r="M22" s="22" t="e">
        <f t="shared" si="1"/>
        <v>#DIV/0!</v>
      </c>
      <c r="N22" s="31">
        <v>127</v>
      </c>
      <c r="O22" s="32">
        <v>0</v>
      </c>
      <c r="P22" s="22" t="e">
        <f t="shared" si="2"/>
        <v>#DIV/0!</v>
      </c>
      <c r="Q22" s="31">
        <v>63</v>
      </c>
      <c r="R22" s="32">
        <v>0</v>
      </c>
      <c r="S22" s="22" t="e">
        <f t="shared" si="3"/>
        <v>#DIV/0!</v>
      </c>
      <c r="T22" s="31">
        <v>0</v>
      </c>
      <c r="U22" s="32">
        <v>0</v>
      </c>
      <c r="V22" s="22" t="e">
        <f t="shared" si="4"/>
        <v>#DIV/0!</v>
      </c>
      <c r="W22" s="31">
        <v>0</v>
      </c>
      <c r="X22" s="32">
        <v>0</v>
      </c>
      <c r="Y22" s="22" t="e">
        <f t="shared" si="5"/>
        <v>#DIV/0!</v>
      </c>
      <c r="Z22" s="31">
        <v>164</v>
      </c>
      <c r="AA22" s="32">
        <v>150</v>
      </c>
      <c r="AB22" s="22">
        <f t="shared" si="6"/>
        <v>1.0933333333333333</v>
      </c>
      <c r="AC22" s="31">
        <v>116</v>
      </c>
      <c r="AD22" s="32">
        <v>90</v>
      </c>
      <c r="AE22" s="22">
        <f t="shared" si="7"/>
        <v>1.288888888888889</v>
      </c>
      <c r="AF22" s="31">
        <v>120</v>
      </c>
      <c r="AG22" s="32">
        <v>90</v>
      </c>
      <c r="AH22" s="22">
        <f t="shared" si="8"/>
        <v>1.3333333333333333</v>
      </c>
      <c r="AI22" s="31">
        <v>120</v>
      </c>
      <c r="AJ22" s="32">
        <v>90</v>
      </c>
      <c r="AK22" s="22">
        <f t="shared" si="9"/>
        <v>1.3333333333333333</v>
      </c>
      <c r="AL22" s="31">
        <v>146</v>
      </c>
      <c r="AM22" s="32">
        <v>90</v>
      </c>
      <c r="AN22" s="22">
        <f t="shared" si="10"/>
        <v>1.6222222222222222</v>
      </c>
      <c r="AO22" s="31">
        <v>105</v>
      </c>
      <c r="AP22" s="32">
        <v>90</v>
      </c>
      <c r="AQ22" s="22">
        <f t="shared" si="11"/>
        <v>1.1666666666666667</v>
      </c>
      <c r="AR22" s="33">
        <f t="shared" si="13"/>
        <v>1167</v>
      </c>
      <c r="AS22" s="34">
        <f t="shared" si="13"/>
        <v>600</v>
      </c>
      <c r="AT22" s="25">
        <f t="shared" si="12"/>
        <v>1.9450000000000001</v>
      </c>
    </row>
    <row r="23" spans="1:46" s="13" customFormat="1" ht="21" customHeight="1">
      <c r="A23" s="66" t="s">
        <v>176</v>
      </c>
      <c r="B23" s="27">
        <v>14</v>
      </c>
      <c r="C23" s="78" t="s">
        <v>235</v>
      </c>
      <c r="D23" s="79" t="s">
        <v>238</v>
      </c>
      <c r="E23" s="68" t="s">
        <v>116</v>
      </c>
      <c r="F23" s="68" t="s">
        <v>176</v>
      </c>
      <c r="G23" s="80" t="s">
        <v>246</v>
      </c>
      <c r="H23" s="31">
        <v>260</v>
      </c>
      <c r="I23" s="32">
        <v>300</v>
      </c>
      <c r="J23" s="22">
        <f t="shared" si="0"/>
        <v>0.8666666666666667</v>
      </c>
      <c r="K23" s="31">
        <v>306</v>
      </c>
      <c r="L23" s="32">
        <v>300</v>
      </c>
      <c r="M23" s="22">
        <f t="shared" si="1"/>
        <v>1.02</v>
      </c>
      <c r="N23" s="31">
        <v>305</v>
      </c>
      <c r="O23" s="32">
        <v>300</v>
      </c>
      <c r="P23" s="22">
        <f t="shared" si="2"/>
        <v>1.0166666666666666</v>
      </c>
      <c r="Q23" s="31">
        <v>254</v>
      </c>
      <c r="R23" s="32">
        <v>84</v>
      </c>
      <c r="S23" s="22">
        <f t="shared" si="3"/>
        <v>3.0238095238095237</v>
      </c>
      <c r="T23" s="31">
        <v>0</v>
      </c>
      <c r="U23" s="32">
        <v>48</v>
      </c>
      <c r="V23" s="22">
        <f t="shared" si="4"/>
        <v>0</v>
      </c>
      <c r="W23" s="31">
        <v>159</v>
      </c>
      <c r="X23" s="32">
        <v>48</v>
      </c>
      <c r="Y23" s="22">
        <f t="shared" si="5"/>
        <v>3.3125</v>
      </c>
      <c r="Z23" s="31">
        <v>174</v>
      </c>
      <c r="AA23" s="32">
        <v>155</v>
      </c>
      <c r="AB23" s="22">
        <f t="shared" si="6"/>
        <v>1.1225806451612903</v>
      </c>
      <c r="AC23" s="31">
        <v>396</v>
      </c>
      <c r="AD23" s="32">
        <v>140</v>
      </c>
      <c r="AE23" s="22">
        <f t="shared" si="7"/>
        <v>2.8285714285714287</v>
      </c>
      <c r="AF23" s="31">
        <v>384</v>
      </c>
      <c r="AG23" s="32">
        <v>140</v>
      </c>
      <c r="AH23" s="22">
        <f t="shared" si="8"/>
        <v>2.7428571428571429</v>
      </c>
      <c r="AI23" s="31">
        <v>501</v>
      </c>
      <c r="AJ23" s="32">
        <v>130</v>
      </c>
      <c r="AK23" s="22">
        <f t="shared" si="9"/>
        <v>3.8538461538461539</v>
      </c>
      <c r="AL23" s="31">
        <v>273</v>
      </c>
      <c r="AM23" s="32">
        <v>130</v>
      </c>
      <c r="AN23" s="22">
        <f t="shared" si="10"/>
        <v>2.1</v>
      </c>
      <c r="AO23" s="31">
        <v>261</v>
      </c>
      <c r="AP23" s="32">
        <v>150</v>
      </c>
      <c r="AQ23" s="22">
        <f t="shared" si="11"/>
        <v>1.74</v>
      </c>
      <c r="AR23" s="33">
        <f t="shared" si="13"/>
        <v>3273</v>
      </c>
      <c r="AS23" s="34">
        <f t="shared" si="13"/>
        <v>1925</v>
      </c>
      <c r="AT23" s="25">
        <f t="shared" si="12"/>
        <v>1.7002597402597404</v>
      </c>
    </row>
    <row r="24" spans="1:46" s="13" customFormat="1" ht="20.100000000000001" customHeight="1">
      <c r="A24" s="66" t="s">
        <v>176</v>
      </c>
      <c r="B24" s="27">
        <v>15</v>
      </c>
      <c r="C24" s="78" t="s">
        <v>236</v>
      </c>
      <c r="D24" s="79" t="s">
        <v>238</v>
      </c>
      <c r="E24" s="68" t="s">
        <v>116</v>
      </c>
      <c r="F24" s="68" t="s">
        <v>176</v>
      </c>
      <c r="G24" s="80" t="s">
        <v>247</v>
      </c>
      <c r="H24" s="31">
        <v>73</v>
      </c>
      <c r="I24" s="32">
        <v>100</v>
      </c>
      <c r="J24" s="22">
        <f t="shared" si="0"/>
        <v>0.73</v>
      </c>
      <c r="K24" s="31">
        <v>73</v>
      </c>
      <c r="L24" s="32">
        <v>100</v>
      </c>
      <c r="M24" s="22">
        <f t="shared" si="1"/>
        <v>0.73</v>
      </c>
      <c r="N24" s="31">
        <v>77</v>
      </c>
      <c r="O24" s="32">
        <v>150</v>
      </c>
      <c r="P24" s="22">
        <f t="shared" si="2"/>
        <v>0.51333333333333331</v>
      </c>
      <c r="Q24" s="31">
        <v>179</v>
      </c>
      <c r="R24" s="32">
        <v>150</v>
      </c>
      <c r="S24" s="22">
        <f t="shared" si="3"/>
        <v>1.1933333333333334</v>
      </c>
      <c r="T24" s="31">
        <v>101</v>
      </c>
      <c r="U24" s="32">
        <v>117</v>
      </c>
      <c r="V24" s="22">
        <f t="shared" si="4"/>
        <v>0.86324786324786329</v>
      </c>
      <c r="W24" s="31">
        <v>96</v>
      </c>
      <c r="X24" s="32">
        <v>114</v>
      </c>
      <c r="Y24" s="22">
        <f t="shared" si="5"/>
        <v>0.84210526315789469</v>
      </c>
      <c r="Z24" s="31">
        <v>334</v>
      </c>
      <c r="AA24" s="32">
        <v>336</v>
      </c>
      <c r="AB24" s="22">
        <f t="shared" si="6"/>
        <v>0.99404761904761907</v>
      </c>
      <c r="AC24" s="31">
        <v>328</v>
      </c>
      <c r="AD24" s="32">
        <v>326</v>
      </c>
      <c r="AE24" s="22">
        <f t="shared" si="7"/>
        <v>1.0061349693251533</v>
      </c>
      <c r="AF24" s="31">
        <v>379</v>
      </c>
      <c r="AG24" s="32">
        <v>252</v>
      </c>
      <c r="AH24" s="22">
        <f t="shared" si="8"/>
        <v>1.503968253968254</v>
      </c>
      <c r="AI24" s="31">
        <v>445</v>
      </c>
      <c r="AJ24" s="32">
        <v>192</v>
      </c>
      <c r="AK24" s="22">
        <f t="shared" si="9"/>
        <v>2.3177083333333335</v>
      </c>
      <c r="AL24" s="31">
        <v>380</v>
      </c>
      <c r="AM24" s="32">
        <v>165</v>
      </c>
      <c r="AN24" s="22">
        <f t="shared" si="10"/>
        <v>2.3030303030303032</v>
      </c>
      <c r="AO24" s="31">
        <v>373</v>
      </c>
      <c r="AP24" s="32">
        <v>216</v>
      </c>
      <c r="AQ24" s="22">
        <f t="shared" si="11"/>
        <v>1.7268518518518519</v>
      </c>
      <c r="AR24" s="33">
        <f t="shared" si="13"/>
        <v>2838</v>
      </c>
      <c r="AS24" s="34">
        <f t="shared" si="13"/>
        <v>2218</v>
      </c>
      <c r="AT24" s="25">
        <f t="shared" si="12"/>
        <v>1.2795311091073038</v>
      </c>
    </row>
    <row r="25" spans="1:46" s="13" customFormat="1" ht="20.100000000000001" customHeight="1">
      <c r="A25" s="66" t="s">
        <v>176</v>
      </c>
      <c r="B25" s="27">
        <v>16</v>
      </c>
      <c r="C25" s="78" t="s">
        <v>237</v>
      </c>
      <c r="D25" s="79" t="s">
        <v>238</v>
      </c>
      <c r="E25" s="68" t="s">
        <v>116</v>
      </c>
      <c r="F25" s="68" t="s">
        <v>176</v>
      </c>
      <c r="G25" s="80" t="s">
        <v>176</v>
      </c>
      <c r="H25" s="31">
        <v>387</v>
      </c>
      <c r="I25" s="32">
        <v>180</v>
      </c>
      <c r="J25" s="22">
        <f t="shared" si="0"/>
        <v>2.15</v>
      </c>
      <c r="K25" s="31">
        <v>308</v>
      </c>
      <c r="L25" s="32">
        <v>90</v>
      </c>
      <c r="M25" s="22">
        <f t="shared" si="1"/>
        <v>3.4222222222222221</v>
      </c>
      <c r="N25" s="31">
        <v>302</v>
      </c>
      <c r="O25" s="32">
        <v>90</v>
      </c>
      <c r="P25" s="22">
        <f t="shared" si="2"/>
        <v>3.3555555555555556</v>
      </c>
      <c r="Q25" s="31">
        <v>287</v>
      </c>
      <c r="R25" s="32">
        <v>180</v>
      </c>
      <c r="S25" s="22">
        <f t="shared" si="3"/>
        <v>1.5944444444444446</v>
      </c>
      <c r="T25" s="31">
        <v>270</v>
      </c>
      <c r="U25" s="32">
        <v>180</v>
      </c>
      <c r="V25" s="22">
        <f t="shared" si="4"/>
        <v>1.5</v>
      </c>
      <c r="W25" s="31">
        <v>211</v>
      </c>
      <c r="X25" s="32">
        <v>90</v>
      </c>
      <c r="Y25" s="22">
        <f t="shared" si="5"/>
        <v>2.3444444444444446</v>
      </c>
      <c r="Z25" s="31">
        <v>355</v>
      </c>
      <c r="AA25" s="32">
        <v>90</v>
      </c>
      <c r="AB25" s="22">
        <f t="shared" si="6"/>
        <v>3.9444444444444446</v>
      </c>
      <c r="AC25" s="31">
        <v>415</v>
      </c>
      <c r="AD25" s="32">
        <v>90</v>
      </c>
      <c r="AE25" s="22">
        <f t="shared" si="7"/>
        <v>4.6111111111111107</v>
      </c>
      <c r="AF25" s="31">
        <v>327</v>
      </c>
      <c r="AG25" s="32">
        <v>180</v>
      </c>
      <c r="AH25" s="22">
        <f t="shared" si="8"/>
        <v>1.8166666666666667</v>
      </c>
      <c r="AI25" s="31">
        <v>311</v>
      </c>
      <c r="AJ25" s="32">
        <v>180</v>
      </c>
      <c r="AK25" s="22">
        <f t="shared" si="9"/>
        <v>1.7277777777777779</v>
      </c>
      <c r="AL25" s="31">
        <v>289</v>
      </c>
      <c r="AM25" s="32">
        <v>180</v>
      </c>
      <c r="AN25" s="22">
        <f t="shared" si="10"/>
        <v>1.6055555555555556</v>
      </c>
      <c r="AO25" s="31">
        <v>488</v>
      </c>
      <c r="AP25" s="32">
        <v>180</v>
      </c>
      <c r="AQ25" s="22">
        <f t="shared" si="11"/>
        <v>2.7111111111111112</v>
      </c>
      <c r="AR25" s="33">
        <f t="shared" si="13"/>
        <v>3950</v>
      </c>
      <c r="AS25" s="34">
        <f t="shared" si="13"/>
        <v>1710</v>
      </c>
      <c r="AT25" s="25">
        <f t="shared" si="12"/>
        <v>2.3099415204678362</v>
      </c>
    </row>
    <row r="26" spans="1:46" s="13" customFormat="1" ht="20.100000000000001" customHeight="1">
      <c r="A26" s="26"/>
      <c r="B26" s="27">
        <v>17</v>
      </c>
      <c r="C26" s="28"/>
      <c r="D26" s="29"/>
      <c r="E26" s="28"/>
      <c r="F26" s="28"/>
      <c r="G26" s="30"/>
      <c r="H26" s="31"/>
      <c r="I26" s="32"/>
      <c r="J26" s="22" t="str">
        <f t="shared" si="0"/>
        <v xml:space="preserve"> </v>
      </c>
      <c r="K26" s="31"/>
      <c r="L26" s="32"/>
      <c r="M26" s="22" t="str">
        <f t="shared" si="1"/>
        <v xml:space="preserve"> </v>
      </c>
      <c r="N26" s="31"/>
      <c r="O26" s="32"/>
      <c r="P26" s="22" t="str">
        <f t="shared" si="2"/>
        <v xml:space="preserve"> </v>
      </c>
      <c r="Q26" s="31"/>
      <c r="R26" s="32"/>
      <c r="S26" s="22" t="str">
        <f t="shared" si="3"/>
        <v xml:space="preserve"> </v>
      </c>
      <c r="T26" s="31"/>
      <c r="U26" s="32"/>
      <c r="V26" s="22" t="str">
        <f t="shared" si="4"/>
        <v xml:space="preserve"> </v>
      </c>
      <c r="W26" s="31"/>
      <c r="X26" s="32"/>
      <c r="Y26" s="22" t="str">
        <f t="shared" si="5"/>
        <v xml:space="preserve"> </v>
      </c>
      <c r="Z26" s="31"/>
      <c r="AA26" s="32"/>
      <c r="AB26" s="22" t="str">
        <f t="shared" si="6"/>
        <v xml:space="preserve"> </v>
      </c>
      <c r="AC26" s="31"/>
      <c r="AD26" s="32"/>
      <c r="AE26" s="22" t="str">
        <f t="shared" si="7"/>
        <v xml:space="preserve"> </v>
      </c>
      <c r="AF26" s="31"/>
      <c r="AG26" s="32"/>
      <c r="AH26" s="22" t="str">
        <f t="shared" si="8"/>
        <v xml:space="preserve"> </v>
      </c>
      <c r="AI26" s="31"/>
      <c r="AJ26" s="32"/>
      <c r="AK26" s="22" t="str">
        <f t="shared" si="9"/>
        <v xml:space="preserve"> </v>
      </c>
      <c r="AL26" s="31"/>
      <c r="AM26" s="32"/>
      <c r="AN26" s="22" t="str">
        <f t="shared" si="10"/>
        <v xml:space="preserve"> </v>
      </c>
      <c r="AO26" s="31"/>
      <c r="AP26" s="32"/>
      <c r="AQ26" s="22" t="str">
        <f t="shared" si="11"/>
        <v xml:space="preserve"> </v>
      </c>
      <c r="AR26" s="33">
        <f t="shared" si="13"/>
        <v>0</v>
      </c>
      <c r="AS26" s="34">
        <f t="shared" si="13"/>
        <v>0</v>
      </c>
      <c r="AT26" s="25" t="e">
        <f t="shared" si="12"/>
        <v>#DIV/0!</v>
      </c>
    </row>
    <row r="27" spans="1:46" s="13" customFormat="1" ht="20.100000000000001" customHeight="1">
      <c r="A27" s="26"/>
      <c r="B27" s="27">
        <v>18</v>
      </c>
      <c r="C27" s="28"/>
      <c r="D27" s="29"/>
      <c r="E27" s="28"/>
      <c r="F27" s="28"/>
      <c r="G27" s="30"/>
      <c r="H27" s="31"/>
      <c r="I27" s="32"/>
      <c r="J27" s="22" t="str">
        <f t="shared" si="0"/>
        <v xml:space="preserve"> </v>
      </c>
      <c r="K27" s="31"/>
      <c r="L27" s="32"/>
      <c r="M27" s="22" t="str">
        <f t="shared" si="1"/>
        <v xml:space="preserve"> </v>
      </c>
      <c r="N27" s="31"/>
      <c r="O27" s="32"/>
      <c r="P27" s="22" t="str">
        <f t="shared" si="2"/>
        <v xml:space="preserve"> </v>
      </c>
      <c r="Q27" s="31"/>
      <c r="R27" s="32"/>
      <c r="S27" s="22" t="str">
        <f t="shared" si="3"/>
        <v xml:space="preserve"> </v>
      </c>
      <c r="T27" s="31"/>
      <c r="U27" s="32"/>
      <c r="V27" s="22" t="str">
        <f t="shared" si="4"/>
        <v xml:space="preserve"> </v>
      </c>
      <c r="W27" s="31"/>
      <c r="X27" s="32"/>
      <c r="Y27" s="22" t="str">
        <f t="shared" si="5"/>
        <v xml:space="preserve"> </v>
      </c>
      <c r="Z27" s="31"/>
      <c r="AA27" s="32"/>
      <c r="AB27" s="22" t="str">
        <f t="shared" si="6"/>
        <v xml:space="preserve"> </v>
      </c>
      <c r="AC27" s="31"/>
      <c r="AD27" s="32"/>
      <c r="AE27" s="22" t="str">
        <f t="shared" si="7"/>
        <v xml:space="preserve"> </v>
      </c>
      <c r="AF27" s="31"/>
      <c r="AG27" s="32"/>
      <c r="AH27" s="22" t="str">
        <f t="shared" si="8"/>
        <v xml:space="preserve"> </v>
      </c>
      <c r="AI27" s="31"/>
      <c r="AJ27" s="32"/>
      <c r="AK27" s="22" t="str">
        <f t="shared" si="9"/>
        <v xml:space="preserve"> </v>
      </c>
      <c r="AL27" s="31"/>
      <c r="AM27" s="32"/>
      <c r="AN27" s="22" t="str">
        <f t="shared" si="10"/>
        <v xml:space="preserve"> </v>
      </c>
      <c r="AO27" s="31"/>
      <c r="AP27" s="32"/>
      <c r="AQ27" s="22" t="str">
        <f t="shared" si="11"/>
        <v xml:space="preserve"> </v>
      </c>
      <c r="AR27" s="33">
        <f t="shared" si="13"/>
        <v>0</v>
      </c>
      <c r="AS27" s="34">
        <f t="shared" si="13"/>
        <v>0</v>
      </c>
      <c r="AT27" s="25" t="e">
        <f t="shared" si="12"/>
        <v>#DIV/0!</v>
      </c>
    </row>
    <row r="28" spans="1:46" s="13" customFormat="1" ht="20.100000000000001" customHeight="1">
      <c r="A28" s="26"/>
      <c r="B28" s="27">
        <v>19</v>
      </c>
      <c r="C28" s="28"/>
      <c r="D28" s="29"/>
      <c r="E28" s="28"/>
      <c r="F28" s="28"/>
      <c r="G28" s="30"/>
      <c r="H28" s="31"/>
      <c r="I28" s="32"/>
      <c r="J28" s="22" t="str">
        <f t="shared" si="0"/>
        <v xml:space="preserve"> </v>
      </c>
      <c r="K28" s="31"/>
      <c r="L28" s="32"/>
      <c r="M28" s="22" t="str">
        <f t="shared" si="1"/>
        <v xml:space="preserve"> </v>
      </c>
      <c r="N28" s="31"/>
      <c r="O28" s="32"/>
      <c r="P28" s="22" t="str">
        <f t="shared" si="2"/>
        <v xml:space="preserve"> </v>
      </c>
      <c r="Q28" s="31"/>
      <c r="R28" s="32"/>
      <c r="S28" s="22" t="str">
        <f t="shared" si="3"/>
        <v xml:space="preserve"> </v>
      </c>
      <c r="T28" s="31"/>
      <c r="U28" s="32"/>
      <c r="V28" s="22" t="str">
        <f t="shared" si="4"/>
        <v xml:space="preserve"> </v>
      </c>
      <c r="W28" s="31"/>
      <c r="X28" s="32"/>
      <c r="Y28" s="22" t="str">
        <f t="shared" si="5"/>
        <v xml:space="preserve"> </v>
      </c>
      <c r="Z28" s="31"/>
      <c r="AA28" s="32"/>
      <c r="AB28" s="22" t="str">
        <f t="shared" si="6"/>
        <v xml:space="preserve"> </v>
      </c>
      <c r="AC28" s="31"/>
      <c r="AD28" s="32"/>
      <c r="AE28" s="22" t="str">
        <f t="shared" si="7"/>
        <v xml:space="preserve"> </v>
      </c>
      <c r="AF28" s="31"/>
      <c r="AG28" s="32"/>
      <c r="AH28" s="22" t="str">
        <f t="shared" si="8"/>
        <v xml:space="preserve"> </v>
      </c>
      <c r="AI28" s="31"/>
      <c r="AJ28" s="32"/>
      <c r="AK28" s="22" t="str">
        <f t="shared" si="9"/>
        <v xml:space="preserve"> </v>
      </c>
      <c r="AL28" s="31"/>
      <c r="AM28" s="32"/>
      <c r="AN28" s="22" t="str">
        <f t="shared" si="10"/>
        <v xml:space="preserve"> </v>
      </c>
      <c r="AO28" s="31"/>
      <c r="AP28" s="32"/>
      <c r="AQ28" s="22" t="str">
        <f t="shared" si="11"/>
        <v xml:space="preserve"> </v>
      </c>
      <c r="AR28" s="33">
        <f t="shared" si="13"/>
        <v>0</v>
      </c>
      <c r="AS28" s="34">
        <f t="shared" si="13"/>
        <v>0</v>
      </c>
      <c r="AT28" s="25" t="e">
        <f t="shared" si="12"/>
        <v>#DIV/0!</v>
      </c>
    </row>
    <row r="29" spans="1:46" s="13" customFormat="1" ht="20.100000000000001" customHeight="1">
      <c r="A29" s="26"/>
      <c r="B29" s="27">
        <v>20</v>
      </c>
      <c r="C29" s="28"/>
      <c r="D29" s="29"/>
      <c r="E29" s="28"/>
      <c r="F29" s="28"/>
      <c r="G29" s="30"/>
      <c r="H29" s="31"/>
      <c r="I29" s="32"/>
      <c r="J29" s="22" t="str">
        <f t="shared" si="0"/>
        <v xml:space="preserve"> </v>
      </c>
      <c r="K29" s="31"/>
      <c r="L29" s="32"/>
      <c r="M29" s="22" t="str">
        <f t="shared" si="1"/>
        <v xml:space="preserve"> </v>
      </c>
      <c r="N29" s="31"/>
      <c r="O29" s="32"/>
      <c r="P29" s="22" t="str">
        <f t="shared" si="2"/>
        <v xml:space="preserve"> </v>
      </c>
      <c r="Q29" s="31"/>
      <c r="R29" s="32"/>
      <c r="S29" s="22" t="str">
        <f t="shared" si="3"/>
        <v xml:space="preserve"> </v>
      </c>
      <c r="T29" s="31"/>
      <c r="U29" s="32"/>
      <c r="V29" s="22" t="str">
        <f t="shared" si="4"/>
        <v xml:space="preserve"> </v>
      </c>
      <c r="W29" s="31"/>
      <c r="X29" s="32"/>
      <c r="Y29" s="22" t="str">
        <f t="shared" si="5"/>
        <v xml:space="preserve"> </v>
      </c>
      <c r="Z29" s="31"/>
      <c r="AA29" s="32"/>
      <c r="AB29" s="22" t="str">
        <f t="shared" si="6"/>
        <v xml:space="preserve"> </v>
      </c>
      <c r="AC29" s="31"/>
      <c r="AD29" s="32"/>
      <c r="AE29" s="22" t="str">
        <f t="shared" si="7"/>
        <v xml:space="preserve"> </v>
      </c>
      <c r="AF29" s="31"/>
      <c r="AG29" s="32"/>
      <c r="AH29" s="22" t="str">
        <f t="shared" si="8"/>
        <v xml:space="preserve"> </v>
      </c>
      <c r="AI29" s="31"/>
      <c r="AJ29" s="32"/>
      <c r="AK29" s="22" t="str">
        <f t="shared" si="9"/>
        <v xml:space="preserve"> </v>
      </c>
      <c r="AL29" s="31"/>
      <c r="AM29" s="32"/>
      <c r="AN29" s="22" t="str">
        <f t="shared" si="10"/>
        <v xml:space="preserve"> </v>
      </c>
      <c r="AO29" s="31"/>
      <c r="AP29" s="32"/>
      <c r="AQ29" s="22" t="str">
        <f t="shared" si="11"/>
        <v xml:space="preserve"> </v>
      </c>
      <c r="AR29" s="33">
        <f t="shared" si="13"/>
        <v>0</v>
      </c>
      <c r="AS29" s="34">
        <f t="shared" si="13"/>
        <v>0</v>
      </c>
      <c r="AT29" s="25" t="e">
        <f t="shared" si="12"/>
        <v>#DIV/0!</v>
      </c>
    </row>
    <row r="30" spans="1:46" s="13" customFormat="1" ht="20.100000000000001" customHeight="1">
      <c r="A30" s="26"/>
      <c r="B30" s="27">
        <v>21</v>
      </c>
      <c r="C30" s="28"/>
      <c r="D30" s="29"/>
      <c r="E30" s="28"/>
      <c r="F30" s="28"/>
      <c r="G30" s="30"/>
      <c r="H30" s="31"/>
      <c r="I30" s="32"/>
      <c r="J30" s="22" t="str">
        <f t="shared" si="0"/>
        <v xml:space="preserve"> </v>
      </c>
      <c r="K30" s="31"/>
      <c r="L30" s="32"/>
      <c r="M30" s="22" t="str">
        <f t="shared" si="1"/>
        <v xml:space="preserve"> </v>
      </c>
      <c r="N30" s="31"/>
      <c r="O30" s="32"/>
      <c r="P30" s="22" t="str">
        <f t="shared" si="2"/>
        <v xml:space="preserve"> </v>
      </c>
      <c r="Q30" s="31"/>
      <c r="R30" s="32"/>
      <c r="S30" s="22" t="str">
        <f t="shared" si="3"/>
        <v xml:space="preserve"> </v>
      </c>
      <c r="T30" s="31"/>
      <c r="U30" s="32"/>
      <c r="V30" s="22" t="str">
        <f t="shared" si="4"/>
        <v xml:space="preserve"> </v>
      </c>
      <c r="W30" s="31"/>
      <c r="X30" s="32"/>
      <c r="Y30" s="22" t="str">
        <f t="shared" si="5"/>
        <v xml:space="preserve"> </v>
      </c>
      <c r="Z30" s="31"/>
      <c r="AA30" s="32"/>
      <c r="AB30" s="22" t="str">
        <f t="shared" si="6"/>
        <v xml:space="preserve"> </v>
      </c>
      <c r="AC30" s="31"/>
      <c r="AD30" s="32"/>
      <c r="AE30" s="22" t="str">
        <f t="shared" si="7"/>
        <v xml:space="preserve"> </v>
      </c>
      <c r="AF30" s="31"/>
      <c r="AG30" s="32"/>
      <c r="AH30" s="22" t="str">
        <f t="shared" si="8"/>
        <v xml:space="preserve"> </v>
      </c>
      <c r="AI30" s="31"/>
      <c r="AJ30" s="32"/>
      <c r="AK30" s="22" t="str">
        <f t="shared" si="9"/>
        <v xml:space="preserve"> </v>
      </c>
      <c r="AL30" s="31"/>
      <c r="AM30" s="32"/>
      <c r="AN30" s="22" t="str">
        <f t="shared" si="10"/>
        <v xml:space="preserve"> </v>
      </c>
      <c r="AO30" s="31"/>
      <c r="AP30" s="32"/>
      <c r="AQ30" s="22" t="str">
        <f t="shared" si="11"/>
        <v xml:space="preserve"> </v>
      </c>
      <c r="AR30" s="33">
        <f t="shared" si="13"/>
        <v>0</v>
      </c>
      <c r="AS30" s="34">
        <f t="shared" si="13"/>
        <v>0</v>
      </c>
      <c r="AT30" s="25" t="e">
        <f t="shared" si="12"/>
        <v>#DIV/0!</v>
      </c>
    </row>
    <row r="31" spans="1:46" s="13" customFormat="1" ht="20.100000000000001" customHeight="1">
      <c r="A31" s="26"/>
      <c r="B31" s="27">
        <v>22</v>
      </c>
      <c r="C31" s="28"/>
      <c r="D31" s="29"/>
      <c r="E31" s="28"/>
      <c r="F31" s="28"/>
      <c r="G31" s="30"/>
      <c r="H31" s="31"/>
      <c r="I31" s="32"/>
      <c r="J31" s="22" t="str">
        <f t="shared" si="0"/>
        <v xml:space="preserve"> </v>
      </c>
      <c r="K31" s="31"/>
      <c r="L31" s="32"/>
      <c r="M31" s="22" t="str">
        <f t="shared" si="1"/>
        <v xml:space="preserve"> </v>
      </c>
      <c r="N31" s="31"/>
      <c r="O31" s="32"/>
      <c r="P31" s="22" t="str">
        <f t="shared" si="2"/>
        <v xml:space="preserve"> </v>
      </c>
      <c r="Q31" s="31"/>
      <c r="R31" s="32"/>
      <c r="S31" s="22" t="str">
        <f t="shared" si="3"/>
        <v xml:space="preserve"> </v>
      </c>
      <c r="T31" s="31"/>
      <c r="U31" s="32"/>
      <c r="V31" s="22" t="str">
        <f t="shared" si="4"/>
        <v xml:space="preserve"> </v>
      </c>
      <c r="W31" s="31"/>
      <c r="X31" s="32"/>
      <c r="Y31" s="22" t="str">
        <f t="shared" si="5"/>
        <v xml:space="preserve"> </v>
      </c>
      <c r="Z31" s="31"/>
      <c r="AA31" s="32"/>
      <c r="AB31" s="22" t="str">
        <f t="shared" si="6"/>
        <v xml:space="preserve"> </v>
      </c>
      <c r="AC31" s="31"/>
      <c r="AD31" s="32"/>
      <c r="AE31" s="22" t="str">
        <f t="shared" si="7"/>
        <v xml:space="preserve"> </v>
      </c>
      <c r="AF31" s="31"/>
      <c r="AG31" s="32"/>
      <c r="AH31" s="22" t="str">
        <f t="shared" si="8"/>
        <v xml:space="preserve"> </v>
      </c>
      <c r="AI31" s="31"/>
      <c r="AJ31" s="32"/>
      <c r="AK31" s="22" t="str">
        <f t="shared" si="9"/>
        <v xml:space="preserve"> </v>
      </c>
      <c r="AL31" s="31"/>
      <c r="AM31" s="32"/>
      <c r="AN31" s="22" t="str">
        <f t="shared" si="10"/>
        <v xml:space="preserve"> </v>
      </c>
      <c r="AO31" s="31"/>
      <c r="AP31" s="32"/>
      <c r="AQ31" s="22" t="str">
        <f t="shared" si="11"/>
        <v xml:space="preserve"> </v>
      </c>
      <c r="AR31" s="33">
        <f t="shared" si="13"/>
        <v>0</v>
      </c>
      <c r="AS31" s="34">
        <f t="shared" si="13"/>
        <v>0</v>
      </c>
      <c r="AT31" s="25" t="e">
        <f t="shared" si="12"/>
        <v>#DIV/0!</v>
      </c>
    </row>
    <row r="32" spans="1:46" s="13" customFormat="1" ht="20.100000000000001" customHeight="1">
      <c r="A32" s="26"/>
      <c r="B32" s="27">
        <v>23</v>
      </c>
      <c r="C32" s="28"/>
      <c r="D32" s="29"/>
      <c r="E32" s="28"/>
      <c r="F32" s="28"/>
      <c r="G32" s="30"/>
      <c r="H32" s="31"/>
      <c r="I32" s="32"/>
      <c r="J32" s="22" t="str">
        <f t="shared" si="0"/>
        <v xml:space="preserve"> </v>
      </c>
      <c r="K32" s="31"/>
      <c r="L32" s="32"/>
      <c r="M32" s="22" t="str">
        <f t="shared" si="1"/>
        <v xml:space="preserve"> </v>
      </c>
      <c r="N32" s="31"/>
      <c r="O32" s="32"/>
      <c r="P32" s="22" t="str">
        <f t="shared" si="2"/>
        <v xml:space="preserve"> </v>
      </c>
      <c r="Q32" s="31"/>
      <c r="R32" s="32"/>
      <c r="S32" s="22" t="str">
        <f t="shared" si="3"/>
        <v xml:space="preserve"> </v>
      </c>
      <c r="T32" s="31"/>
      <c r="U32" s="32"/>
      <c r="V32" s="22" t="str">
        <f t="shared" si="4"/>
        <v xml:space="preserve"> </v>
      </c>
      <c r="W32" s="31"/>
      <c r="X32" s="32"/>
      <c r="Y32" s="22" t="str">
        <f t="shared" si="5"/>
        <v xml:space="preserve"> </v>
      </c>
      <c r="Z32" s="31"/>
      <c r="AA32" s="32"/>
      <c r="AB32" s="22" t="str">
        <f t="shared" si="6"/>
        <v xml:space="preserve"> </v>
      </c>
      <c r="AC32" s="31"/>
      <c r="AD32" s="32"/>
      <c r="AE32" s="22" t="str">
        <f t="shared" si="7"/>
        <v xml:space="preserve"> </v>
      </c>
      <c r="AF32" s="31"/>
      <c r="AG32" s="32"/>
      <c r="AH32" s="22" t="str">
        <f t="shared" si="8"/>
        <v xml:space="preserve"> </v>
      </c>
      <c r="AI32" s="31"/>
      <c r="AJ32" s="32"/>
      <c r="AK32" s="22" t="str">
        <f t="shared" si="9"/>
        <v xml:space="preserve"> </v>
      </c>
      <c r="AL32" s="31"/>
      <c r="AM32" s="32"/>
      <c r="AN32" s="22" t="str">
        <f t="shared" si="10"/>
        <v xml:space="preserve"> </v>
      </c>
      <c r="AO32" s="31"/>
      <c r="AP32" s="32"/>
      <c r="AQ32" s="22" t="str">
        <f t="shared" si="11"/>
        <v xml:space="preserve"> </v>
      </c>
      <c r="AR32" s="33">
        <f t="shared" si="13"/>
        <v>0</v>
      </c>
      <c r="AS32" s="34">
        <f t="shared" si="13"/>
        <v>0</v>
      </c>
      <c r="AT32" s="25" t="e">
        <f t="shared" si="12"/>
        <v>#DIV/0!</v>
      </c>
    </row>
    <row r="33" spans="1:46" s="13" customFormat="1" ht="20.100000000000001" customHeight="1">
      <c r="A33" s="26"/>
      <c r="B33" s="27">
        <v>24</v>
      </c>
      <c r="C33" s="28"/>
      <c r="D33" s="29"/>
      <c r="E33" s="28"/>
      <c r="F33" s="28"/>
      <c r="G33" s="30"/>
      <c r="H33" s="31"/>
      <c r="I33" s="32"/>
      <c r="J33" s="22" t="str">
        <f t="shared" si="0"/>
        <v xml:space="preserve"> </v>
      </c>
      <c r="K33" s="31"/>
      <c r="L33" s="32"/>
      <c r="M33" s="22" t="str">
        <f t="shared" si="1"/>
        <v xml:space="preserve"> </v>
      </c>
      <c r="N33" s="31"/>
      <c r="O33" s="32"/>
      <c r="P33" s="22" t="str">
        <f t="shared" si="2"/>
        <v xml:space="preserve"> </v>
      </c>
      <c r="Q33" s="31"/>
      <c r="R33" s="32"/>
      <c r="S33" s="22" t="str">
        <f t="shared" si="3"/>
        <v xml:space="preserve"> </v>
      </c>
      <c r="T33" s="31"/>
      <c r="U33" s="32"/>
      <c r="V33" s="22" t="str">
        <f t="shared" si="4"/>
        <v xml:space="preserve"> </v>
      </c>
      <c r="W33" s="31"/>
      <c r="X33" s="32"/>
      <c r="Y33" s="22" t="str">
        <f t="shared" si="5"/>
        <v xml:space="preserve"> </v>
      </c>
      <c r="Z33" s="31"/>
      <c r="AA33" s="32"/>
      <c r="AB33" s="22" t="str">
        <f t="shared" si="6"/>
        <v xml:space="preserve"> </v>
      </c>
      <c r="AC33" s="31"/>
      <c r="AD33" s="32"/>
      <c r="AE33" s="22" t="str">
        <f t="shared" si="7"/>
        <v xml:space="preserve"> </v>
      </c>
      <c r="AF33" s="31"/>
      <c r="AG33" s="32"/>
      <c r="AH33" s="22" t="str">
        <f t="shared" si="8"/>
        <v xml:space="preserve"> </v>
      </c>
      <c r="AI33" s="31"/>
      <c r="AJ33" s="32"/>
      <c r="AK33" s="22" t="str">
        <f t="shared" si="9"/>
        <v xml:space="preserve"> </v>
      </c>
      <c r="AL33" s="31"/>
      <c r="AM33" s="32"/>
      <c r="AN33" s="22" t="str">
        <f t="shared" si="10"/>
        <v xml:space="preserve"> </v>
      </c>
      <c r="AO33" s="31"/>
      <c r="AP33" s="32"/>
      <c r="AQ33" s="22" t="str">
        <f t="shared" si="11"/>
        <v xml:space="preserve"> </v>
      </c>
      <c r="AR33" s="33">
        <f t="shared" si="13"/>
        <v>0</v>
      </c>
      <c r="AS33" s="34">
        <f t="shared" si="13"/>
        <v>0</v>
      </c>
      <c r="AT33" s="25" t="e">
        <f t="shared" si="12"/>
        <v>#DIV/0!</v>
      </c>
    </row>
    <row r="34" spans="1:46" s="13" customFormat="1" ht="20.100000000000001" customHeight="1">
      <c r="A34" s="26"/>
      <c r="B34" s="27">
        <v>25</v>
      </c>
      <c r="C34" s="28"/>
      <c r="D34" s="29"/>
      <c r="E34" s="28"/>
      <c r="F34" s="28"/>
      <c r="G34" s="30"/>
      <c r="H34" s="31"/>
      <c r="I34" s="32"/>
      <c r="J34" s="22" t="str">
        <f t="shared" si="0"/>
        <v xml:space="preserve"> </v>
      </c>
      <c r="K34" s="31"/>
      <c r="L34" s="32"/>
      <c r="M34" s="22" t="str">
        <f t="shared" si="1"/>
        <v xml:space="preserve"> </v>
      </c>
      <c r="N34" s="31"/>
      <c r="O34" s="32"/>
      <c r="P34" s="22" t="str">
        <f t="shared" si="2"/>
        <v xml:space="preserve"> </v>
      </c>
      <c r="Q34" s="31"/>
      <c r="R34" s="32"/>
      <c r="S34" s="22" t="str">
        <f t="shared" si="3"/>
        <v xml:space="preserve"> </v>
      </c>
      <c r="T34" s="31"/>
      <c r="U34" s="32"/>
      <c r="V34" s="22" t="str">
        <f t="shared" si="4"/>
        <v xml:space="preserve"> </v>
      </c>
      <c r="W34" s="31"/>
      <c r="X34" s="32"/>
      <c r="Y34" s="22" t="str">
        <f t="shared" si="5"/>
        <v xml:space="preserve"> </v>
      </c>
      <c r="Z34" s="31"/>
      <c r="AA34" s="32"/>
      <c r="AB34" s="22" t="str">
        <f t="shared" si="6"/>
        <v xml:space="preserve"> </v>
      </c>
      <c r="AC34" s="31"/>
      <c r="AD34" s="32"/>
      <c r="AE34" s="22" t="str">
        <f t="shared" si="7"/>
        <v xml:space="preserve"> </v>
      </c>
      <c r="AF34" s="31"/>
      <c r="AG34" s="32"/>
      <c r="AH34" s="22" t="str">
        <f t="shared" si="8"/>
        <v xml:space="preserve"> </v>
      </c>
      <c r="AI34" s="31"/>
      <c r="AJ34" s="32"/>
      <c r="AK34" s="22" t="str">
        <f t="shared" si="9"/>
        <v xml:space="preserve"> </v>
      </c>
      <c r="AL34" s="31"/>
      <c r="AM34" s="32"/>
      <c r="AN34" s="22" t="str">
        <f t="shared" si="10"/>
        <v xml:space="preserve"> </v>
      </c>
      <c r="AO34" s="31"/>
      <c r="AP34" s="32"/>
      <c r="AQ34" s="22" t="str">
        <f t="shared" si="11"/>
        <v xml:space="preserve"> </v>
      </c>
      <c r="AR34" s="33">
        <f t="shared" si="13"/>
        <v>0</v>
      </c>
      <c r="AS34" s="34">
        <f t="shared" si="13"/>
        <v>0</v>
      </c>
      <c r="AT34" s="25" t="e">
        <f t="shared" si="12"/>
        <v>#DIV/0!</v>
      </c>
    </row>
    <row r="35" spans="1:46" s="13" customFormat="1" ht="20.100000000000001" customHeight="1">
      <c r="A35" s="26"/>
      <c r="B35" s="27">
        <v>26</v>
      </c>
      <c r="C35" s="28"/>
      <c r="D35" s="29"/>
      <c r="E35" s="28"/>
      <c r="F35" s="28"/>
      <c r="G35" s="30"/>
      <c r="H35" s="31"/>
      <c r="I35" s="32"/>
      <c r="J35" s="22" t="str">
        <f t="shared" si="0"/>
        <v xml:space="preserve"> </v>
      </c>
      <c r="K35" s="31"/>
      <c r="L35" s="32"/>
      <c r="M35" s="22" t="str">
        <f t="shared" si="1"/>
        <v xml:space="preserve"> </v>
      </c>
      <c r="N35" s="31"/>
      <c r="O35" s="32"/>
      <c r="P35" s="22" t="str">
        <f t="shared" si="2"/>
        <v xml:space="preserve"> </v>
      </c>
      <c r="Q35" s="31"/>
      <c r="R35" s="32"/>
      <c r="S35" s="22" t="str">
        <f t="shared" si="3"/>
        <v xml:space="preserve"> </v>
      </c>
      <c r="T35" s="31"/>
      <c r="U35" s="32"/>
      <c r="V35" s="22" t="str">
        <f t="shared" si="4"/>
        <v xml:space="preserve"> </v>
      </c>
      <c r="W35" s="31"/>
      <c r="X35" s="32"/>
      <c r="Y35" s="22" t="str">
        <f t="shared" si="5"/>
        <v xml:space="preserve"> </v>
      </c>
      <c r="Z35" s="31"/>
      <c r="AA35" s="32"/>
      <c r="AB35" s="22" t="str">
        <f t="shared" si="6"/>
        <v xml:space="preserve"> </v>
      </c>
      <c r="AC35" s="31"/>
      <c r="AD35" s="32"/>
      <c r="AE35" s="22" t="str">
        <f t="shared" si="7"/>
        <v xml:space="preserve"> </v>
      </c>
      <c r="AF35" s="31"/>
      <c r="AG35" s="32"/>
      <c r="AH35" s="22" t="str">
        <f t="shared" si="8"/>
        <v xml:space="preserve"> </v>
      </c>
      <c r="AI35" s="31"/>
      <c r="AJ35" s="32"/>
      <c r="AK35" s="22" t="str">
        <f t="shared" si="9"/>
        <v xml:space="preserve"> </v>
      </c>
      <c r="AL35" s="31"/>
      <c r="AM35" s="32"/>
      <c r="AN35" s="22" t="str">
        <f t="shared" si="10"/>
        <v xml:space="preserve"> </v>
      </c>
      <c r="AO35" s="31"/>
      <c r="AP35" s="32"/>
      <c r="AQ35" s="22" t="str">
        <f t="shared" si="11"/>
        <v xml:space="preserve"> </v>
      </c>
      <c r="AR35" s="33">
        <f t="shared" si="13"/>
        <v>0</v>
      </c>
      <c r="AS35" s="34">
        <f t="shared" si="13"/>
        <v>0</v>
      </c>
      <c r="AT35" s="25" t="e">
        <f t="shared" si="12"/>
        <v>#DIV/0!</v>
      </c>
    </row>
    <row r="36" spans="1:46" s="13" customFormat="1" ht="20.100000000000001" customHeight="1">
      <c r="A36" s="26"/>
      <c r="B36" s="27">
        <v>27</v>
      </c>
      <c r="C36" s="28"/>
      <c r="D36" s="29"/>
      <c r="E36" s="28"/>
      <c r="F36" s="28"/>
      <c r="G36" s="30"/>
      <c r="H36" s="31"/>
      <c r="I36" s="32"/>
      <c r="J36" s="22" t="str">
        <f t="shared" si="0"/>
        <v xml:space="preserve"> </v>
      </c>
      <c r="K36" s="31"/>
      <c r="L36" s="32"/>
      <c r="M36" s="22" t="str">
        <f t="shared" si="1"/>
        <v xml:space="preserve"> </v>
      </c>
      <c r="N36" s="31"/>
      <c r="O36" s="32"/>
      <c r="P36" s="22" t="str">
        <f t="shared" si="2"/>
        <v xml:space="preserve"> </v>
      </c>
      <c r="Q36" s="31"/>
      <c r="R36" s="32"/>
      <c r="S36" s="22" t="str">
        <f t="shared" si="3"/>
        <v xml:space="preserve"> </v>
      </c>
      <c r="T36" s="31"/>
      <c r="U36" s="32"/>
      <c r="V36" s="22" t="str">
        <f t="shared" si="4"/>
        <v xml:space="preserve"> </v>
      </c>
      <c r="W36" s="31"/>
      <c r="X36" s="32"/>
      <c r="Y36" s="22" t="str">
        <f t="shared" si="5"/>
        <v xml:space="preserve"> </v>
      </c>
      <c r="Z36" s="31"/>
      <c r="AA36" s="32"/>
      <c r="AB36" s="22" t="str">
        <f t="shared" si="6"/>
        <v xml:space="preserve"> </v>
      </c>
      <c r="AC36" s="31"/>
      <c r="AD36" s="32"/>
      <c r="AE36" s="22" t="str">
        <f t="shared" si="7"/>
        <v xml:space="preserve"> </v>
      </c>
      <c r="AF36" s="31"/>
      <c r="AG36" s="32"/>
      <c r="AH36" s="22" t="str">
        <f t="shared" si="8"/>
        <v xml:space="preserve"> </v>
      </c>
      <c r="AI36" s="31"/>
      <c r="AJ36" s="32"/>
      <c r="AK36" s="22" t="str">
        <f t="shared" si="9"/>
        <v xml:space="preserve"> </v>
      </c>
      <c r="AL36" s="31"/>
      <c r="AM36" s="32"/>
      <c r="AN36" s="22" t="str">
        <f t="shared" si="10"/>
        <v xml:space="preserve"> </v>
      </c>
      <c r="AO36" s="31"/>
      <c r="AP36" s="32"/>
      <c r="AQ36" s="22" t="str">
        <f t="shared" si="11"/>
        <v xml:space="preserve"> </v>
      </c>
      <c r="AR36" s="33">
        <f t="shared" si="13"/>
        <v>0</v>
      </c>
      <c r="AS36" s="34">
        <f t="shared" si="13"/>
        <v>0</v>
      </c>
      <c r="AT36" s="25" t="e">
        <f t="shared" si="12"/>
        <v>#DIV/0!</v>
      </c>
    </row>
    <row r="37" spans="1:46" s="13" customFormat="1" ht="20.100000000000001" customHeight="1">
      <c r="A37" s="26"/>
      <c r="B37" s="27">
        <v>28</v>
      </c>
      <c r="C37" s="28"/>
      <c r="D37" s="29"/>
      <c r="E37" s="28"/>
      <c r="F37" s="28"/>
      <c r="G37" s="30"/>
      <c r="H37" s="31"/>
      <c r="I37" s="32"/>
      <c r="J37" s="22" t="str">
        <f t="shared" si="0"/>
        <v xml:space="preserve"> </v>
      </c>
      <c r="K37" s="31"/>
      <c r="L37" s="32"/>
      <c r="M37" s="22" t="str">
        <f t="shared" si="1"/>
        <v xml:space="preserve"> </v>
      </c>
      <c r="N37" s="31"/>
      <c r="O37" s="32"/>
      <c r="P37" s="22" t="str">
        <f t="shared" si="2"/>
        <v xml:space="preserve"> </v>
      </c>
      <c r="Q37" s="31"/>
      <c r="R37" s="32"/>
      <c r="S37" s="22" t="str">
        <f t="shared" si="3"/>
        <v xml:space="preserve"> </v>
      </c>
      <c r="T37" s="31"/>
      <c r="U37" s="32"/>
      <c r="V37" s="22" t="str">
        <f t="shared" si="4"/>
        <v xml:space="preserve"> </v>
      </c>
      <c r="W37" s="31"/>
      <c r="X37" s="32"/>
      <c r="Y37" s="22" t="str">
        <f t="shared" si="5"/>
        <v xml:space="preserve"> </v>
      </c>
      <c r="Z37" s="31"/>
      <c r="AA37" s="32"/>
      <c r="AB37" s="22" t="str">
        <f t="shared" si="6"/>
        <v xml:space="preserve"> </v>
      </c>
      <c r="AC37" s="31"/>
      <c r="AD37" s="32"/>
      <c r="AE37" s="22" t="str">
        <f t="shared" si="7"/>
        <v xml:space="preserve"> </v>
      </c>
      <c r="AF37" s="31"/>
      <c r="AG37" s="32"/>
      <c r="AH37" s="22" t="str">
        <f t="shared" si="8"/>
        <v xml:space="preserve"> </v>
      </c>
      <c r="AI37" s="31"/>
      <c r="AJ37" s="32"/>
      <c r="AK37" s="22" t="str">
        <f t="shared" si="9"/>
        <v xml:space="preserve"> </v>
      </c>
      <c r="AL37" s="31"/>
      <c r="AM37" s="32"/>
      <c r="AN37" s="22" t="str">
        <f t="shared" si="10"/>
        <v xml:space="preserve"> </v>
      </c>
      <c r="AO37" s="31"/>
      <c r="AP37" s="32"/>
      <c r="AQ37" s="22" t="str">
        <f t="shared" si="11"/>
        <v xml:space="preserve"> </v>
      </c>
      <c r="AR37" s="33">
        <f t="shared" si="13"/>
        <v>0</v>
      </c>
      <c r="AS37" s="34">
        <f t="shared" si="13"/>
        <v>0</v>
      </c>
      <c r="AT37" s="25" t="e">
        <f t="shared" si="12"/>
        <v>#DIV/0!</v>
      </c>
    </row>
    <row r="38" spans="1:46" s="13" customFormat="1" ht="20.100000000000001" customHeight="1">
      <c r="A38" s="26"/>
      <c r="B38" s="27">
        <v>29</v>
      </c>
      <c r="C38" s="28"/>
      <c r="D38" s="29"/>
      <c r="E38" s="28"/>
      <c r="F38" s="28"/>
      <c r="G38" s="30"/>
      <c r="H38" s="31"/>
      <c r="I38" s="32"/>
      <c r="J38" s="22" t="str">
        <f t="shared" si="0"/>
        <v xml:space="preserve"> </v>
      </c>
      <c r="K38" s="31"/>
      <c r="L38" s="32"/>
      <c r="M38" s="22" t="str">
        <f t="shared" si="1"/>
        <v xml:space="preserve"> </v>
      </c>
      <c r="N38" s="31"/>
      <c r="O38" s="32"/>
      <c r="P38" s="22" t="str">
        <f t="shared" si="2"/>
        <v xml:space="preserve"> </v>
      </c>
      <c r="Q38" s="31"/>
      <c r="R38" s="32"/>
      <c r="S38" s="22" t="str">
        <f t="shared" si="3"/>
        <v xml:space="preserve"> </v>
      </c>
      <c r="T38" s="31"/>
      <c r="U38" s="32"/>
      <c r="V38" s="22" t="str">
        <f t="shared" si="4"/>
        <v xml:space="preserve"> </v>
      </c>
      <c r="W38" s="31"/>
      <c r="X38" s="32"/>
      <c r="Y38" s="22" t="str">
        <f t="shared" si="5"/>
        <v xml:space="preserve"> </v>
      </c>
      <c r="Z38" s="31"/>
      <c r="AA38" s="32"/>
      <c r="AB38" s="22" t="str">
        <f t="shared" si="6"/>
        <v xml:space="preserve"> </v>
      </c>
      <c r="AC38" s="31"/>
      <c r="AD38" s="32"/>
      <c r="AE38" s="22" t="str">
        <f t="shared" si="7"/>
        <v xml:space="preserve"> </v>
      </c>
      <c r="AF38" s="31"/>
      <c r="AG38" s="32"/>
      <c r="AH38" s="22" t="str">
        <f t="shared" si="8"/>
        <v xml:space="preserve"> </v>
      </c>
      <c r="AI38" s="31"/>
      <c r="AJ38" s="32"/>
      <c r="AK38" s="22" t="str">
        <f t="shared" si="9"/>
        <v xml:space="preserve"> </v>
      </c>
      <c r="AL38" s="31"/>
      <c r="AM38" s="32"/>
      <c r="AN38" s="22" t="str">
        <f t="shared" si="10"/>
        <v xml:space="preserve"> </v>
      </c>
      <c r="AO38" s="31"/>
      <c r="AP38" s="32"/>
      <c r="AQ38" s="22" t="str">
        <f t="shared" si="11"/>
        <v xml:space="preserve"> </v>
      </c>
      <c r="AR38" s="33">
        <f t="shared" si="13"/>
        <v>0</v>
      </c>
      <c r="AS38" s="34">
        <f t="shared" si="13"/>
        <v>0</v>
      </c>
      <c r="AT38" s="25" t="e">
        <f t="shared" si="12"/>
        <v>#DIV/0!</v>
      </c>
    </row>
    <row r="39" spans="1:46" s="13" customFormat="1" ht="20.100000000000001" customHeight="1">
      <c r="A39" s="26"/>
      <c r="B39" s="27">
        <v>30</v>
      </c>
      <c r="C39" s="28"/>
      <c r="D39" s="29"/>
      <c r="E39" s="28"/>
      <c r="F39" s="28"/>
      <c r="G39" s="30"/>
      <c r="H39" s="31"/>
      <c r="I39" s="32"/>
      <c r="J39" s="22" t="str">
        <f t="shared" si="0"/>
        <v xml:space="preserve"> </v>
      </c>
      <c r="K39" s="31"/>
      <c r="L39" s="32"/>
      <c r="M39" s="22" t="str">
        <f t="shared" si="1"/>
        <v xml:space="preserve"> </v>
      </c>
      <c r="N39" s="31"/>
      <c r="O39" s="32"/>
      <c r="P39" s="22" t="str">
        <f t="shared" si="2"/>
        <v xml:space="preserve"> </v>
      </c>
      <c r="Q39" s="31"/>
      <c r="R39" s="32"/>
      <c r="S39" s="22" t="str">
        <f t="shared" si="3"/>
        <v xml:space="preserve"> </v>
      </c>
      <c r="T39" s="31"/>
      <c r="U39" s="32"/>
      <c r="V39" s="22" t="str">
        <f t="shared" si="4"/>
        <v xml:space="preserve"> </v>
      </c>
      <c r="W39" s="31"/>
      <c r="X39" s="32"/>
      <c r="Y39" s="22" t="str">
        <f t="shared" si="5"/>
        <v xml:space="preserve"> </v>
      </c>
      <c r="Z39" s="31"/>
      <c r="AA39" s="32"/>
      <c r="AB39" s="22" t="str">
        <f t="shared" si="6"/>
        <v xml:space="preserve"> </v>
      </c>
      <c r="AC39" s="31"/>
      <c r="AD39" s="32"/>
      <c r="AE39" s="22" t="str">
        <f t="shared" si="7"/>
        <v xml:space="preserve"> </v>
      </c>
      <c r="AF39" s="31"/>
      <c r="AG39" s="32"/>
      <c r="AH39" s="22" t="str">
        <f t="shared" si="8"/>
        <v xml:space="preserve"> </v>
      </c>
      <c r="AI39" s="31"/>
      <c r="AJ39" s="32"/>
      <c r="AK39" s="22" t="str">
        <f t="shared" si="9"/>
        <v xml:space="preserve"> </v>
      </c>
      <c r="AL39" s="31"/>
      <c r="AM39" s="32"/>
      <c r="AN39" s="22" t="str">
        <f t="shared" si="10"/>
        <v xml:space="preserve"> </v>
      </c>
      <c r="AO39" s="31"/>
      <c r="AP39" s="32"/>
      <c r="AQ39" s="22" t="str">
        <f t="shared" si="11"/>
        <v xml:space="preserve"> </v>
      </c>
      <c r="AR39" s="33">
        <f t="shared" si="13"/>
        <v>0</v>
      </c>
      <c r="AS39" s="34">
        <f t="shared" si="13"/>
        <v>0</v>
      </c>
      <c r="AT39" s="25" t="e">
        <f t="shared" si="12"/>
        <v>#DIV/0!</v>
      </c>
    </row>
    <row r="40" spans="1:46" s="13" customFormat="1" ht="20.100000000000001" customHeight="1">
      <c r="A40" s="26"/>
      <c r="B40" s="27">
        <v>31</v>
      </c>
      <c r="C40" s="28"/>
      <c r="D40" s="29"/>
      <c r="E40" s="28"/>
      <c r="F40" s="28"/>
      <c r="G40" s="30"/>
      <c r="H40" s="31"/>
      <c r="I40" s="32"/>
      <c r="J40" s="22" t="str">
        <f t="shared" si="0"/>
        <v xml:space="preserve"> </v>
      </c>
      <c r="K40" s="31"/>
      <c r="L40" s="32"/>
      <c r="M40" s="22" t="str">
        <f t="shared" si="1"/>
        <v xml:space="preserve"> </v>
      </c>
      <c r="N40" s="31"/>
      <c r="O40" s="32"/>
      <c r="P40" s="22" t="str">
        <f t="shared" si="2"/>
        <v xml:space="preserve"> </v>
      </c>
      <c r="Q40" s="31"/>
      <c r="R40" s="32"/>
      <c r="S40" s="22" t="str">
        <f t="shared" si="3"/>
        <v xml:space="preserve"> </v>
      </c>
      <c r="T40" s="31"/>
      <c r="U40" s="32"/>
      <c r="V40" s="22" t="str">
        <f t="shared" si="4"/>
        <v xml:space="preserve"> </v>
      </c>
      <c r="W40" s="31"/>
      <c r="X40" s="32"/>
      <c r="Y40" s="22" t="str">
        <f t="shared" si="5"/>
        <v xml:space="preserve"> </v>
      </c>
      <c r="Z40" s="31"/>
      <c r="AA40" s="32"/>
      <c r="AB40" s="22" t="str">
        <f t="shared" si="6"/>
        <v xml:space="preserve"> </v>
      </c>
      <c r="AC40" s="31"/>
      <c r="AD40" s="32"/>
      <c r="AE40" s="22" t="str">
        <f t="shared" si="7"/>
        <v xml:space="preserve"> </v>
      </c>
      <c r="AF40" s="31"/>
      <c r="AG40" s="32"/>
      <c r="AH40" s="22" t="str">
        <f t="shared" si="8"/>
        <v xml:space="preserve"> </v>
      </c>
      <c r="AI40" s="31"/>
      <c r="AJ40" s="32"/>
      <c r="AK40" s="22" t="str">
        <f t="shared" si="9"/>
        <v xml:space="preserve"> </v>
      </c>
      <c r="AL40" s="31"/>
      <c r="AM40" s="32"/>
      <c r="AN40" s="22" t="str">
        <f t="shared" si="10"/>
        <v xml:space="preserve"> </v>
      </c>
      <c r="AO40" s="31"/>
      <c r="AP40" s="32"/>
      <c r="AQ40" s="22" t="str">
        <f t="shared" si="11"/>
        <v xml:space="preserve"> </v>
      </c>
      <c r="AR40" s="33">
        <f t="shared" si="13"/>
        <v>0</v>
      </c>
      <c r="AS40" s="34">
        <f t="shared" si="13"/>
        <v>0</v>
      </c>
      <c r="AT40" s="25" t="e">
        <f t="shared" si="12"/>
        <v>#DIV/0!</v>
      </c>
    </row>
    <row r="41" spans="1:46" s="13" customFormat="1" ht="20.100000000000001" customHeight="1">
      <c r="A41" s="26"/>
      <c r="B41" s="27">
        <v>32</v>
      </c>
      <c r="C41" s="28"/>
      <c r="D41" s="29"/>
      <c r="E41" s="28"/>
      <c r="F41" s="28"/>
      <c r="G41" s="30"/>
      <c r="H41" s="31"/>
      <c r="I41" s="32"/>
      <c r="J41" s="22" t="str">
        <f t="shared" si="0"/>
        <v xml:space="preserve"> </v>
      </c>
      <c r="K41" s="31"/>
      <c r="L41" s="32"/>
      <c r="M41" s="22" t="str">
        <f t="shared" si="1"/>
        <v xml:space="preserve"> </v>
      </c>
      <c r="N41" s="31"/>
      <c r="O41" s="32"/>
      <c r="P41" s="22" t="str">
        <f t="shared" si="2"/>
        <v xml:space="preserve"> </v>
      </c>
      <c r="Q41" s="31"/>
      <c r="R41" s="32"/>
      <c r="S41" s="22" t="str">
        <f t="shared" si="3"/>
        <v xml:space="preserve"> </v>
      </c>
      <c r="T41" s="31"/>
      <c r="U41" s="32"/>
      <c r="V41" s="22" t="str">
        <f t="shared" si="4"/>
        <v xml:space="preserve"> </v>
      </c>
      <c r="W41" s="31"/>
      <c r="X41" s="32"/>
      <c r="Y41" s="22" t="str">
        <f t="shared" si="5"/>
        <v xml:space="preserve"> </v>
      </c>
      <c r="Z41" s="31"/>
      <c r="AA41" s="32"/>
      <c r="AB41" s="22" t="str">
        <f t="shared" si="6"/>
        <v xml:space="preserve"> </v>
      </c>
      <c r="AC41" s="31"/>
      <c r="AD41" s="32"/>
      <c r="AE41" s="22" t="str">
        <f t="shared" si="7"/>
        <v xml:space="preserve"> </v>
      </c>
      <c r="AF41" s="31"/>
      <c r="AG41" s="32"/>
      <c r="AH41" s="22" t="str">
        <f t="shared" si="8"/>
        <v xml:space="preserve"> </v>
      </c>
      <c r="AI41" s="31"/>
      <c r="AJ41" s="32"/>
      <c r="AK41" s="22" t="str">
        <f t="shared" si="9"/>
        <v xml:space="preserve"> </v>
      </c>
      <c r="AL41" s="31"/>
      <c r="AM41" s="32"/>
      <c r="AN41" s="22" t="str">
        <f t="shared" si="10"/>
        <v xml:space="preserve"> </v>
      </c>
      <c r="AO41" s="31"/>
      <c r="AP41" s="32"/>
      <c r="AQ41" s="22" t="str">
        <f t="shared" si="11"/>
        <v xml:space="preserve"> </v>
      </c>
      <c r="AR41" s="33">
        <f t="shared" si="13"/>
        <v>0</v>
      </c>
      <c r="AS41" s="34">
        <f t="shared" si="13"/>
        <v>0</v>
      </c>
      <c r="AT41" s="25" t="e">
        <f t="shared" si="12"/>
        <v>#DIV/0!</v>
      </c>
    </row>
    <row r="42" spans="1:46" s="13" customFormat="1" ht="20.100000000000001" customHeight="1">
      <c r="A42" s="26"/>
      <c r="B42" s="27">
        <v>33</v>
      </c>
      <c r="C42" s="28"/>
      <c r="D42" s="29"/>
      <c r="E42" s="28"/>
      <c r="F42" s="28"/>
      <c r="G42" s="30"/>
      <c r="H42" s="31"/>
      <c r="I42" s="32"/>
      <c r="J42" s="22" t="str">
        <f t="shared" si="0"/>
        <v xml:space="preserve"> </v>
      </c>
      <c r="K42" s="31"/>
      <c r="L42" s="32"/>
      <c r="M42" s="22" t="str">
        <f t="shared" si="1"/>
        <v xml:space="preserve"> </v>
      </c>
      <c r="N42" s="31"/>
      <c r="O42" s="32"/>
      <c r="P42" s="22" t="str">
        <f t="shared" si="2"/>
        <v xml:space="preserve"> </v>
      </c>
      <c r="Q42" s="31"/>
      <c r="R42" s="32"/>
      <c r="S42" s="22" t="str">
        <f t="shared" si="3"/>
        <v xml:space="preserve"> </v>
      </c>
      <c r="T42" s="31"/>
      <c r="U42" s="32"/>
      <c r="V42" s="22" t="str">
        <f t="shared" si="4"/>
        <v xml:space="preserve"> </v>
      </c>
      <c r="W42" s="31"/>
      <c r="X42" s="32"/>
      <c r="Y42" s="22" t="str">
        <f t="shared" si="5"/>
        <v xml:space="preserve"> </v>
      </c>
      <c r="Z42" s="31"/>
      <c r="AA42" s="32"/>
      <c r="AB42" s="22" t="str">
        <f t="shared" si="6"/>
        <v xml:space="preserve"> </v>
      </c>
      <c r="AC42" s="31"/>
      <c r="AD42" s="32"/>
      <c r="AE42" s="22" t="str">
        <f t="shared" si="7"/>
        <v xml:space="preserve"> </v>
      </c>
      <c r="AF42" s="31"/>
      <c r="AG42" s="32"/>
      <c r="AH42" s="22" t="str">
        <f t="shared" si="8"/>
        <v xml:space="preserve"> </v>
      </c>
      <c r="AI42" s="31"/>
      <c r="AJ42" s="32"/>
      <c r="AK42" s="22" t="str">
        <f t="shared" si="9"/>
        <v xml:space="preserve"> </v>
      </c>
      <c r="AL42" s="31"/>
      <c r="AM42" s="32"/>
      <c r="AN42" s="22" t="str">
        <f t="shared" si="10"/>
        <v xml:space="preserve"> </v>
      </c>
      <c r="AO42" s="31"/>
      <c r="AP42" s="32"/>
      <c r="AQ42" s="22" t="str">
        <f t="shared" si="11"/>
        <v xml:space="preserve"> </v>
      </c>
      <c r="AR42" s="33">
        <f t="shared" si="13"/>
        <v>0</v>
      </c>
      <c r="AS42" s="34">
        <f t="shared" si="13"/>
        <v>0</v>
      </c>
      <c r="AT42" s="25" t="e">
        <f t="shared" si="12"/>
        <v>#DIV/0!</v>
      </c>
    </row>
    <row r="43" spans="1:46" s="13" customFormat="1" ht="20.100000000000001" customHeight="1">
      <c r="A43" s="26"/>
      <c r="B43" s="27">
        <v>34</v>
      </c>
      <c r="C43" s="28"/>
      <c r="D43" s="29"/>
      <c r="E43" s="28"/>
      <c r="F43" s="28"/>
      <c r="G43" s="30"/>
      <c r="H43" s="31"/>
      <c r="I43" s="32"/>
      <c r="J43" s="22" t="str">
        <f t="shared" si="0"/>
        <v xml:space="preserve"> </v>
      </c>
      <c r="K43" s="31"/>
      <c r="L43" s="32"/>
      <c r="M43" s="22" t="str">
        <f t="shared" si="1"/>
        <v xml:space="preserve"> </v>
      </c>
      <c r="N43" s="31"/>
      <c r="O43" s="32"/>
      <c r="P43" s="22" t="str">
        <f t="shared" si="2"/>
        <v xml:space="preserve"> </v>
      </c>
      <c r="Q43" s="31"/>
      <c r="R43" s="32"/>
      <c r="S43" s="22" t="str">
        <f t="shared" si="3"/>
        <v xml:space="preserve"> </v>
      </c>
      <c r="T43" s="31"/>
      <c r="U43" s="32"/>
      <c r="V43" s="22" t="str">
        <f t="shared" si="4"/>
        <v xml:space="preserve"> </v>
      </c>
      <c r="W43" s="31"/>
      <c r="X43" s="32"/>
      <c r="Y43" s="22" t="str">
        <f t="shared" si="5"/>
        <v xml:space="preserve"> </v>
      </c>
      <c r="Z43" s="31"/>
      <c r="AA43" s="32"/>
      <c r="AB43" s="22" t="str">
        <f t="shared" si="6"/>
        <v xml:space="preserve"> </v>
      </c>
      <c r="AC43" s="31"/>
      <c r="AD43" s="32"/>
      <c r="AE43" s="22" t="str">
        <f t="shared" si="7"/>
        <v xml:space="preserve"> </v>
      </c>
      <c r="AF43" s="31"/>
      <c r="AG43" s="32"/>
      <c r="AH43" s="22" t="str">
        <f t="shared" si="8"/>
        <v xml:space="preserve"> </v>
      </c>
      <c r="AI43" s="31"/>
      <c r="AJ43" s="32"/>
      <c r="AK43" s="22" t="str">
        <f t="shared" si="9"/>
        <v xml:space="preserve"> </v>
      </c>
      <c r="AL43" s="31"/>
      <c r="AM43" s="32"/>
      <c r="AN43" s="22" t="str">
        <f t="shared" si="10"/>
        <v xml:space="preserve"> </v>
      </c>
      <c r="AO43" s="31"/>
      <c r="AP43" s="32"/>
      <c r="AQ43" s="22" t="str">
        <f t="shared" si="11"/>
        <v xml:space="preserve"> </v>
      </c>
      <c r="AR43" s="33">
        <f t="shared" si="13"/>
        <v>0</v>
      </c>
      <c r="AS43" s="34">
        <f t="shared" si="13"/>
        <v>0</v>
      </c>
      <c r="AT43" s="25" t="e">
        <f t="shared" si="12"/>
        <v>#DIV/0!</v>
      </c>
    </row>
    <row r="44" spans="1:46" s="13" customFormat="1" ht="20.100000000000001" customHeight="1">
      <c r="A44" s="26"/>
      <c r="B44" s="27">
        <v>35</v>
      </c>
      <c r="C44" s="28"/>
      <c r="D44" s="29"/>
      <c r="E44" s="28"/>
      <c r="F44" s="28"/>
      <c r="G44" s="30"/>
      <c r="H44" s="31"/>
      <c r="I44" s="32"/>
      <c r="J44" s="22" t="str">
        <f t="shared" si="0"/>
        <v xml:space="preserve"> </v>
      </c>
      <c r="K44" s="31"/>
      <c r="L44" s="32"/>
      <c r="M44" s="22" t="str">
        <f t="shared" si="1"/>
        <v xml:space="preserve"> </v>
      </c>
      <c r="N44" s="31"/>
      <c r="O44" s="32"/>
      <c r="P44" s="22" t="str">
        <f t="shared" si="2"/>
        <v xml:space="preserve"> </v>
      </c>
      <c r="Q44" s="31"/>
      <c r="R44" s="32"/>
      <c r="S44" s="22" t="str">
        <f t="shared" si="3"/>
        <v xml:space="preserve"> </v>
      </c>
      <c r="T44" s="31"/>
      <c r="U44" s="32"/>
      <c r="V44" s="22" t="str">
        <f t="shared" si="4"/>
        <v xml:space="preserve"> </v>
      </c>
      <c r="W44" s="31"/>
      <c r="X44" s="32"/>
      <c r="Y44" s="22" t="str">
        <f t="shared" si="5"/>
        <v xml:space="preserve"> </v>
      </c>
      <c r="Z44" s="31"/>
      <c r="AA44" s="32"/>
      <c r="AB44" s="22" t="str">
        <f t="shared" si="6"/>
        <v xml:space="preserve"> </v>
      </c>
      <c r="AC44" s="31"/>
      <c r="AD44" s="32"/>
      <c r="AE44" s="22" t="str">
        <f t="shared" si="7"/>
        <v xml:space="preserve"> </v>
      </c>
      <c r="AF44" s="31"/>
      <c r="AG44" s="32"/>
      <c r="AH44" s="22" t="str">
        <f t="shared" si="8"/>
        <v xml:space="preserve"> </v>
      </c>
      <c r="AI44" s="31"/>
      <c r="AJ44" s="32"/>
      <c r="AK44" s="22" t="str">
        <f t="shared" si="9"/>
        <v xml:space="preserve"> </v>
      </c>
      <c r="AL44" s="31"/>
      <c r="AM44" s="32"/>
      <c r="AN44" s="22" t="str">
        <f t="shared" si="10"/>
        <v xml:space="preserve"> </v>
      </c>
      <c r="AO44" s="31"/>
      <c r="AP44" s="32"/>
      <c r="AQ44" s="22" t="str">
        <f t="shared" si="11"/>
        <v xml:space="preserve"> </v>
      </c>
      <c r="AR44" s="33">
        <f t="shared" si="13"/>
        <v>0</v>
      </c>
      <c r="AS44" s="34">
        <f t="shared" si="13"/>
        <v>0</v>
      </c>
      <c r="AT44" s="25" t="e">
        <f t="shared" si="12"/>
        <v>#DIV/0!</v>
      </c>
    </row>
    <row r="45" spans="1:46" s="13" customFormat="1" ht="20.100000000000001" customHeight="1">
      <c r="A45" s="26"/>
      <c r="B45" s="27">
        <v>36</v>
      </c>
      <c r="C45" s="28"/>
      <c r="D45" s="29"/>
      <c r="E45" s="28"/>
      <c r="F45" s="28"/>
      <c r="G45" s="30"/>
      <c r="H45" s="31"/>
      <c r="I45" s="32"/>
      <c r="J45" s="22" t="str">
        <f t="shared" si="0"/>
        <v xml:space="preserve"> </v>
      </c>
      <c r="K45" s="31"/>
      <c r="L45" s="32"/>
      <c r="M45" s="22" t="str">
        <f t="shared" si="1"/>
        <v xml:space="preserve"> </v>
      </c>
      <c r="N45" s="31"/>
      <c r="O45" s="32"/>
      <c r="P45" s="22" t="str">
        <f t="shared" si="2"/>
        <v xml:space="preserve"> </v>
      </c>
      <c r="Q45" s="31"/>
      <c r="R45" s="32"/>
      <c r="S45" s="22" t="str">
        <f t="shared" si="3"/>
        <v xml:space="preserve"> </v>
      </c>
      <c r="T45" s="31"/>
      <c r="U45" s="32"/>
      <c r="V45" s="22" t="str">
        <f t="shared" si="4"/>
        <v xml:space="preserve"> </v>
      </c>
      <c r="W45" s="31"/>
      <c r="X45" s="32"/>
      <c r="Y45" s="22" t="str">
        <f t="shared" si="5"/>
        <v xml:space="preserve"> </v>
      </c>
      <c r="Z45" s="31"/>
      <c r="AA45" s="32"/>
      <c r="AB45" s="22" t="str">
        <f t="shared" si="6"/>
        <v xml:space="preserve"> </v>
      </c>
      <c r="AC45" s="31"/>
      <c r="AD45" s="32"/>
      <c r="AE45" s="22" t="str">
        <f t="shared" si="7"/>
        <v xml:space="preserve"> </v>
      </c>
      <c r="AF45" s="31"/>
      <c r="AG45" s="32"/>
      <c r="AH45" s="22" t="str">
        <f t="shared" si="8"/>
        <v xml:space="preserve"> </v>
      </c>
      <c r="AI45" s="31"/>
      <c r="AJ45" s="32"/>
      <c r="AK45" s="22" t="str">
        <f t="shared" si="9"/>
        <v xml:space="preserve"> </v>
      </c>
      <c r="AL45" s="31"/>
      <c r="AM45" s="32"/>
      <c r="AN45" s="22" t="str">
        <f t="shared" si="10"/>
        <v xml:space="preserve"> </v>
      </c>
      <c r="AO45" s="31"/>
      <c r="AP45" s="32"/>
      <c r="AQ45" s="22" t="str">
        <f t="shared" si="11"/>
        <v xml:space="preserve"> </v>
      </c>
      <c r="AR45" s="33">
        <f t="shared" si="13"/>
        <v>0</v>
      </c>
      <c r="AS45" s="34">
        <f t="shared" si="13"/>
        <v>0</v>
      </c>
      <c r="AT45" s="25" t="e">
        <f t="shared" si="12"/>
        <v>#DIV/0!</v>
      </c>
    </row>
    <row r="46" spans="1:46" s="13" customFormat="1" ht="20.100000000000001" customHeight="1">
      <c r="A46" s="26"/>
      <c r="B46" s="27">
        <v>37</v>
      </c>
      <c r="C46" s="28"/>
      <c r="D46" s="29"/>
      <c r="E46" s="28"/>
      <c r="F46" s="28"/>
      <c r="G46" s="30"/>
      <c r="H46" s="31"/>
      <c r="I46" s="32"/>
      <c r="J46" s="22" t="str">
        <f t="shared" si="0"/>
        <v xml:space="preserve"> </v>
      </c>
      <c r="K46" s="31"/>
      <c r="L46" s="32"/>
      <c r="M46" s="22" t="str">
        <f t="shared" si="1"/>
        <v xml:space="preserve"> </v>
      </c>
      <c r="N46" s="31"/>
      <c r="O46" s="32"/>
      <c r="P46" s="22" t="str">
        <f t="shared" si="2"/>
        <v xml:space="preserve"> </v>
      </c>
      <c r="Q46" s="31"/>
      <c r="R46" s="32"/>
      <c r="S46" s="22" t="str">
        <f t="shared" si="3"/>
        <v xml:space="preserve"> </v>
      </c>
      <c r="T46" s="31"/>
      <c r="U46" s="32"/>
      <c r="V46" s="22" t="str">
        <f t="shared" si="4"/>
        <v xml:space="preserve"> </v>
      </c>
      <c r="W46" s="31"/>
      <c r="X46" s="32"/>
      <c r="Y46" s="22" t="str">
        <f t="shared" si="5"/>
        <v xml:space="preserve"> </v>
      </c>
      <c r="Z46" s="31"/>
      <c r="AA46" s="32"/>
      <c r="AB46" s="22" t="str">
        <f t="shared" si="6"/>
        <v xml:space="preserve"> </v>
      </c>
      <c r="AC46" s="31"/>
      <c r="AD46" s="32"/>
      <c r="AE46" s="22" t="str">
        <f t="shared" si="7"/>
        <v xml:space="preserve"> </v>
      </c>
      <c r="AF46" s="31"/>
      <c r="AG46" s="32"/>
      <c r="AH46" s="22" t="str">
        <f t="shared" si="8"/>
        <v xml:space="preserve"> </v>
      </c>
      <c r="AI46" s="31"/>
      <c r="AJ46" s="32"/>
      <c r="AK46" s="22" t="str">
        <f t="shared" si="9"/>
        <v xml:space="preserve"> </v>
      </c>
      <c r="AL46" s="31"/>
      <c r="AM46" s="32"/>
      <c r="AN46" s="22" t="str">
        <f t="shared" si="10"/>
        <v xml:space="preserve"> </v>
      </c>
      <c r="AO46" s="31"/>
      <c r="AP46" s="32"/>
      <c r="AQ46" s="22" t="str">
        <f t="shared" si="11"/>
        <v xml:space="preserve"> </v>
      </c>
      <c r="AR46" s="33">
        <f t="shared" si="13"/>
        <v>0</v>
      </c>
      <c r="AS46" s="34">
        <f t="shared" si="13"/>
        <v>0</v>
      </c>
      <c r="AT46" s="25" t="e">
        <f t="shared" si="12"/>
        <v>#DIV/0!</v>
      </c>
    </row>
    <row r="47" spans="1:46" s="13" customFormat="1" ht="20.100000000000001" customHeight="1">
      <c r="A47" s="26"/>
      <c r="B47" s="27">
        <v>38</v>
      </c>
      <c r="C47" s="28"/>
      <c r="D47" s="29"/>
      <c r="E47" s="28"/>
      <c r="F47" s="28"/>
      <c r="G47" s="30"/>
      <c r="H47" s="31"/>
      <c r="I47" s="32"/>
      <c r="J47" s="22" t="str">
        <f t="shared" si="0"/>
        <v xml:space="preserve"> </v>
      </c>
      <c r="K47" s="31"/>
      <c r="L47" s="32"/>
      <c r="M47" s="22" t="str">
        <f t="shared" si="1"/>
        <v xml:space="preserve"> </v>
      </c>
      <c r="N47" s="31"/>
      <c r="O47" s="32"/>
      <c r="P47" s="22" t="str">
        <f t="shared" si="2"/>
        <v xml:space="preserve"> </v>
      </c>
      <c r="Q47" s="31"/>
      <c r="R47" s="32"/>
      <c r="S47" s="22" t="str">
        <f t="shared" si="3"/>
        <v xml:space="preserve"> </v>
      </c>
      <c r="T47" s="31"/>
      <c r="U47" s="32"/>
      <c r="V47" s="22" t="str">
        <f t="shared" si="4"/>
        <v xml:space="preserve"> </v>
      </c>
      <c r="W47" s="31"/>
      <c r="X47" s="32"/>
      <c r="Y47" s="22" t="str">
        <f t="shared" si="5"/>
        <v xml:space="preserve"> </v>
      </c>
      <c r="Z47" s="31"/>
      <c r="AA47" s="32"/>
      <c r="AB47" s="22" t="str">
        <f t="shared" si="6"/>
        <v xml:space="preserve"> </v>
      </c>
      <c r="AC47" s="31"/>
      <c r="AD47" s="32"/>
      <c r="AE47" s="22" t="str">
        <f t="shared" si="7"/>
        <v xml:space="preserve"> </v>
      </c>
      <c r="AF47" s="31"/>
      <c r="AG47" s="32"/>
      <c r="AH47" s="22" t="str">
        <f t="shared" si="8"/>
        <v xml:space="preserve"> </v>
      </c>
      <c r="AI47" s="31"/>
      <c r="AJ47" s="32"/>
      <c r="AK47" s="22" t="str">
        <f t="shared" si="9"/>
        <v xml:space="preserve"> </v>
      </c>
      <c r="AL47" s="31"/>
      <c r="AM47" s="32"/>
      <c r="AN47" s="22" t="str">
        <f t="shared" si="10"/>
        <v xml:space="preserve"> </v>
      </c>
      <c r="AO47" s="31"/>
      <c r="AP47" s="32"/>
      <c r="AQ47" s="22" t="str">
        <f t="shared" si="11"/>
        <v xml:space="preserve"> </v>
      </c>
      <c r="AR47" s="33">
        <f t="shared" si="13"/>
        <v>0</v>
      </c>
      <c r="AS47" s="34">
        <f t="shared" si="13"/>
        <v>0</v>
      </c>
      <c r="AT47" s="25" t="e">
        <f t="shared" si="12"/>
        <v>#DIV/0!</v>
      </c>
    </row>
    <row r="48" spans="1:46" s="13" customFormat="1" ht="20.100000000000001" customHeight="1">
      <c r="A48" s="26"/>
      <c r="B48" s="27">
        <v>39</v>
      </c>
      <c r="C48" s="28"/>
      <c r="D48" s="29"/>
      <c r="E48" s="28"/>
      <c r="F48" s="28"/>
      <c r="G48" s="30"/>
      <c r="H48" s="31"/>
      <c r="I48" s="32"/>
      <c r="J48" s="22" t="str">
        <f t="shared" si="0"/>
        <v xml:space="preserve"> </v>
      </c>
      <c r="K48" s="31"/>
      <c r="L48" s="32"/>
      <c r="M48" s="22" t="str">
        <f t="shared" si="1"/>
        <v xml:space="preserve"> </v>
      </c>
      <c r="N48" s="31"/>
      <c r="O48" s="32"/>
      <c r="P48" s="22" t="str">
        <f t="shared" si="2"/>
        <v xml:space="preserve"> </v>
      </c>
      <c r="Q48" s="31"/>
      <c r="R48" s="32"/>
      <c r="S48" s="22" t="str">
        <f t="shared" si="3"/>
        <v xml:space="preserve"> </v>
      </c>
      <c r="T48" s="31"/>
      <c r="U48" s="32"/>
      <c r="V48" s="22" t="str">
        <f t="shared" si="4"/>
        <v xml:space="preserve"> </v>
      </c>
      <c r="W48" s="31"/>
      <c r="X48" s="32"/>
      <c r="Y48" s="22" t="str">
        <f t="shared" si="5"/>
        <v xml:space="preserve"> </v>
      </c>
      <c r="Z48" s="31"/>
      <c r="AA48" s="32"/>
      <c r="AB48" s="22" t="str">
        <f t="shared" si="6"/>
        <v xml:space="preserve"> </v>
      </c>
      <c r="AC48" s="31"/>
      <c r="AD48" s="32"/>
      <c r="AE48" s="22" t="str">
        <f t="shared" si="7"/>
        <v xml:space="preserve"> </v>
      </c>
      <c r="AF48" s="31"/>
      <c r="AG48" s="32"/>
      <c r="AH48" s="22" t="str">
        <f t="shared" si="8"/>
        <v xml:space="preserve"> </v>
      </c>
      <c r="AI48" s="31"/>
      <c r="AJ48" s="32"/>
      <c r="AK48" s="22" t="str">
        <f t="shared" si="9"/>
        <v xml:space="preserve"> </v>
      </c>
      <c r="AL48" s="31"/>
      <c r="AM48" s="32"/>
      <c r="AN48" s="22" t="str">
        <f t="shared" si="10"/>
        <v xml:space="preserve"> </v>
      </c>
      <c r="AO48" s="31"/>
      <c r="AP48" s="32"/>
      <c r="AQ48" s="22" t="str">
        <f t="shared" si="11"/>
        <v xml:space="preserve"> </v>
      </c>
      <c r="AR48" s="33">
        <f t="shared" si="13"/>
        <v>0</v>
      </c>
      <c r="AS48" s="34">
        <f t="shared" si="13"/>
        <v>0</v>
      </c>
      <c r="AT48" s="25" t="e">
        <f t="shared" si="12"/>
        <v>#DIV/0!</v>
      </c>
    </row>
    <row r="49" spans="1:46" s="13" customFormat="1" ht="20.100000000000001" customHeight="1">
      <c r="A49" s="26"/>
      <c r="B49" s="27">
        <v>40</v>
      </c>
      <c r="C49" s="28"/>
      <c r="D49" s="29"/>
      <c r="E49" s="28"/>
      <c r="F49" s="28"/>
      <c r="G49" s="30"/>
      <c r="H49" s="31"/>
      <c r="I49" s="32"/>
      <c r="J49" s="22" t="str">
        <f t="shared" si="0"/>
        <v xml:space="preserve"> </v>
      </c>
      <c r="K49" s="31"/>
      <c r="L49" s="32"/>
      <c r="M49" s="22" t="str">
        <f t="shared" si="1"/>
        <v xml:space="preserve"> </v>
      </c>
      <c r="N49" s="31"/>
      <c r="O49" s="32"/>
      <c r="P49" s="22" t="str">
        <f t="shared" si="2"/>
        <v xml:space="preserve"> </v>
      </c>
      <c r="Q49" s="31"/>
      <c r="R49" s="32"/>
      <c r="S49" s="22" t="str">
        <f t="shared" si="3"/>
        <v xml:space="preserve"> </v>
      </c>
      <c r="T49" s="31"/>
      <c r="U49" s="32"/>
      <c r="V49" s="22" t="str">
        <f t="shared" si="4"/>
        <v xml:space="preserve"> </v>
      </c>
      <c r="W49" s="31"/>
      <c r="X49" s="32"/>
      <c r="Y49" s="22" t="str">
        <f t="shared" si="5"/>
        <v xml:space="preserve"> </v>
      </c>
      <c r="Z49" s="31"/>
      <c r="AA49" s="32"/>
      <c r="AB49" s="22" t="str">
        <f t="shared" si="6"/>
        <v xml:space="preserve"> </v>
      </c>
      <c r="AC49" s="31"/>
      <c r="AD49" s="32"/>
      <c r="AE49" s="22" t="str">
        <f t="shared" si="7"/>
        <v xml:space="preserve"> </v>
      </c>
      <c r="AF49" s="31"/>
      <c r="AG49" s="32"/>
      <c r="AH49" s="22" t="str">
        <f t="shared" si="8"/>
        <v xml:space="preserve"> </v>
      </c>
      <c r="AI49" s="31"/>
      <c r="AJ49" s="32"/>
      <c r="AK49" s="22" t="str">
        <f t="shared" si="9"/>
        <v xml:space="preserve"> </v>
      </c>
      <c r="AL49" s="31"/>
      <c r="AM49" s="32"/>
      <c r="AN49" s="22" t="str">
        <f t="shared" si="10"/>
        <v xml:space="preserve"> </v>
      </c>
      <c r="AO49" s="31"/>
      <c r="AP49" s="32"/>
      <c r="AQ49" s="22" t="str">
        <f t="shared" si="11"/>
        <v xml:space="preserve"> </v>
      </c>
      <c r="AR49" s="33">
        <f t="shared" si="13"/>
        <v>0</v>
      </c>
      <c r="AS49" s="34">
        <f t="shared" si="13"/>
        <v>0</v>
      </c>
      <c r="AT49" s="25" t="e">
        <f t="shared" si="12"/>
        <v>#DIV/0!</v>
      </c>
    </row>
    <row r="50" spans="1:46" s="13" customFormat="1" ht="20.100000000000001" customHeight="1">
      <c r="A50" s="26"/>
      <c r="B50" s="27">
        <v>41</v>
      </c>
      <c r="C50" s="28"/>
      <c r="D50" s="29"/>
      <c r="E50" s="28"/>
      <c r="F50" s="28"/>
      <c r="G50" s="30"/>
      <c r="H50" s="31"/>
      <c r="I50" s="32"/>
      <c r="J50" s="22" t="str">
        <f t="shared" si="0"/>
        <v xml:space="preserve"> </v>
      </c>
      <c r="K50" s="31"/>
      <c r="L50" s="32"/>
      <c r="M50" s="22" t="str">
        <f t="shared" si="1"/>
        <v xml:space="preserve"> </v>
      </c>
      <c r="N50" s="31"/>
      <c r="O50" s="32"/>
      <c r="P50" s="22" t="str">
        <f t="shared" si="2"/>
        <v xml:space="preserve"> </v>
      </c>
      <c r="Q50" s="31"/>
      <c r="R50" s="32"/>
      <c r="S50" s="22" t="str">
        <f t="shared" si="3"/>
        <v xml:space="preserve"> </v>
      </c>
      <c r="T50" s="31"/>
      <c r="U50" s="32"/>
      <c r="V50" s="22" t="str">
        <f t="shared" si="4"/>
        <v xml:space="preserve"> </v>
      </c>
      <c r="W50" s="31"/>
      <c r="X50" s="32"/>
      <c r="Y50" s="22" t="str">
        <f t="shared" si="5"/>
        <v xml:space="preserve"> </v>
      </c>
      <c r="Z50" s="31"/>
      <c r="AA50" s="32"/>
      <c r="AB50" s="22" t="str">
        <f t="shared" si="6"/>
        <v xml:space="preserve"> </v>
      </c>
      <c r="AC50" s="31"/>
      <c r="AD50" s="32"/>
      <c r="AE50" s="22" t="str">
        <f t="shared" si="7"/>
        <v xml:space="preserve"> </v>
      </c>
      <c r="AF50" s="31"/>
      <c r="AG50" s="32"/>
      <c r="AH50" s="22" t="str">
        <f t="shared" si="8"/>
        <v xml:space="preserve"> </v>
      </c>
      <c r="AI50" s="31"/>
      <c r="AJ50" s="32"/>
      <c r="AK50" s="22" t="str">
        <f t="shared" si="9"/>
        <v xml:space="preserve"> </v>
      </c>
      <c r="AL50" s="31"/>
      <c r="AM50" s="32"/>
      <c r="AN50" s="22" t="str">
        <f t="shared" si="10"/>
        <v xml:space="preserve"> </v>
      </c>
      <c r="AO50" s="31"/>
      <c r="AP50" s="32"/>
      <c r="AQ50" s="22" t="str">
        <f t="shared" si="11"/>
        <v xml:space="preserve"> </v>
      </c>
      <c r="AR50" s="33">
        <f t="shared" si="13"/>
        <v>0</v>
      </c>
      <c r="AS50" s="34">
        <f t="shared" si="13"/>
        <v>0</v>
      </c>
      <c r="AT50" s="25" t="e">
        <f t="shared" si="12"/>
        <v>#DIV/0!</v>
      </c>
    </row>
    <row r="51" spans="1:46" s="13" customFormat="1" ht="20.100000000000001" customHeight="1">
      <c r="A51" s="26"/>
      <c r="B51" s="27">
        <v>42</v>
      </c>
      <c r="C51" s="28"/>
      <c r="D51" s="29"/>
      <c r="E51" s="28"/>
      <c r="F51" s="28"/>
      <c r="G51" s="30"/>
      <c r="H51" s="31"/>
      <c r="I51" s="32"/>
      <c r="J51" s="22" t="str">
        <f t="shared" si="0"/>
        <v xml:space="preserve"> </v>
      </c>
      <c r="K51" s="31"/>
      <c r="L51" s="32"/>
      <c r="M51" s="22" t="str">
        <f t="shared" si="1"/>
        <v xml:space="preserve"> </v>
      </c>
      <c r="N51" s="31"/>
      <c r="O51" s="32"/>
      <c r="P51" s="22" t="str">
        <f t="shared" si="2"/>
        <v xml:space="preserve"> </v>
      </c>
      <c r="Q51" s="31"/>
      <c r="R51" s="32"/>
      <c r="S51" s="22" t="str">
        <f t="shared" si="3"/>
        <v xml:space="preserve"> </v>
      </c>
      <c r="T51" s="31"/>
      <c r="U51" s="32"/>
      <c r="V51" s="22" t="str">
        <f t="shared" si="4"/>
        <v xml:space="preserve"> </v>
      </c>
      <c r="W51" s="31"/>
      <c r="X51" s="32"/>
      <c r="Y51" s="22" t="str">
        <f t="shared" si="5"/>
        <v xml:space="preserve"> </v>
      </c>
      <c r="Z51" s="31"/>
      <c r="AA51" s="32"/>
      <c r="AB51" s="22" t="str">
        <f t="shared" si="6"/>
        <v xml:space="preserve"> </v>
      </c>
      <c r="AC51" s="31"/>
      <c r="AD51" s="32"/>
      <c r="AE51" s="22" t="str">
        <f t="shared" si="7"/>
        <v xml:space="preserve"> </v>
      </c>
      <c r="AF51" s="31"/>
      <c r="AG51" s="32"/>
      <c r="AH51" s="22" t="str">
        <f t="shared" si="8"/>
        <v xml:space="preserve"> </v>
      </c>
      <c r="AI51" s="31"/>
      <c r="AJ51" s="32"/>
      <c r="AK51" s="22" t="str">
        <f t="shared" si="9"/>
        <v xml:space="preserve"> </v>
      </c>
      <c r="AL51" s="31"/>
      <c r="AM51" s="32"/>
      <c r="AN51" s="22" t="str">
        <f t="shared" si="10"/>
        <v xml:space="preserve"> </v>
      </c>
      <c r="AO51" s="31"/>
      <c r="AP51" s="32"/>
      <c r="AQ51" s="22" t="str">
        <f t="shared" si="11"/>
        <v xml:space="preserve"> </v>
      </c>
      <c r="AR51" s="33">
        <f t="shared" si="13"/>
        <v>0</v>
      </c>
      <c r="AS51" s="34">
        <f t="shared" si="13"/>
        <v>0</v>
      </c>
      <c r="AT51" s="25" t="e">
        <f t="shared" si="12"/>
        <v>#DIV/0!</v>
      </c>
    </row>
    <row r="52" spans="1:46" s="13" customFormat="1" ht="20.100000000000001" customHeight="1">
      <c r="A52" s="26"/>
      <c r="B52" s="27">
        <v>43</v>
      </c>
      <c r="C52" s="28"/>
      <c r="D52" s="29"/>
      <c r="E52" s="28"/>
      <c r="F52" s="28"/>
      <c r="G52" s="30"/>
      <c r="H52" s="31"/>
      <c r="I52" s="32"/>
      <c r="J52" s="22" t="str">
        <f t="shared" si="0"/>
        <v xml:space="preserve"> </v>
      </c>
      <c r="K52" s="31"/>
      <c r="L52" s="32"/>
      <c r="M52" s="22" t="str">
        <f t="shared" si="1"/>
        <v xml:space="preserve"> </v>
      </c>
      <c r="N52" s="31"/>
      <c r="O52" s="32"/>
      <c r="P52" s="22" t="str">
        <f t="shared" si="2"/>
        <v xml:space="preserve"> </v>
      </c>
      <c r="Q52" s="31"/>
      <c r="R52" s="32"/>
      <c r="S52" s="22" t="str">
        <f t="shared" si="3"/>
        <v xml:space="preserve"> </v>
      </c>
      <c r="T52" s="31"/>
      <c r="U52" s="32"/>
      <c r="V52" s="22" t="str">
        <f t="shared" si="4"/>
        <v xml:space="preserve"> </v>
      </c>
      <c r="W52" s="31"/>
      <c r="X52" s="32"/>
      <c r="Y52" s="22" t="str">
        <f t="shared" si="5"/>
        <v xml:space="preserve"> </v>
      </c>
      <c r="Z52" s="31"/>
      <c r="AA52" s="32"/>
      <c r="AB52" s="22" t="str">
        <f t="shared" si="6"/>
        <v xml:space="preserve"> </v>
      </c>
      <c r="AC52" s="31"/>
      <c r="AD52" s="32"/>
      <c r="AE52" s="22" t="str">
        <f t="shared" si="7"/>
        <v xml:space="preserve"> </v>
      </c>
      <c r="AF52" s="31"/>
      <c r="AG52" s="32"/>
      <c r="AH52" s="22" t="str">
        <f t="shared" si="8"/>
        <v xml:space="preserve"> </v>
      </c>
      <c r="AI52" s="31"/>
      <c r="AJ52" s="32"/>
      <c r="AK52" s="22" t="str">
        <f t="shared" si="9"/>
        <v xml:space="preserve"> </v>
      </c>
      <c r="AL52" s="31"/>
      <c r="AM52" s="32"/>
      <c r="AN52" s="22" t="str">
        <f t="shared" si="10"/>
        <v xml:space="preserve"> </v>
      </c>
      <c r="AO52" s="31"/>
      <c r="AP52" s="32"/>
      <c r="AQ52" s="22" t="str">
        <f t="shared" si="11"/>
        <v xml:space="preserve"> </v>
      </c>
      <c r="AR52" s="33">
        <f t="shared" si="13"/>
        <v>0</v>
      </c>
      <c r="AS52" s="34">
        <f t="shared" si="13"/>
        <v>0</v>
      </c>
      <c r="AT52" s="25" t="e">
        <f t="shared" si="12"/>
        <v>#DIV/0!</v>
      </c>
    </row>
    <row r="53" spans="1:46" s="13" customFormat="1" ht="20.100000000000001" customHeight="1">
      <c r="A53" s="26"/>
      <c r="B53" s="27">
        <v>44</v>
      </c>
      <c r="C53" s="28"/>
      <c r="D53" s="29"/>
      <c r="E53" s="28"/>
      <c r="F53" s="28"/>
      <c r="G53" s="30"/>
      <c r="H53" s="31"/>
      <c r="I53" s="32"/>
      <c r="J53" s="22" t="str">
        <f t="shared" si="0"/>
        <v xml:space="preserve"> </v>
      </c>
      <c r="K53" s="31"/>
      <c r="L53" s="32"/>
      <c r="M53" s="22" t="str">
        <f t="shared" si="1"/>
        <v xml:space="preserve"> </v>
      </c>
      <c r="N53" s="31"/>
      <c r="O53" s="32"/>
      <c r="P53" s="22" t="str">
        <f t="shared" si="2"/>
        <v xml:space="preserve"> </v>
      </c>
      <c r="Q53" s="31"/>
      <c r="R53" s="32"/>
      <c r="S53" s="22" t="str">
        <f t="shared" si="3"/>
        <v xml:space="preserve"> </v>
      </c>
      <c r="T53" s="31"/>
      <c r="U53" s="32"/>
      <c r="V53" s="22" t="str">
        <f t="shared" si="4"/>
        <v xml:space="preserve"> </v>
      </c>
      <c r="W53" s="31"/>
      <c r="X53" s="32"/>
      <c r="Y53" s="22" t="str">
        <f t="shared" si="5"/>
        <v xml:space="preserve"> </v>
      </c>
      <c r="Z53" s="31"/>
      <c r="AA53" s="32"/>
      <c r="AB53" s="22" t="str">
        <f t="shared" si="6"/>
        <v xml:space="preserve"> </v>
      </c>
      <c r="AC53" s="31"/>
      <c r="AD53" s="32"/>
      <c r="AE53" s="22" t="str">
        <f t="shared" si="7"/>
        <v xml:space="preserve"> </v>
      </c>
      <c r="AF53" s="31"/>
      <c r="AG53" s="32"/>
      <c r="AH53" s="22" t="str">
        <f t="shared" si="8"/>
        <v xml:space="preserve"> </v>
      </c>
      <c r="AI53" s="31"/>
      <c r="AJ53" s="32"/>
      <c r="AK53" s="22" t="str">
        <f t="shared" si="9"/>
        <v xml:space="preserve"> </v>
      </c>
      <c r="AL53" s="31"/>
      <c r="AM53" s="32"/>
      <c r="AN53" s="22" t="str">
        <f t="shared" si="10"/>
        <v xml:space="preserve"> </v>
      </c>
      <c r="AO53" s="31"/>
      <c r="AP53" s="32"/>
      <c r="AQ53" s="22" t="str">
        <f t="shared" si="11"/>
        <v xml:space="preserve"> </v>
      </c>
      <c r="AR53" s="33">
        <f t="shared" si="13"/>
        <v>0</v>
      </c>
      <c r="AS53" s="34">
        <f t="shared" si="13"/>
        <v>0</v>
      </c>
      <c r="AT53" s="25" t="e">
        <f t="shared" si="12"/>
        <v>#DIV/0!</v>
      </c>
    </row>
    <row r="54" spans="1:46" s="13" customFormat="1" ht="20.100000000000001" customHeight="1">
      <c r="A54" s="26"/>
      <c r="B54" s="27">
        <v>45</v>
      </c>
      <c r="C54" s="28"/>
      <c r="D54" s="29"/>
      <c r="E54" s="28"/>
      <c r="F54" s="28"/>
      <c r="G54" s="30"/>
      <c r="H54" s="31"/>
      <c r="I54" s="32"/>
      <c r="J54" s="22" t="str">
        <f t="shared" si="0"/>
        <v xml:space="preserve"> </v>
      </c>
      <c r="K54" s="31"/>
      <c r="L54" s="32"/>
      <c r="M54" s="22" t="str">
        <f t="shared" si="1"/>
        <v xml:space="preserve"> </v>
      </c>
      <c r="N54" s="31"/>
      <c r="O54" s="32"/>
      <c r="P54" s="22" t="str">
        <f t="shared" si="2"/>
        <v xml:space="preserve"> </v>
      </c>
      <c r="Q54" s="31"/>
      <c r="R54" s="32"/>
      <c r="S54" s="22" t="str">
        <f t="shared" si="3"/>
        <v xml:space="preserve"> </v>
      </c>
      <c r="T54" s="31"/>
      <c r="U54" s="32"/>
      <c r="V54" s="22" t="str">
        <f t="shared" si="4"/>
        <v xml:space="preserve"> </v>
      </c>
      <c r="W54" s="31"/>
      <c r="X54" s="32"/>
      <c r="Y54" s="22" t="str">
        <f t="shared" si="5"/>
        <v xml:space="preserve"> </v>
      </c>
      <c r="Z54" s="31"/>
      <c r="AA54" s="32"/>
      <c r="AB54" s="22" t="str">
        <f t="shared" si="6"/>
        <v xml:space="preserve"> </v>
      </c>
      <c r="AC54" s="31"/>
      <c r="AD54" s="32"/>
      <c r="AE54" s="22" t="str">
        <f t="shared" si="7"/>
        <v xml:space="preserve"> </v>
      </c>
      <c r="AF54" s="31"/>
      <c r="AG54" s="32"/>
      <c r="AH54" s="22" t="str">
        <f t="shared" si="8"/>
        <v xml:space="preserve"> </v>
      </c>
      <c r="AI54" s="31"/>
      <c r="AJ54" s="32"/>
      <c r="AK54" s="22" t="str">
        <f t="shared" si="9"/>
        <v xml:space="preserve"> </v>
      </c>
      <c r="AL54" s="31"/>
      <c r="AM54" s="32"/>
      <c r="AN54" s="22" t="str">
        <f t="shared" si="10"/>
        <v xml:space="preserve"> </v>
      </c>
      <c r="AO54" s="31"/>
      <c r="AP54" s="32"/>
      <c r="AQ54" s="22" t="str">
        <f t="shared" si="11"/>
        <v xml:space="preserve"> </v>
      </c>
      <c r="AR54" s="33">
        <f t="shared" si="13"/>
        <v>0</v>
      </c>
      <c r="AS54" s="34">
        <f t="shared" si="13"/>
        <v>0</v>
      </c>
      <c r="AT54" s="25" t="e">
        <f t="shared" si="12"/>
        <v>#DIV/0!</v>
      </c>
    </row>
    <row r="55" spans="1:46" s="13" customFormat="1" ht="20.100000000000001" customHeight="1">
      <c r="A55" s="26"/>
      <c r="B55" s="27">
        <v>46</v>
      </c>
      <c r="C55" s="28"/>
      <c r="D55" s="29"/>
      <c r="E55" s="28"/>
      <c r="F55" s="28"/>
      <c r="G55" s="30"/>
      <c r="H55" s="31"/>
      <c r="I55" s="32"/>
      <c r="J55" s="22" t="str">
        <f t="shared" si="0"/>
        <v xml:space="preserve"> </v>
      </c>
      <c r="K55" s="31"/>
      <c r="L55" s="32"/>
      <c r="M55" s="22" t="str">
        <f t="shared" si="1"/>
        <v xml:space="preserve"> </v>
      </c>
      <c r="N55" s="31"/>
      <c r="O55" s="32"/>
      <c r="P55" s="22" t="str">
        <f t="shared" si="2"/>
        <v xml:space="preserve"> </v>
      </c>
      <c r="Q55" s="31"/>
      <c r="R55" s="32"/>
      <c r="S55" s="22" t="str">
        <f t="shared" si="3"/>
        <v xml:space="preserve"> </v>
      </c>
      <c r="T55" s="31"/>
      <c r="U55" s="32"/>
      <c r="V55" s="22" t="str">
        <f t="shared" si="4"/>
        <v xml:space="preserve"> </v>
      </c>
      <c r="W55" s="31"/>
      <c r="X55" s="32"/>
      <c r="Y55" s="22" t="str">
        <f t="shared" si="5"/>
        <v xml:space="preserve"> </v>
      </c>
      <c r="Z55" s="31"/>
      <c r="AA55" s="32"/>
      <c r="AB55" s="22" t="str">
        <f t="shared" si="6"/>
        <v xml:space="preserve"> </v>
      </c>
      <c r="AC55" s="31"/>
      <c r="AD55" s="32"/>
      <c r="AE55" s="22" t="str">
        <f t="shared" si="7"/>
        <v xml:space="preserve"> </v>
      </c>
      <c r="AF55" s="31"/>
      <c r="AG55" s="32"/>
      <c r="AH55" s="22" t="str">
        <f t="shared" si="8"/>
        <v xml:space="preserve"> </v>
      </c>
      <c r="AI55" s="31"/>
      <c r="AJ55" s="32"/>
      <c r="AK55" s="22" t="str">
        <f t="shared" si="9"/>
        <v xml:space="preserve"> </v>
      </c>
      <c r="AL55" s="31"/>
      <c r="AM55" s="32"/>
      <c r="AN55" s="22" t="str">
        <f t="shared" si="10"/>
        <v xml:space="preserve"> </v>
      </c>
      <c r="AO55" s="31"/>
      <c r="AP55" s="32"/>
      <c r="AQ55" s="22" t="str">
        <f t="shared" si="11"/>
        <v xml:space="preserve"> </v>
      </c>
      <c r="AR55" s="33">
        <f t="shared" si="13"/>
        <v>0</v>
      </c>
      <c r="AS55" s="34">
        <f t="shared" si="13"/>
        <v>0</v>
      </c>
      <c r="AT55" s="25" t="e">
        <f t="shared" si="12"/>
        <v>#DIV/0!</v>
      </c>
    </row>
    <row r="56" spans="1:46" s="13" customFormat="1" ht="20.100000000000001" customHeight="1">
      <c r="A56" s="26"/>
      <c r="B56" s="27">
        <v>47</v>
      </c>
      <c r="C56" s="28"/>
      <c r="D56" s="29"/>
      <c r="E56" s="28"/>
      <c r="F56" s="28"/>
      <c r="G56" s="30"/>
      <c r="H56" s="31"/>
      <c r="I56" s="32"/>
      <c r="J56" s="22" t="str">
        <f t="shared" si="0"/>
        <v xml:space="preserve"> </v>
      </c>
      <c r="K56" s="31"/>
      <c r="L56" s="32"/>
      <c r="M56" s="22" t="str">
        <f t="shared" si="1"/>
        <v xml:space="preserve"> </v>
      </c>
      <c r="N56" s="31"/>
      <c r="O56" s="32"/>
      <c r="P56" s="22" t="str">
        <f t="shared" si="2"/>
        <v xml:space="preserve"> </v>
      </c>
      <c r="Q56" s="31"/>
      <c r="R56" s="32"/>
      <c r="S56" s="22" t="str">
        <f t="shared" si="3"/>
        <v xml:space="preserve"> </v>
      </c>
      <c r="T56" s="31"/>
      <c r="U56" s="32"/>
      <c r="V56" s="22" t="str">
        <f t="shared" si="4"/>
        <v xml:space="preserve"> </v>
      </c>
      <c r="W56" s="31"/>
      <c r="X56" s="32"/>
      <c r="Y56" s="22" t="str">
        <f t="shared" si="5"/>
        <v xml:space="preserve"> </v>
      </c>
      <c r="Z56" s="31"/>
      <c r="AA56" s="32"/>
      <c r="AB56" s="22" t="str">
        <f t="shared" si="6"/>
        <v xml:space="preserve"> </v>
      </c>
      <c r="AC56" s="31"/>
      <c r="AD56" s="32"/>
      <c r="AE56" s="22" t="str">
        <f t="shared" si="7"/>
        <v xml:space="preserve"> </v>
      </c>
      <c r="AF56" s="31"/>
      <c r="AG56" s="32"/>
      <c r="AH56" s="22" t="str">
        <f t="shared" si="8"/>
        <v xml:space="preserve"> </v>
      </c>
      <c r="AI56" s="31"/>
      <c r="AJ56" s="32"/>
      <c r="AK56" s="22" t="str">
        <f t="shared" si="9"/>
        <v xml:space="preserve"> </v>
      </c>
      <c r="AL56" s="31"/>
      <c r="AM56" s="32"/>
      <c r="AN56" s="22" t="str">
        <f t="shared" si="10"/>
        <v xml:space="preserve"> </v>
      </c>
      <c r="AO56" s="31"/>
      <c r="AP56" s="32"/>
      <c r="AQ56" s="22" t="str">
        <f t="shared" si="11"/>
        <v xml:space="preserve"> </v>
      </c>
      <c r="AR56" s="33">
        <f t="shared" si="13"/>
        <v>0</v>
      </c>
      <c r="AS56" s="34">
        <f t="shared" si="13"/>
        <v>0</v>
      </c>
      <c r="AT56" s="25" t="e">
        <f t="shared" si="12"/>
        <v>#DIV/0!</v>
      </c>
    </row>
    <row r="57" spans="1:46" s="13" customFormat="1" ht="20.100000000000001" customHeight="1">
      <c r="A57" s="26"/>
      <c r="B57" s="27">
        <v>48</v>
      </c>
      <c r="C57" s="28"/>
      <c r="D57" s="29"/>
      <c r="E57" s="28"/>
      <c r="F57" s="28"/>
      <c r="G57" s="30"/>
      <c r="H57" s="31"/>
      <c r="I57" s="32"/>
      <c r="J57" s="22" t="str">
        <f t="shared" si="0"/>
        <v xml:space="preserve"> </v>
      </c>
      <c r="K57" s="31"/>
      <c r="L57" s="32"/>
      <c r="M57" s="22" t="str">
        <f t="shared" si="1"/>
        <v xml:space="preserve"> </v>
      </c>
      <c r="N57" s="31"/>
      <c r="O57" s="32"/>
      <c r="P57" s="22" t="str">
        <f t="shared" si="2"/>
        <v xml:space="preserve"> </v>
      </c>
      <c r="Q57" s="31"/>
      <c r="R57" s="32"/>
      <c r="S57" s="22" t="str">
        <f t="shared" si="3"/>
        <v xml:space="preserve"> </v>
      </c>
      <c r="T57" s="31"/>
      <c r="U57" s="32"/>
      <c r="V57" s="22" t="str">
        <f t="shared" si="4"/>
        <v xml:space="preserve"> </v>
      </c>
      <c r="W57" s="31"/>
      <c r="X57" s="32"/>
      <c r="Y57" s="22" t="str">
        <f t="shared" si="5"/>
        <v xml:space="preserve"> </v>
      </c>
      <c r="Z57" s="31"/>
      <c r="AA57" s="32"/>
      <c r="AB57" s="22" t="str">
        <f t="shared" si="6"/>
        <v xml:space="preserve"> </v>
      </c>
      <c r="AC57" s="31"/>
      <c r="AD57" s="32"/>
      <c r="AE57" s="22" t="str">
        <f t="shared" si="7"/>
        <v xml:space="preserve"> </v>
      </c>
      <c r="AF57" s="31"/>
      <c r="AG57" s="32"/>
      <c r="AH57" s="22" t="str">
        <f t="shared" si="8"/>
        <v xml:space="preserve"> </v>
      </c>
      <c r="AI57" s="31"/>
      <c r="AJ57" s="32"/>
      <c r="AK57" s="22" t="str">
        <f t="shared" si="9"/>
        <v xml:space="preserve"> </v>
      </c>
      <c r="AL57" s="31"/>
      <c r="AM57" s="32"/>
      <c r="AN57" s="22" t="str">
        <f t="shared" si="10"/>
        <v xml:space="preserve"> </v>
      </c>
      <c r="AO57" s="31"/>
      <c r="AP57" s="32"/>
      <c r="AQ57" s="22" t="str">
        <f t="shared" si="11"/>
        <v xml:space="preserve"> </v>
      </c>
      <c r="AR57" s="33">
        <f t="shared" si="13"/>
        <v>0</v>
      </c>
      <c r="AS57" s="34">
        <f t="shared" si="13"/>
        <v>0</v>
      </c>
      <c r="AT57" s="25" t="e">
        <f t="shared" si="12"/>
        <v>#DIV/0!</v>
      </c>
    </row>
    <row r="58" spans="1:46" s="13" customFormat="1" ht="20.100000000000001" customHeight="1">
      <c r="A58" s="26"/>
      <c r="B58" s="27">
        <v>49</v>
      </c>
      <c r="C58" s="28"/>
      <c r="D58" s="29"/>
      <c r="E58" s="28"/>
      <c r="F58" s="28"/>
      <c r="G58" s="30"/>
      <c r="H58" s="31"/>
      <c r="I58" s="32"/>
      <c r="J58" s="22" t="str">
        <f t="shared" si="0"/>
        <v xml:space="preserve"> </v>
      </c>
      <c r="K58" s="31"/>
      <c r="L58" s="32"/>
      <c r="M58" s="22" t="str">
        <f t="shared" si="1"/>
        <v xml:space="preserve"> </v>
      </c>
      <c r="N58" s="31"/>
      <c r="O58" s="32"/>
      <c r="P58" s="22" t="str">
        <f t="shared" si="2"/>
        <v xml:space="preserve"> </v>
      </c>
      <c r="Q58" s="31"/>
      <c r="R58" s="32"/>
      <c r="S58" s="22" t="str">
        <f t="shared" si="3"/>
        <v xml:space="preserve"> </v>
      </c>
      <c r="T58" s="31"/>
      <c r="U58" s="32"/>
      <c r="V58" s="22" t="str">
        <f t="shared" si="4"/>
        <v xml:space="preserve"> </v>
      </c>
      <c r="W58" s="31"/>
      <c r="X58" s="32"/>
      <c r="Y58" s="22" t="str">
        <f t="shared" si="5"/>
        <v xml:space="preserve"> </v>
      </c>
      <c r="Z58" s="31"/>
      <c r="AA58" s="32"/>
      <c r="AB58" s="22" t="str">
        <f t="shared" si="6"/>
        <v xml:space="preserve"> </v>
      </c>
      <c r="AC58" s="31"/>
      <c r="AD58" s="32"/>
      <c r="AE58" s="22" t="str">
        <f t="shared" si="7"/>
        <v xml:space="preserve"> </v>
      </c>
      <c r="AF58" s="31"/>
      <c r="AG58" s="32"/>
      <c r="AH58" s="22" t="str">
        <f t="shared" si="8"/>
        <v xml:space="preserve"> </v>
      </c>
      <c r="AI58" s="31"/>
      <c r="AJ58" s="32"/>
      <c r="AK58" s="22" t="str">
        <f t="shared" si="9"/>
        <v xml:space="preserve"> </v>
      </c>
      <c r="AL58" s="31"/>
      <c r="AM58" s="32"/>
      <c r="AN58" s="22" t="str">
        <f t="shared" si="10"/>
        <v xml:space="preserve"> </v>
      </c>
      <c r="AO58" s="31"/>
      <c r="AP58" s="32"/>
      <c r="AQ58" s="22" t="str">
        <f t="shared" si="11"/>
        <v xml:space="preserve"> </v>
      </c>
      <c r="AR58" s="33">
        <f t="shared" si="13"/>
        <v>0</v>
      </c>
      <c r="AS58" s="34">
        <f t="shared" si="13"/>
        <v>0</v>
      </c>
      <c r="AT58" s="25" t="e">
        <f t="shared" si="12"/>
        <v>#DIV/0!</v>
      </c>
    </row>
    <row r="59" spans="1:46" s="13" customFormat="1" ht="20.100000000000001" customHeight="1">
      <c r="A59" s="26"/>
      <c r="B59" s="27">
        <v>50</v>
      </c>
      <c r="C59" s="28"/>
      <c r="D59" s="29"/>
      <c r="E59" s="28"/>
      <c r="F59" s="28"/>
      <c r="G59" s="30"/>
      <c r="H59" s="31"/>
      <c r="I59" s="32"/>
      <c r="J59" s="22" t="str">
        <f t="shared" si="0"/>
        <v xml:space="preserve"> </v>
      </c>
      <c r="K59" s="31"/>
      <c r="L59" s="32"/>
      <c r="M59" s="22" t="str">
        <f t="shared" si="1"/>
        <v xml:space="preserve"> </v>
      </c>
      <c r="N59" s="31"/>
      <c r="O59" s="32"/>
      <c r="P59" s="22" t="str">
        <f t="shared" si="2"/>
        <v xml:space="preserve"> </v>
      </c>
      <c r="Q59" s="31"/>
      <c r="R59" s="32"/>
      <c r="S59" s="22" t="str">
        <f t="shared" si="3"/>
        <v xml:space="preserve"> </v>
      </c>
      <c r="T59" s="31"/>
      <c r="U59" s="32"/>
      <c r="V59" s="22" t="str">
        <f t="shared" si="4"/>
        <v xml:space="preserve"> </v>
      </c>
      <c r="W59" s="31"/>
      <c r="X59" s="32"/>
      <c r="Y59" s="22" t="str">
        <f t="shared" si="5"/>
        <v xml:space="preserve"> </v>
      </c>
      <c r="Z59" s="31"/>
      <c r="AA59" s="32"/>
      <c r="AB59" s="22" t="str">
        <f t="shared" si="6"/>
        <v xml:space="preserve"> </v>
      </c>
      <c r="AC59" s="31"/>
      <c r="AD59" s="32"/>
      <c r="AE59" s="22" t="str">
        <f t="shared" si="7"/>
        <v xml:space="preserve"> </v>
      </c>
      <c r="AF59" s="31"/>
      <c r="AG59" s="32"/>
      <c r="AH59" s="22" t="str">
        <f t="shared" si="8"/>
        <v xml:space="preserve"> </v>
      </c>
      <c r="AI59" s="31"/>
      <c r="AJ59" s="32"/>
      <c r="AK59" s="22" t="str">
        <f t="shared" si="9"/>
        <v xml:space="preserve"> </v>
      </c>
      <c r="AL59" s="31"/>
      <c r="AM59" s="32"/>
      <c r="AN59" s="22" t="str">
        <f t="shared" si="10"/>
        <v xml:space="preserve"> </v>
      </c>
      <c r="AO59" s="31"/>
      <c r="AP59" s="32"/>
      <c r="AQ59" s="22" t="str">
        <f t="shared" si="11"/>
        <v xml:space="preserve"> </v>
      </c>
      <c r="AR59" s="33">
        <f t="shared" si="13"/>
        <v>0</v>
      </c>
      <c r="AS59" s="34">
        <f t="shared" si="13"/>
        <v>0</v>
      </c>
      <c r="AT59" s="25" t="e">
        <f t="shared" si="12"/>
        <v>#DIV/0!</v>
      </c>
    </row>
    <row r="60" spans="1:46" s="13" customFormat="1" ht="20.100000000000001" customHeight="1">
      <c r="A60" s="26"/>
      <c r="B60" s="27">
        <v>51</v>
      </c>
      <c r="C60" s="28"/>
      <c r="D60" s="29"/>
      <c r="E60" s="28"/>
      <c r="F60" s="28"/>
      <c r="G60" s="30"/>
      <c r="H60" s="31"/>
      <c r="I60" s="32"/>
      <c r="J60" s="22" t="str">
        <f t="shared" si="0"/>
        <v xml:space="preserve"> </v>
      </c>
      <c r="K60" s="31"/>
      <c r="L60" s="32"/>
      <c r="M60" s="22" t="str">
        <f t="shared" si="1"/>
        <v xml:space="preserve"> </v>
      </c>
      <c r="N60" s="31"/>
      <c r="O60" s="32"/>
      <c r="P60" s="22" t="str">
        <f t="shared" si="2"/>
        <v xml:space="preserve"> </v>
      </c>
      <c r="Q60" s="31"/>
      <c r="R60" s="32"/>
      <c r="S60" s="22" t="str">
        <f t="shared" si="3"/>
        <v xml:space="preserve"> </v>
      </c>
      <c r="T60" s="31"/>
      <c r="U60" s="32"/>
      <c r="V60" s="22" t="str">
        <f t="shared" si="4"/>
        <v xml:space="preserve"> </v>
      </c>
      <c r="W60" s="31"/>
      <c r="X60" s="32"/>
      <c r="Y60" s="22" t="str">
        <f t="shared" si="5"/>
        <v xml:space="preserve"> </v>
      </c>
      <c r="Z60" s="31"/>
      <c r="AA60" s="32"/>
      <c r="AB60" s="22" t="str">
        <f t="shared" si="6"/>
        <v xml:space="preserve"> </v>
      </c>
      <c r="AC60" s="31"/>
      <c r="AD60" s="32"/>
      <c r="AE60" s="22" t="str">
        <f t="shared" si="7"/>
        <v xml:space="preserve"> </v>
      </c>
      <c r="AF60" s="31"/>
      <c r="AG60" s="32"/>
      <c r="AH60" s="22" t="str">
        <f t="shared" si="8"/>
        <v xml:space="preserve"> </v>
      </c>
      <c r="AI60" s="31"/>
      <c r="AJ60" s="32"/>
      <c r="AK60" s="22" t="str">
        <f t="shared" si="9"/>
        <v xml:space="preserve"> </v>
      </c>
      <c r="AL60" s="31"/>
      <c r="AM60" s="32"/>
      <c r="AN60" s="22" t="str">
        <f t="shared" si="10"/>
        <v xml:space="preserve"> </v>
      </c>
      <c r="AO60" s="31"/>
      <c r="AP60" s="32"/>
      <c r="AQ60" s="22" t="str">
        <f t="shared" si="11"/>
        <v xml:space="preserve"> </v>
      </c>
      <c r="AR60" s="33">
        <f t="shared" si="13"/>
        <v>0</v>
      </c>
      <c r="AS60" s="34">
        <f t="shared" si="13"/>
        <v>0</v>
      </c>
      <c r="AT60" s="25" t="e">
        <f t="shared" si="12"/>
        <v>#DIV/0!</v>
      </c>
    </row>
    <row r="61" spans="1:46" s="13" customFormat="1" ht="20.100000000000001" customHeight="1">
      <c r="A61" s="26"/>
      <c r="B61" s="27">
        <v>52</v>
      </c>
      <c r="C61" s="28"/>
      <c r="D61" s="29"/>
      <c r="E61" s="28"/>
      <c r="F61" s="28"/>
      <c r="G61" s="30"/>
      <c r="H61" s="31"/>
      <c r="I61" s="32"/>
      <c r="J61" s="22" t="str">
        <f t="shared" si="0"/>
        <v xml:space="preserve"> </v>
      </c>
      <c r="K61" s="31"/>
      <c r="L61" s="32"/>
      <c r="M61" s="22" t="str">
        <f t="shared" si="1"/>
        <v xml:space="preserve"> </v>
      </c>
      <c r="N61" s="31"/>
      <c r="O61" s="32"/>
      <c r="P61" s="22" t="str">
        <f t="shared" si="2"/>
        <v xml:space="preserve"> </v>
      </c>
      <c r="Q61" s="31"/>
      <c r="R61" s="32"/>
      <c r="S61" s="22" t="str">
        <f t="shared" si="3"/>
        <v xml:space="preserve"> </v>
      </c>
      <c r="T61" s="31"/>
      <c r="U61" s="32"/>
      <c r="V61" s="22" t="str">
        <f t="shared" si="4"/>
        <v xml:space="preserve"> </v>
      </c>
      <c r="W61" s="31"/>
      <c r="X61" s="32"/>
      <c r="Y61" s="22" t="str">
        <f t="shared" si="5"/>
        <v xml:space="preserve"> </v>
      </c>
      <c r="Z61" s="31"/>
      <c r="AA61" s="32"/>
      <c r="AB61" s="22" t="str">
        <f t="shared" si="6"/>
        <v xml:space="preserve"> </v>
      </c>
      <c r="AC61" s="31"/>
      <c r="AD61" s="32"/>
      <c r="AE61" s="22" t="str">
        <f t="shared" si="7"/>
        <v xml:space="preserve"> </v>
      </c>
      <c r="AF61" s="31"/>
      <c r="AG61" s="32"/>
      <c r="AH61" s="22" t="str">
        <f t="shared" si="8"/>
        <v xml:space="preserve"> </v>
      </c>
      <c r="AI61" s="31"/>
      <c r="AJ61" s="32"/>
      <c r="AK61" s="22" t="str">
        <f t="shared" si="9"/>
        <v xml:space="preserve"> </v>
      </c>
      <c r="AL61" s="31"/>
      <c r="AM61" s="32"/>
      <c r="AN61" s="22" t="str">
        <f t="shared" si="10"/>
        <v xml:space="preserve"> </v>
      </c>
      <c r="AO61" s="31"/>
      <c r="AP61" s="32"/>
      <c r="AQ61" s="22" t="str">
        <f t="shared" si="11"/>
        <v xml:space="preserve"> </v>
      </c>
      <c r="AR61" s="33">
        <f t="shared" si="13"/>
        <v>0</v>
      </c>
      <c r="AS61" s="34">
        <f t="shared" si="13"/>
        <v>0</v>
      </c>
      <c r="AT61" s="25" t="e">
        <f t="shared" si="12"/>
        <v>#DIV/0!</v>
      </c>
    </row>
    <row r="62" spans="1:46" s="13" customFormat="1" ht="20.100000000000001" customHeight="1">
      <c r="A62" s="26"/>
      <c r="B62" s="27">
        <v>53</v>
      </c>
      <c r="C62" s="28"/>
      <c r="D62" s="29"/>
      <c r="E62" s="28"/>
      <c r="F62" s="28"/>
      <c r="G62" s="30"/>
      <c r="H62" s="31"/>
      <c r="I62" s="32"/>
      <c r="J62" s="22" t="str">
        <f t="shared" si="0"/>
        <v xml:space="preserve"> </v>
      </c>
      <c r="K62" s="31"/>
      <c r="L62" s="32"/>
      <c r="M62" s="22" t="str">
        <f t="shared" si="1"/>
        <v xml:space="preserve"> </v>
      </c>
      <c r="N62" s="31"/>
      <c r="O62" s="32"/>
      <c r="P62" s="22" t="str">
        <f t="shared" si="2"/>
        <v xml:space="preserve"> </v>
      </c>
      <c r="Q62" s="31"/>
      <c r="R62" s="32"/>
      <c r="S62" s="22" t="str">
        <f t="shared" si="3"/>
        <v xml:space="preserve"> </v>
      </c>
      <c r="T62" s="31"/>
      <c r="U62" s="32"/>
      <c r="V62" s="22" t="str">
        <f t="shared" si="4"/>
        <v xml:space="preserve"> </v>
      </c>
      <c r="W62" s="31"/>
      <c r="X62" s="32"/>
      <c r="Y62" s="22" t="str">
        <f t="shared" si="5"/>
        <v xml:space="preserve"> </v>
      </c>
      <c r="Z62" s="31"/>
      <c r="AA62" s="32"/>
      <c r="AB62" s="22" t="str">
        <f t="shared" si="6"/>
        <v xml:space="preserve"> </v>
      </c>
      <c r="AC62" s="31"/>
      <c r="AD62" s="32"/>
      <c r="AE62" s="22" t="str">
        <f t="shared" si="7"/>
        <v xml:space="preserve"> </v>
      </c>
      <c r="AF62" s="31"/>
      <c r="AG62" s="32"/>
      <c r="AH62" s="22" t="str">
        <f t="shared" si="8"/>
        <v xml:space="preserve"> </v>
      </c>
      <c r="AI62" s="31"/>
      <c r="AJ62" s="32"/>
      <c r="AK62" s="22" t="str">
        <f t="shared" si="9"/>
        <v xml:space="preserve"> </v>
      </c>
      <c r="AL62" s="31"/>
      <c r="AM62" s="32"/>
      <c r="AN62" s="22" t="str">
        <f t="shared" si="10"/>
        <v xml:space="preserve"> </v>
      </c>
      <c r="AO62" s="31"/>
      <c r="AP62" s="32"/>
      <c r="AQ62" s="22" t="str">
        <f t="shared" si="11"/>
        <v xml:space="preserve"> </v>
      </c>
      <c r="AR62" s="33">
        <f t="shared" si="13"/>
        <v>0</v>
      </c>
      <c r="AS62" s="34">
        <f t="shared" si="13"/>
        <v>0</v>
      </c>
      <c r="AT62" s="25" t="e">
        <f t="shared" si="12"/>
        <v>#DIV/0!</v>
      </c>
    </row>
    <row r="63" spans="1:46" s="13" customFormat="1" ht="20.100000000000001" customHeight="1">
      <c r="A63" s="26"/>
      <c r="B63" s="27">
        <v>54</v>
      </c>
      <c r="C63" s="28"/>
      <c r="D63" s="29"/>
      <c r="E63" s="28"/>
      <c r="F63" s="28"/>
      <c r="G63" s="30"/>
      <c r="H63" s="31"/>
      <c r="I63" s="32"/>
      <c r="J63" s="22" t="str">
        <f t="shared" si="0"/>
        <v xml:space="preserve"> </v>
      </c>
      <c r="K63" s="31"/>
      <c r="L63" s="32"/>
      <c r="M63" s="22" t="str">
        <f t="shared" si="1"/>
        <v xml:space="preserve"> </v>
      </c>
      <c r="N63" s="31"/>
      <c r="O63" s="32"/>
      <c r="P63" s="22" t="str">
        <f t="shared" si="2"/>
        <v xml:space="preserve"> </v>
      </c>
      <c r="Q63" s="31"/>
      <c r="R63" s="32"/>
      <c r="S63" s="22" t="str">
        <f t="shared" si="3"/>
        <v xml:space="preserve"> </v>
      </c>
      <c r="T63" s="31"/>
      <c r="U63" s="32"/>
      <c r="V63" s="22" t="str">
        <f t="shared" si="4"/>
        <v xml:space="preserve"> </v>
      </c>
      <c r="W63" s="31"/>
      <c r="X63" s="32"/>
      <c r="Y63" s="22" t="str">
        <f t="shared" si="5"/>
        <v xml:space="preserve"> </v>
      </c>
      <c r="Z63" s="31"/>
      <c r="AA63" s="32"/>
      <c r="AB63" s="22" t="str">
        <f t="shared" si="6"/>
        <v xml:space="preserve"> </v>
      </c>
      <c r="AC63" s="31"/>
      <c r="AD63" s="32"/>
      <c r="AE63" s="22" t="str">
        <f t="shared" si="7"/>
        <v xml:space="preserve"> </v>
      </c>
      <c r="AF63" s="31"/>
      <c r="AG63" s="32"/>
      <c r="AH63" s="22" t="str">
        <f t="shared" si="8"/>
        <v xml:space="preserve"> </v>
      </c>
      <c r="AI63" s="31"/>
      <c r="AJ63" s="32"/>
      <c r="AK63" s="22" t="str">
        <f t="shared" si="9"/>
        <v xml:space="preserve"> </v>
      </c>
      <c r="AL63" s="31"/>
      <c r="AM63" s="32"/>
      <c r="AN63" s="22" t="str">
        <f t="shared" si="10"/>
        <v xml:space="preserve"> </v>
      </c>
      <c r="AO63" s="31"/>
      <c r="AP63" s="32"/>
      <c r="AQ63" s="22" t="str">
        <f t="shared" si="11"/>
        <v xml:space="preserve"> </v>
      </c>
      <c r="AR63" s="33">
        <f t="shared" si="13"/>
        <v>0</v>
      </c>
      <c r="AS63" s="34">
        <f t="shared" si="13"/>
        <v>0</v>
      </c>
      <c r="AT63" s="25" t="e">
        <f t="shared" si="12"/>
        <v>#DIV/0!</v>
      </c>
    </row>
    <row r="64" spans="1:46" s="13" customFormat="1" ht="20.100000000000001" customHeight="1">
      <c r="A64" s="26"/>
      <c r="B64" s="27">
        <v>55</v>
      </c>
      <c r="C64" s="28"/>
      <c r="D64" s="29"/>
      <c r="E64" s="28"/>
      <c r="F64" s="28"/>
      <c r="G64" s="30"/>
      <c r="H64" s="31"/>
      <c r="I64" s="32"/>
      <c r="J64" s="22" t="str">
        <f t="shared" si="0"/>
        <v xml:space="preserve"> </v>
      </c>
      <c r="K64" s="31"/>
      <c r="L64" s="32"/>
      <c r="M64" s="22" t="str">
        <f t="shared" si="1"/>
        <v xml:space="preserve"> </v>
      </c>
      <c r="N64" s="31"/>
      <c r="O64" s="32"/>
      <c r="P64" s="22" t="str">
        <f t="shared" si="2"/>
        <v xml:space="preserve"> </v>
      </c>
      <c r="Q64" s="31"/>
      <c r="R64" s="32"/>
      <c r="S64" s="22" t="str">
        <f t="shared" si="3"/>
        <v xml:space="preserve"> </v>
      </c>
      <c r="T64" s="31"/>
      <c r="U64" s="32"/>
      <c r="V64" s="22" t="str">
        <f t="shared" si="4"/>
        <v xml:space="preserve"> </v>
      </c>
      <c r="W64" s="31"/>
      <c r="X64" s="32"/>
      <c r="Y64" s="22" t="str">
        <f t="shared" si="5"/>
        <v xml:space="preserve"> </v>
      </c>
      <c r="Z64" s="31"/>
      <c r="AA64" s="32"/>
      <c r="AB64" s="22" t="str">
        <f t="shared" si="6"/>
        <v xml:space="preserve"> </v>
      </c>
      <c r="AC64" s="31"/>
      <c r="AD64" s="32"/>
      <c r="AE64" s="22" t="str">
        <f t="shared" si="7"/>
        <v xml:space="preserve"> </v>
      </c>
      <c r="AF64" s="31"/>
      <c r="AG64" s="32"/>
      <c r="AH64" s="22" t="str">
        <f t="shared" si="8"/>
        <v xml:space="preserve"> </v>
      </c>
      <c r="AI64" s="31"/>
      <c r="AJ64" s="32"/>
      <c r="AK64" s="22" t="str">
        <f t="shared" si="9"/>
        <v xml:space="preserve"> </v>
      </c>
      <c r="AL64" s="31"/>
      <c r="AM64" s="32"/>
      <c r="AN64" s="22" t="str">
        <f t="shared" si="10"/>
        <v xml:space="preserve"> </v>
      </c>
      <c r="AO64" s="31"/>
      <c r="AP64" s="32"/>
      <c r="AQ64" s="22" t="str">
        <f t="shared" si="11"/>
        <v xml:space="preserve"> </v>
      </c>
      <c r="AR64" s="33">
        <f t="shared" si="13"/>
        <v>0</v>
      </c>
      <c r="AS64" s="34">
        <f t="shared" si="13"/>
        <v>0</v>
      </c>
      <c r="AT64" s="25" t="e">
        <f t="shared" si="12"/>
        <v>#DIV/0!</v>
      </c>
    </row>
    <row r="65" spans="1:46" s="13" customFormat="1" ht="20.100000000000001" customHeight="1">
      <c r="A65" s="26"/>
      <c r="B65" s="27">
        <v>56</v>
      </c>
      <c r="C65" s="28"/>
      <c r="D65" s="29"/>
      <c r="E65" s="28"/>
      <c r="F65" s="28"/>
      <c r="G65" s="30"/>
      <c r="H65" s="31"/>
      <c r="I65" s="32"/>
      <c r="J65" s="22" t="str">
        <f t="shared" si="0"/>
        <v xml:space="preserve"> </v>
      </c>
      <c r="K65" s="31"/>
      <c r="L65" s="32"/>
      <c r="M65" s="22" t="str">
        <f t="shared" si="1"/>
        <v xml:space="preserve"> </v>
      </c>
      <c r="N65" s="31"/>
      <c r="O65" s="32"/>
      <c r="P65" s="22" t="str">
        <f t="shared" si="2"/>
        <v xml:space="preserve"> </v>
      </c>
      <c r="Q65" s="31"/>
      <c r="R65" s="32"/>
      <c r="S65" s="22" t="str">
        <f t="shared" si="3"/>
        <v xml:space="preserve"> </v>
      </c>
      <c r="T65" s="31"/>
      <c r="U65" s="32"/>
      <c r="V65" s="22" t="str">
        <f t="shared" si="4"/>
        <v xml:space="preserve"> </v>
      </c>
      <c r="W65" s="31"/>
      <c r="X65" s="32"/>
      <c r="Y65" s="22" t="str">
        <f t="shared" si="5"/>
        <v xml:space="preserve"> </v>
      </c>
      <c r="Z65" s="31"/>
      <c r="AA65" s="32"/>
      <c r="AB65" s="22" t="str">
        <f t="shared" si="6"/>
        <v xml:space="preserve"> </v>
      </c>
      <c r="AC65" s="31"/>
      <c r="AD65" s="32"/>
      <c r="AE65" s="22" t="str">
        <f t="shared" si="7"/>
        <v xml:space="preserve"> </v>
      </c>
      <c r="AF65" s="31"/>
      <c r="AG65" s="32"/>
      <c r="AH65" s="22" t="str">
        <f t="shared" si="8"/>
        <v xml:space="preserve"> </v>
      </c>
      <c r="AI65" s="31"/>
      <c r="AJ65" s="32"/>
      <c r="AK65" s="22" t="str">
        <f t="shared" si="9"/>
        <v xml:space="preserve"> </v>
      </c>
      <c r="AL65" s="31"/>
      <c r="AM65" s="32"/>
      <c r="AN65" s="22" t="str">
        <f t="shared" si="10"/>
        <v xml:space="preserve"> </v>
      </c>
      <c r="AO65" s="31"/>
      <c r="AP65" s="32"/>
      <c r="AQ65" s="22" t="str">
        <f t="shared" si="11"/>
        <v xml:space="preserve"> </v>
      </c>
      <c r="AR65" s="33">
        <f t="shared" si="13"/>
        <v>0</v>
      </c>
      <c r="AS65" s="34">
        <f t="shared" si="13"/>
        <v>0</v>
      </c>
      <c r="AT65" s="25" t="e">
        <f t="shared" si="12"/>
        <v>#DIV/0!</v>
      </c>
    </row>
    <row r="66" spans="1:46" s="13" customFormat="1" ht="20.100000000000001" customHeight="1">
      <c r="A66" s="26"/>
      <c r="B66" s="27">
        <v>57</v>
      </c>
      <c r="C66" s="28"/>
      <c r="D66" s="29"/>
      <c r="E66" s="28"/>
      <c r="F66" s="28"/>
      <c r="G66" s="30"/>
      <c r="H66" s="31"/>
      <c r="I66" s="32"/>
      <c r="J66" s="22" t="str">
        <f t="shared" si="0"/>
        <v xml:space="preserve"> </v>
      </c>
      <c r="K66" s="31"/>
      <c r="L66" s="32"/>
      <c r="M66" s="22" t="str">
        <f t="shared" si="1"/>
        <v xml:space="preserve"> </v>
      </c>
      <c r="N66" s="31"/>
      <c r="O66" s="32"/>
      <c r="P66" s="22" t="str">
        <f t="shared" si="2"/>
        <v xml:space="preserve"> </v>
      </c>
      <c r="Q66" s="31"/>
      <c r="R66" s="32"/>
      <c r="S66" s="22" t="str">
        <f t="shared" si="3"/>
        <v xml:space="preserve"> </v>
      </c>
      <c r="T66" s="31"/>
      <c r="U66" s="32"/>
      <c r="V66" s="22" t="str">
        <f t="shared" si="4"/>
        <v xml:space="preserve"> </v>
      </c>
      <c r="W66" s="31"/>
      <c r="X66" s="32"/>
      <c r="Y66" s="22" t="str">
        <f t="shared" si="5"/>
        <v xml:space="preserve"> </v>
      </c>
      <c r="Z66" s="31"/>
      <c r="AA66" s="32"/>
      <c r="AB66" s="22" t="str">
        <f t="shared" si="6"/>
        <v xml:space="preserve"> </v>
      </c>
      <c r="AC66" s="31"/>
      <c r="AD66" s="32"/>
      <c r="AE66" s="22" t="str">
        <f t="shared" si="7"/>
        <v xml:space="preserve"> </v>
      </c>
      <c r="AF66" s="31"/>
      <c r="AG66" s="32"/>
      <c r="AH66" s="22" t="str">
        <f t="shared" si="8"/>
        <v xml:space="preserve"> </v>
      </c>
      <c r="AI66" s="31"/>
      <c r="AJ66" s="32"/>
      <c r="AK66" s="22" t="str">
        <f t="shared" si="9"/>
        <v xml:space="preserve"> </v>
      </c>
      <c r="AL66" s="31"/>
      <c r="AM66" s="32"/>
      <c r="AN66" s="22" t="str">
        <f t="shared" si="10"/>
        <v xml:space="preserve"> </v>
      </c>
      <c r="AO66" s="31"/>
      <c r="AP66" s="32"/>
      <c r="AQ66" s="22" t="str">
        <f t="shared" si="11"/>
        <v xml:space="preserve"> </v>
      </c>
      <c r="AR66" s="33">
        <f t="shared" si="13"/>
        <v>0</v>
      </c>
      <c r="AS66" s="34">
        <f t="shared" si="13"/>
        <v>0</v>
      </c>
      <c r="AT66" s="25" t="e">
        <f t="shared" si="12"/>
        <v>#DIV/0!</v>
      </c>
    </row>
    <row r="67" spans="1:46" s="13" customFormat="1" ht="20.100000000000001" customHeight="1">
      <c r="A67" s="26"/>
      <c r="B67" s="27">
        <v>58</v>
      </c>
      <c r="C67" s="28"/>
      <c r="D67" s="29"/>
      <c r="E67" s="28"/>
      <c r="F67" s="28"/>
      <c r="G67" s="30"/>
      <c r="H67" s="31"/>
      <c r="I67" s="32"/>
      <c r="J67" s="22" t="str">
        <f t="shared" si="0"/>
        <v xml:space="preserve"> </v>
      </c>
      <c r="K67" s="31"/>
      <c r="L67" s="32"/>
      <c r="M67" s="22" t="str">
        <f t="shared" si="1"/>
        <v xml:space="preserve"> </v>
      </c>
      <c r="N67" s="31"/>
      <c r="O67" s="32"/>
      <c r="P67" s="22" t="str">
        <f t="shared" si="2"/>
        <v xml:space="preserve"> </v>
      </c>
      <c r="Q67" s="31"/>
      <c r="R67" s="32"/>
      <c r="S67" s="22" t="str">
        <f t="shared" si="3"/>
        <v xml:space="preserve"> </v>
      </c>
      <c r="T67" s="31"/>
      <c r="U67" s="32"/>
      <c r="V67" s="22" t="str">
        <f t="shared" si="4"/>
        <v xml:space="preserve"> </v>
      </c>
      <c r="W67" s="31"/>
      <c r="X67" s="32"/>
      <c r="Y67" s="22" t="str">
        <f t="shared" si="5"/>
        <v xml:space="preserve"> </v>
      </c>
      <c r="Z67" s="31"/>
      <c r="AA67" s="32"/>
      <c r="AB67" s="22" t="str">
        <f t="shared" si="6"/>
        <v xml:space="preserve"> </v>
      </c>
      <c r="AC67" s="31"/>
      <c r="AD67" s="32"/>
      <c r="AE67" s="22" t="str">
        <f t="shared" si="7"/>
        <v xml:space="preserve"> </v>
      </c>
      <c r="AF67" s="31"/>
      <c r="AG67" s="32"/>
      <c r="AH67" s="22" t="str">
        <f t="shared" si="8"/>
        <v xml:space="preserve"> </v>
      </c>
      <c r="AI67" s="31"/>
      <c r="AJ67" s="32"/>
      <c r="AK67" s="22" t="str">
        <f t="shared" si="9"/>
        <v xml:space="preserve"> </v>
      </c>
      <c r="AL67" s="31"/>
      <c r="AM67" s="32"/>
      <c r="AN67" s="22" t="str">
        <f t="shared" si="10"/>
        <v xml:space="preserve"> </v>
      </c>
      <c r="AO67" s="31"/>
      <c r="AP67" s="32"/>
      <c r="AQ67" s="22" t="str">
        <f t="shared" si="11"/>
        <v xml:space="preserve"> </v>
      </c>
      <c r="AR67" s="33">
        <f t="shared" si="13"/>
        <v>0</v>
      </c>
      <c r="AS67" s="34">
        <f t="shared" si="13"/>
        <v>0</v>
      </c>
      <c r="AT67" s="25" t="e">
        <f t="shared" si="12"/>
        <v>#DIV/0!</v>
      </c>
    </row>
    <row r="68" spans="1:46" s="13" customFormat="1" ht="20.100000000000001" customHeight="1">
      <c r="A68" s="26"/>
      <c r="B68" s="27">
        <v>59</v>
      </c>
      <c r="C68" s="28"/>
      <c r="D68" s="29"/>
      <c r="E68" s="28"/>
      <c r="F68" s="28"/>
      <c r="G68" s="30"/>
      <c r="H68" s="31"/>
      <c r="I68" s="32"/>
      <c r="J68" s="22" t="str">
        <f t="shared" si="0"/>
        <v xml:space="preserve"> </v>
      </c>
      <c r="K68" s="31"/>
      <c r="L68" s="32"/>
      <c r="M68" s="22" t="str">
        <f t="shared" si="1"/>
        <v xml:space="preserve"> </v>
      </c>
      <c r="N68" s="31"/>
      <c r="O68" s="32"/>
      <c r="P68" s="22" t="str">
        <f t="shared" si="2"/>
        <v xml:space="preserve"> </v>
      </c>
      <c r="Q68" s="31"/>
      <c r="R68" s="32"/>
      <c r="S68" s="22" t="str">
        <f t="shared" si="3"/>
        <v xml:space="preserve"> </v>
      </c>
      <c r="T68" s="31"/>
      <c r="U68" s="32"/>
      <c r="V68" s="22" t="str">
        <f t="shared" si="4"/>
        <v xml:space="preserve"> </v>
      </c>
      <c r="W68" s="31"/>
      <c r="X68" s="32"/>
      <c r="Y68" s="22" t="str">
        <f t="shared" si="5"/>
        <v xml:space="preserve"> </v>
      </c>
      <c r="Z68" s="31"/>
      <c r="AA68" s="32"/>
      <c r="AB68" s="22" t="str">
        <f t="shared" si="6"/>
        <v xml:space="preserve"> </v>
      </c>
      <c r="AC68" s="31"/>
      <c r="AD68" s="32"/>
      <c r="AE68" s="22" t="str">
        <f t="shared" si="7"/>
        <v xml:space="preserve"> </v>
      </c>
      <c r="AF68" s="31"/>
      <c r="AG68" s="32"/>
      <c r="AH68" s="22" t="str">
        <f t="shared" si="8"/>
        <v xml:space="preserve"> </v>
      </c>
      <c r="AI68" s="31"/>
      <c r="AJ68" s="32"/>
      <c r="AK68" s="22" t="str">
        <f t="shared" si="9"/>
        <v xml:space="preserve"> </v>
      </c>
      <c r="AL68" s="31"/>
      <c r="AM68" s="32"/>
      <c r="AN68" s="22" t="str">
        <f t="shared" si="10"/>
        <v xml:space="preserve"> </v>
      </c>
      <c r="AO68" s="31"/>
      <c r="AP68" s="32"/>
      <c r="AQ68" s="22" t="str">
        <f t="shared" si="11"/>
        <v xml:space="preserve"> </v>
      </c>
      <c r="AR68" s="33">
        <f t="shared" si="13"/>
        <v>0</v>
      </c>
      <c r="AS68" s="34">
        <f t="shared" si="13"/>
        <v>0</v>
      </c>
      <c r="AT68" s="25" t="e">
        <f t="shared" si="12"/>
        <v>#DIV/0!</v>
      </c>
    </row>
    <row r="69" spans="1:46" s="13" customFormat="1" ht="20.100000000000001" customHeight="1">
      <c r="A69" s="26"/>
      <c r="B69" s="27">
        <v>60</v>
      </c>
      <c r="C69" s="28"/>
      <c r="D69" s="29"/>
      <c r="E69" s="28"/>
      <c r="F69" s="28"/>
      <c r="G69" s="30"/>
      <c r="H69" s="31"/>
      <c r="I69" s="32"/>
      <c r="J69" s="22" t="str">
        <f t="shared" si="0"/>
        <v xml:space="preserve"> </v>
      </c>
      <c r="K69" s="31"/>
      <c r="L69" s="32"/>
      <c r="M69" s="22" t="str">
        <f t="shared" si="1"/>
        <v xml:space="preserve"> </v>
      </c>
      <c r="N69" s="31"/>
      <c r="O69" s="32"/>
      <c r="P69" s="22" t="str">
        <f t="shared" si="2"/>
        <v xml:space="preserve"> </v>
      </c>
      <c r="Q69" s="31"/>
      <c r="R69" s="32"/>
      <c r="S69" s="22" t="str">
        <f t="shared" si="3"/>
        <v xml:space="preserve"> </v>
      </c>
      <c r="T69" s="31"/>
      <c r="U69" s="32"/>
      <c r="V69" s="22" t="str">
        <f t="shared" si="4"/>
        <v xml:space="preserve"> </v>
      </c>
      <c r="W69" s="31"/>
      <c r="X69" s="32"/>
      <c r="Y69" s="22" t="str">
        <f t="shared" si="5"/>
        <v xml:space="preserve"> </v>
      </c>
      <c r="Z69" s="31"/>
      <c r="AA69" s="32"/>
      <c r="AB69" s="22" t="str">
        <f t="shared" si="6"/>
        <v xml:space="preserve"> </v>
      </c>
      <c r="AC69" s="31"/>
      <c r="AD69" s="32"/>
      <c r="AE69" s="22" t="str">
        <f t="shared" si="7"/>
        <v xml:space="preserve"> </v>
      </c>
      <c r="AF69" s="31"/>
      <c r="AG69" s="32"/>
      <c r="AH69" s="22" t="str">
        <f t="shared" si="8"/>
        <v xml:space="preserve"> </v>
      </c>
      <c r="AI69" s="31"/>
      <c r="AJ69" s="32"/>
      <c r="AK69" s="22" t="str">
        <f t="shared" si="9"/>
        <v xml:space="preserve"> </v>
      </c>
      <c r="AL69" s="31"/>
      <c r="AM69" s="32"/>
      <c r="AN69" s="22" t="str">
        <f t="shared" si="10"/>
        <v xml:space="preserve"> </v>
      </c>
      <c r="AO69" s="31"/>
      <c r="AP69" s="32"/>
      <c r="AQ69" s="22" t="str">
        <f t="shared" si="11"/>
        <v xml:space="preserve"> </v>
      </c>
      <c r="AR69" s="33">
        <f t="shared" si="13"/>
        <v>0</v>
      </c>
      <c r="AS69" s="34">
        <f t="shared" si="13"/>
        <v>0</v>
      </c>
      <c r="AT69" s="25" t="e">
        <f t="shared" si="12"/>
        <v>#DIV/0!</v>
      </c>
    </row>
    <row r="70" spans="1:46" s="13" customFormat="1" ht="20.100000000000001" customHeight="1">
      <c r="A70" s="26"/>
      <c r="B70" s="27">
        <v>61</v>
      </c>
      <c r="C70" s="28"/>
      <c r="D70" s="29"/>
      <c r="E70" s="28"/>
      <c r="F70" s="28"/>
      <c r="G70" s="30"/>
      <c r="H70" s="31"/>
      <c r="I70" s="32"/>
      <c r="J70" s="22" t="str">
        <f t="shared" si="0"/>
        <v xml:space="preserve"> </v>
      </c>
      <c r="K70" s="31"/>
      <c r="L70" s="32"/>
      <c r="M70" s="22" t="str">
        <f t="shared" si="1"/>
        <v xml:space="preserve"> </v>
      </c>
      <c r="N70" s="31"/>
      <c r="O70" s="32"/>
      <c r="P70" s="22" t="str">
        <f t="shared" si="2"/>
        <v xml:space="preserve"> </v>
      </c>
      <c r="Q70" s="31"/>
      <c r="R70" s="32"/>
      <c r="S70" s="22" t="str">
        <f t="shared" si="3"/>
        <v xml:space="preserve"> </v>
      </c>
      <c r="T70" s="31"/>
      <c r="U70" s="32"/>
      <c r="V70" s="22" t="str">
        <f t="shared" si="4"/>
        <v xml:space="preserve"> </v>
      </c>
      <c r="W70" s="31"/>
      <c r="X70" s="32"/>
      <c r="Y70" s="22" t="str">
        <f t="shared" si="5"/>
        <v xml:space="preserve"> </v>
      </c>
      <c r="Z70" s="31"/>
      <c r="AA70" s="32"/>
      <c r="AB70" s="22" t="str">
        <f t="shared" si="6"/>
        <v xml:space="preserve"> </v>
      </c>
      <c r="AC70" s="31"/>
      <c r="AD70" s="32"/>
      <c r="AE70" s="22" t="str">
        <f t="shared" si="7"/>
        <v xml:space="preserve"> </v>
      </c>
      <c r="AF70" s="31"/>
      <c r="AG70" s="32"/>
      <c r="AH70" s="22" t="str">
        <f t="shared" si="8"/>
        <v xml:space="preserve"> </v>
      </c>
      <c r="AI70" s="31"/>
      <c r="AJ70" s="32"/>
      <c r="AK70" s="22" t="str">
        <f t="shared" si="9"/>
        <v xml:space="preserve"> </v>
      </c>
      <c r="AL70" s="31"/>
      <c r="AM70" s="32"/>
      <c r="AN70" s="22" t="str">
        <f t="shared" si="10"/>
        <v xml:space="preserve"> </v>
      </c>
      <c r="AO70" s="31"/>
      <c r="AP70" s="32"/>
      <c r="AQ70" s="22" t="str">
        <f t="shared" si="11"/>
        <v xml:space="preserve"> </v>
      </c>
      <c r="AR70" s="33">
        <f t="shared" si="13"/>
        <v>0</v>
      </c>
      <c r="AS70" s="34">
        <f t="shared" si="13"/>
        <v>0</v>
      </c>
      <c r="AT70" s="25" t="e">
        <f t="shared" si="12"/>
        <v>#DIV/0!</v>
      </c>
    </row>
    <row r="71" spans="1:46" s="13" customFormat="1" ht="20.100000000000001" customHeight="1">
      <c r="A71" s="26"/>
      <c r="B71" s="27">
        <v>62</v>
      </c>
      <c r="C71" s="28"/>
      <c r="D71" s="29"/>
      <c r="E71" s="28"/>
      <c r="F71" s="28"/>
      <c r="G71" s="30"/>
      <c r="H71" s="31"/>
      <c r="I71" s="32"/>
      <c r="J71" s="22" t="str">
        <f t="shared" si="0"/>
        <v xml:space="preserve"> </v>
      </c>
      <c r="K71" s="31"/>
      <c r="L71" s="32"/>
      <c r="M71" s="22" t="str">
        <f t="shared" si="1"/>
        <v xml:space="preserve"> </v>
      </c>
      <c r="N71" s="31"/>
      <c r="O71" s="32"/>
      <c r="P71" s="22" t="str">
        <f t="shared" si="2"/>
        <v xml:space="preserve"> </v>
      </c>
      <c r="Q71" s="31"/>
      <c r="R71" s="32"/>
      <c r="S71" s="22" t="str">
        <f t="shared" si="3"/>
        <v xml:space="preserve"> </v>
      </c>
      <c r="T71" s="31"/>
      <c r="U71" s="32"/>
      <c r="V71" s="22" t="str">
        <f t="shared" si="4"/>
        <v xml:space="preserve"> </v>
      </c>
      <c r="W71" s="31"/>
      <c r="X71" s="32"/>
      <c r="Y71" s="22" t="str">
        <f t="shared" si="5"/>
        <v xml:space="preserve"> </v>
      </c>
      <c r="Z71" s="31"/>
      <c r="AA71" s="32"/>
      <c r="AB71" s="22" t="str">
        <f t="shared" si="6"/>
        <v xml:space="preserve"> </v>
      </c>
      <c r="AC71" s="31"/>
      <c r="AD71" s="32"/>
      <c r="AE71" s="22" t="str">
        <f t="shared" si="7"/>
        <v xml:space="preserve"> </v>
      </c>
      <c r="AF71" s="31"/>
      <c r="AG71" s="32"/>
      <c r="AH71" s="22" t="str">
        <f t="shared" si="8"/>
        <v xml:space="preserve"> </v>
      </c>
      <c r="AI71" s="31"/>
      <c r="AJ71" s="32"/>
      <c r="AK71" s="22" t="str">
        <f t="shared" si="9"/>
        <v xml:space="preserve"> </v>
      </c>
      <c r="AL71" s="31"/>
      <c r="AM71" s="32"/>
      <c r="AN71" s="22" t="str">
        <f t="shared" si="10"/>
        <v xml:space="preserve"> </v>
      </c>
      <c r="AO71" s="31"/>
      <c r="AP71" s="32"/>
      <c r="AQ71" s="22" t="str">
        <f t="shared" si="11"/>
        <v xml:space="preserve"> </v>
      </c>
      <c r="AR71" s="33">
        <f t="shared" si="13"/>
        <v>0</v>
      </c>
      <c r="AS71" s="34">
        <f t="shared" si="13"/>
        <v>0</v>
      </c>
      <c r="AT71" s="25" t="e">
        <f t="shared" si="12"/>
        <v>#DIV/0!</v>
      </c>
    </row>
    <row r="72" spans="1:46" s="13" customFormat="1" ht="20.100000000000001" customHeight="1">
      <c r="A72" s="26"/>
      <c r="B72" s="27">
        <v>63</v>
      </c>
      <c r="C72" s="28"/>
      <c r="D72" s="29"/>
      <c r="E72" s="28"/>
      <c r="F72" s="28"/>
      <c r="G72" s="30"/>
      <c r="H72" s="31"/>
      <c r="I72" s="32"/>
      <c r="J72" s="22" t="str">
        <f t="shared" si="0"/>
        <v xml:space="preserve"> </v>
      </c>
      <c r="K72" s="31"/>
      <c r="L72" s="32"/>
      <c r="M72" s="22" t="str">
        <f t="shared" si="1"/>
        <v xml:space="preserve"> </v>
      </c>
      <c r="N72" s="31"/>
      <c r="O72" s="32"/>
      <c r="P72" s="22" t="str">
        <f t="shared" si="2"/>
        <v xml:space="preserve"> </v>
      </c>
      <c r="Q72" s="31"/>
      <c r="R72" s="32"/>
      <c r="S72" s="22" t="str">
        <f t="shared" si="3"/>
        <v xml:space="preserve"> </v>
      </c>
      <c r="T72" s="31"/>
      <c r="U72" s="32"/>
      <c r="V72" s="22" t="str">
        <f t="shared" si="4"/>
        <v xml:space="preserve"> </v>
      </c>
      <c r="W72" s="31"/>
      <c r="X72" s="32"/>
      <c r="Y72" s="22" t="str">
        <f t="shared" si="5"/>
        <v xml:space="preserve"> </v>
      </c>
      <c r="Z72" s="31"/>
      <c r="AA72" s="32"/>
      <c r="AB72" s="22" t="str">
        <f t="shared" si="6"/>
        <v xml:space="preserve"> </v>
      </c>
      <c r="AC72" s="31"/>
      <c r="AD72" s="32"/>
      <c r="AE72" s="22" t="str">
        <f t="shared" si="7"/>
        <v xml:space="preserve"> </v>
      </c>
      <c r="AF72" s="31"/>
      <c r="AG72" s="32"/>
      <c r="AH72" s="22" t="str">
        <f t="shared" si="8"/>
        <v xml:space="preserve"> </v>
      </c>
      <c r="AI72" s="31"/>
      <c r="AJ72" s="32"/>
      <c r="AK72" s="22" t="str">
        <f t="shared" si="9"/>
        <v xml:space="preserve"> </v>
      </c>
      <c r="AL72" s="31"/>
      <c r="AM72" s="32"/>
      <c r="AN72" s="22" t="str">
        <f t="shared" si="10"/>
        <v xml:space="preserve"> </v>
      </c>
      <c r="AO72" s="31"/>
      <c r="AP72" s="32"/>
      <c r="AQ72" s="22" t="str">
        <f t="shared" si="11"/>
        <v xml:space="preserve"> </v>
      </c>
      <c r="AR72" s="33">
        <f t="shared" si="13"/>
        <v>0</v>
      </c>
      <c r="AS72" s="34">
        <f t="shared" si="13"/>
        <v>0</v>
      </c>
      <c r="AT72" s="25" t="e">
        <f t="shared" si="12"/>
        <v>#DIV/0!</v>
      </c>
    </row>
    <row r="73" spans="1:46" s="13" customFormat="1" ht="20.100000000000001" customHeight="1">
      <c r="A73" s="26"/>
      <c r="B73" s="27">
        <v>64</v>
      </c>
      <c r="C73" s="28"/>
      <c r="D73" s="29"/>
      <c r="E73" s="28"/>
      <c r="F73" s="28"/>
      <c r="G73" s="30"/>
      <c r="H73" s="31"/>
      <c r="I73" s="32"/>
      <c r="J73" s="22" t="str">
        <f t="shared" si="0"/>
        <v xml:space="preserve"> </v>
      </c>
      <c r="K73" s="31"/>
      <c r="L73" s="32"/>
      <c r="M73" s="22" t="str">
        <f t="shared" si="1"/>
        <v xml:space="preserve"> </v>
      </c>
      <c r="N73" s="31"/>
      <c r="O73" s="32"/>
      <c r="P73" s="22" t="str">
        <f t="shared" si="2"/>
        <v xml:space="preserve"> </v>
      </c>
      <c r="Q73" s="31"/>
      <c r="R73" s="32"/>
      <c r="S73" s="22" t="str">
        <f t="shared" si="3"/>
        <v xml:space="preserve"> </v>
      </c>
      <c r="T73" s="31"/>
      <c r="U73" s="32"/>
      <c r="V73" s="22" t="str">
        <f t="shared" si="4"/>
        <v xml:space="preserve"> </v>
      </c>
      <c r="W73" s="31"/>
      <c r="X73" s="32"/>
      <c r="Y73" s="22" t="str">
        <f t="shared" si="5"/>
        <v xml:space="preserve"> </v>
      </c>
      <c r="Z73" s="31"/>
      <c r="AA73" s="32"/>
      <c r="AB73" s="22" t="str">
        <f t="shared" si="6"/>
        <v xml:space="preserve"> </v>
      </c>
      <c r="AC73" s="31"/>
      <c r="AD73" s="32"/>
      <c r="AE73" s="22" t="str">
        <f t="shared" si="7"/>
        <v xml:space="preserve"> </v>
      </c>
      <c r="AF73" s="31"/>
      <c r="AG73" s="32"/>
      <c r="AH73" s="22" t="str">
        <f t="shared" si="8"/>
        <v xml:space="preserve"> </v>
      </c>
      <c r="AI73" s="31"/>
      <c r="AJ73" s="32"/>
      <c r="AK73" s="22" t="str">
        <f t="shared" si="9"/>
        <v xml:space="preserve"> </v>
      </c>
      <c r="AL73" s="31"/>
      <c r="AM73" s="32"/>
      <c r="AN73" s="22" t="str">
        <f t="shared" si="10"/>
        <v xml:space="preserve"> </v>
      </c>
      <c r="AO73" s="31"/>
      <c r="AP73" s="32"/>
      <c r="AQ73" s="22" t="str">
        <f t="shared" si="11"/>
        <v xml:space="preserve"> </v>
      </c>
      <c r="AR73" s="33">
        <f t="shared" si="13"/>
        <v>0</v>
      </c>
      <c r="AS73" s="34">
        <f t="shared" si="13"/>
        <v>0</v>
      </c>
      <c r="AT73" s="25" t="e">
        <f t="shared" si="12"/>
        <v>#DIV/0!</v>
      </c>
    </row>
    <row r="74" spans="1:46" s="13" customFormat="1" ht="20.100000000000001" customHeight="1">
      <c r="A74" s="26"/>
      <c r="B74" s="27">
        <v>65</v>
      </c>
      <c r="C74" s="28"/>
      <c r="D74" s="29"/>
      <c r="E74" s="28"/>
      <c r="F74" s="28"/>
      <c r="G74" s="30"/>
      <c r="H74" s="31"/>
      <c r="I74" s="32"/>
      <c r="J74" s="22" t="str">
        <f t="shared" si="0"/>
        <v xml:space="preserve"> </v>
      </c>
      <c r="K74" s="31"/>
      <c r="L74" s="32"/>
      <c r="M74" s="22" t="str">
        <f t="shared" si="1"/>
        <v xml:space="preserve"> </v>
      </c>
      <c r="N74" s="31"/>
      <c r="O74" s="32"/>
      <c r="P74" s="22" t="str">
        <f t="shared" si="2"/>
        <v xml:space="preserve"> </v>
      </c>
      <c r="Q74" s="31"/>
      <c r="R74" s="32"/>
      <c r="S74" s="22" t="str">
        <f t="shared" si="3"/>
        <v xml:space="preserve"> </v>
      </c>
      <c r="T74" s="31"/>
      <c r="U74" s="32"/>
      <c r="V74" s="22" t="str">
        <f t="shared" si="4"/>
        <v xml:space="preserve"> </v>
      </c>
      <c r="W74" s="31"/>
      <c r="X74" s="32"/>
      <c r="Y74" s="22" t="str">
        <f t="shared" si="5"/>
        <v xml:space="preserve"> </v>
      </c>
      <c r="Z74" s="31"/>
      <c r="AA74" s="32"/>
      <c r="AB74" s="22" t="str">
        <f t="shared" si="6"/>
        <v xml:space="preserve"> </v>
      </c>
      <c r="AC74" s="31"/>
      <c r="AD74" s="32"/>
      <c r="AE74" s="22" t="str">
        <f t="shared" si="7"/>
        <v xml:space="preserve"> </v>
      </c>
      <c r="AF74" s="31"/>
      <c r="AG74" s="32"/>
      <c r="AH74" s="22" t="str">
        <f t="shared" si="8"/>
        <v xml:space="preserve"> </v>
      </c>
      <c r="AI74" s="31"/>
      <c r="AJ74" s="32"/>
      <c r="AK74" s="22" t="str">
        <f t="shared" si="9"/>
        <v xml:space="preserve"> </v>
      </c>
      <c r="AL74" s="31"/>
      <c r="AM74" s="32"/>
      <c r="AN74" s="22" t="str">
        <f t="shared" si="10"/>
        <v xml:space="preserve"> </v>
      </c>
      <c r="AO74" s="31"/>
      <c r="AP74" s="32"/>
      <c r="AQ74" s="22" t="str">
        <f t="shared" si="11"/>
        <v xml:space="preserve"> </v>
      </c>
      <c r="AR74" s="33">
        <f t="shared" si="13"/>
        <v>0</v>
      </c>
      <c r="AS74" s="34">
        <f t="shared" si="13"/>
        <v>0</v>
      </c>
      <c r="AT74" s="25" t="e">
        <f t="shared" si="12"/>
        <v>#DIV/0!</v>
      </c>
    </row>
    <row r="75" spans="1:46" s="13" customFormat="1" ht="20.100000000000001" customHeight="1">
      <c r="A75" s="26"/>
      <c r="B75" s="27">
        <v>66</v>
      </c>
      <c r="C75" s="28"/>
      <c r="D75" s="29"/>
      <c r="E75" s="28"/>
      <c r="F75" s="28"/>
      <c r="G75" s="30"/>
      <c r="H75" s="31"/>
      <c r="I75" s="32"/>
      <c r="J75" s="22" t="str">
        <f t="shared" ref="J75:J138" si="14">IF(OR(H75="",I75="")," ",H75/I75)</f>
        <v xml:space="preserve"> </v>
      </c>
      <c r="K75" s="31"/>
      <c r="L75" s="32"/>
      <c r="M75" s="22" t="str">
        <f t="shared" ref="M75:M138" si="15">IF(OR(K75="",L75="")," ",K75/L75)</f>
        <v xml:space="preserve"> </v>
      </c>
      <c r="N75" s="31"/>
      <c r="O75" s="32"/>
      <c r="P75" s="22" t="str">
        <f t="shared" ref="P75:P138" si="16">IF(OR(N75="",O75="")," ",N75/O75)</f>
        <v xml:space="preserve"> </v>
      </c>
      <c r="Q75" s="31"/>
      <c r="R75" s="32"/>
      <c r="S75" s="22" t="str">
        <f t="shared" ref="S75:S138" si="17">IF(OR(Q75="",R75="")," ",Q75/R75)</f>
        <v xml:space="preserve"> </v>
      </c>
      <c r="T75" s="31"/>
      <c r="U75" s="32"/>
      <c r="V75" s="22" t="str">
        <f t="shared" ref="V75:V138" si="18">IF(OR(T75="",U75="")," ",T75/U75)</f>
        <v xml:space="preserve"> </v>
      </c>
      <c r="W75" s="31"/>
      <c r="X75" s="32"/>
      <c r="Y75" s="22" t="str">
        <f t="shared" ref="Y75:Y138" si="19">IF(OR(W75="",X75="")," ",W75/X75)</f>
        <v xml:space="preserve"> </v>
      </c>
      <c r="Z75" s="31"/>
      <c r="AA75" s="32"/>
      <c r="AB75" s="22" t="str">
        <f t="shared" ref="AB75:AB138" si="20">IF(OR(Z75="",AA75="")," ",Z75/AA75)</f>
        <v xml:space="preserve"> </v>
      </c>
      <c r="AC75" s="31"/>
      <c r="AD75" s="32"/>
      <c r="AE75" s="22" t="str">
        <f t="shared" ref="AE75:AE138" si="21">IF(OR(AC75="",AD75="")," ",AC75/AD75)</f>
        <v xml:space="preserve"> </v>
      </c>
      <c r="AF75" s="31"/>
      <c r="AG75" s="32"/>
      <c r="AH75" s="22" t="str">
        <f t="shared" ref="AH75:AH138" si="22">IF(OR(AF75="",AG75="")," ",AF75/AG75)</f>
        <v xml:space="preserve"> </v>
      </c>
      <c r="AI75" s="31"/>
      <c r="AJ75" s="32"/>
      <c r="AK75" s="22" t="str">
        <f t="shared" ref="AK75:AK138" si="23">IF(OR(AI75="",AJ75="")," ",AI75/AJ75)</f>
        <v xml:space="preserve"> </v>
      </c>
      <c r="AL75" s="31"/>
      <c r="AM75" s="32"/>
      <c r="AN75" s="22" t="str">
        <f t="shared" ref="AN75:AN138" si="24">IF(OR(AL75="",AM75="")," ",AL75/AM75)</f>
        <v xml:space="preserve"> </v>
      </c>
      <c r="AO75" s="31"/>
      <c r="AP75" s="32"/>
      <c r="AQ75" s="22" t="str">
        <f t="shared" ref="AQ75:AQ138" si="25">IF(OR(AO75="",AP75="")," ",AO75/AP75)</f>
        <v xml:space="preserve"> </v>
      </c>
      <c r="AR75" s="33">
        <f t="shared" si="13"/>
        <v>0</v>
      </c>
      <c r="AS75" s="34">
        <f t="shared" si="13"/>
        <v>0</v>
      </c>
      <c r="AT75" s="25" t="e">
        <f t="shared" ref="AT75:AT138" si="26">IF(OR(AR75="",AS75="")," ",AR75/AS75)</f>
        <v>#DIV/0!</v>
      </c>
    </row>
    <row r="76" spans="1:46" s="13" customFormat="1" ht="20.100000000000001" customHeight="1">
      <c r="A76" s="26"/>
      <c r="B76" s="27">
        <v>67</v>
      </c>
      <c r="C76" s="28"/>
      <c r="D76" s="29"/>
      <c r="E76" s="28"/>
      <c r="F76" s="28"/>
      <c r="G76" s="30"/>
      <c r="H76" s="31"/>
      <c r="I76" s="32"/>
      <c r="J76" s="22" t="str">
        <f t="shared" si="14"/>
        <v xml:space="preserve"> </v>
      </c>
      <c r="K76" s="31"/>
      <c r="L76" s="32"/>
      <c r="M76" s="22" t="str">
        <f t="shared" si="15"/>
        <v xml:space="preserve"> </v>
      </c>
      <c r="N76" s="31"/>
      <c r="O76" s="32"/>
      <c r="P76" s="22" t="str">
        <f t="shared" si="16"/>
        <v xml:space="preserve"> </v>
      </c>
      <c r="Q76" s="31"/>
      <c r="R76" s="32"/>
      <c r="S76" s="22" t="str">
        <f t="shared" si="17"/>
        <v xml:space="preserve"> </v>
      </c>
      <c r="T76" s="31"/>
      <c r="U76" s="32"/>
      <c r="V76" s="22" t="str">
        <f t="shared" si="18"/>
        <v xml:space="preserve"> </v>
      </c>
      <c r="W76" s="31"/>
      <c r="X76" s="32"/>
      <c r="Y76" s="22" t="str">
        <f t="shared" si="19"/>
        <v xml:space="preserve"> </v>
      </c>
      <c r="Z76" s="31"/>
      <c r="AA76" s="32"/>
      <c r="AB76" s="22" t="str">
        <f t="shared" si="20"/>
        <v xml:space="preserve"> </v>
      </c>
      <c r="AC76" s="31"/>
      <c r="AD76" s="32"/>
      <c r="AE76" s="22" t="str">
        <f t="shared" si="21"/>
        <v xml:space="preserve"> </v>
      </c>
      <c r="AF76" s="31"/>
      <c r="AG76" s="32"/>
      <c r="AH76" s="22" t="str">
        <f t="shared" si="22"/>
        <v xml:space="preserve"> </v>
      </c>
      <c r="AI76" s="31"/>
      <c r="AJ76" s="32"/>
      <c r="AK76" s="22" t="str">
        <f t="shared" si="23"/>
        <v xml:space="preserve"> </v>
      </c>
      <c r="AL76" s="31"/>
      <c r="AM76" s="32"/>
      <c r="AN76" s="22" t="str">
        <f t="shared" si="24"/>
        <v xml:space="preserve"> </v>
      </c>
      <c r="AO76" s="31"/>
      <c r="AP76" s="32"/>
      <c r="AQ76" s="22" t="str">
        <f t="shared" si="25"/>
        <v xml:space="preserve"> </v>
      </c>
      <c r="AR76" s="33">
        <f t="shared" ref="AR76:AS139" si="27">+H76+K76+N76+Q76+T76+W76+Z76+AC76+AF76+AI76+AL76+AO76</f>
        <v>0</v>
      </c>
      <c r="AS76" s="34">
        <f t="shared" si="27"/>
        <v>0</v>
      </c>
      <c r="AT76" s="25" t="e">
        <f t="shared" si="26"/>
        <v>#DIV/0!</v>
      </c>
    </row>
    <row r="77" spans="1:46" s="13" customFormat="1" ht="20.100000000000001" customHeight="1">
      <c r="A77" s="26"/>
      <c r="B77" s="27">
        <v>68</v>
      </c>
      <c r="C77" s="28"/>
      <c r="D77" s="29"/>
      <c r="E77" s="28"/>
      <c r="F77" s="28"/>
      <c r="G77" s="30"/>
      <c r="H77" s="31"/>
      <c r="I77" s="32"/>
      <c r="J77" s="22" t="str">
        <f t="shared" si="14"/>
        <v xml:space="preserve"> </v>
      </c>
      <c r="K77" s="31"/>
      <c r="L77" s="32"/>
      <c r="M77" s="22" t="str">
        <f t="shared" si="15"/>
        <v xml:space="preserve"> </v>
      </c>
      <c r="N77" s="31"/>
      <c r="O77" s="32"/>
      <c r="P77" s="22" t="str">
        <f t="shared" si="16"/>
        <v xml:space="preserve"> </v>
      </c>
      <c r="Q77" s="31"/>
      <c r="R77" s="32"/>
      <c r="S77" s="22" t="str">
        <f t="shared" si="17"/>
        <v xml:space="preserve"> </v>
      </c>
      <c r="T77" s="31"/>
      <c r="U77" s="32"/>
      <c r="V77" s="22" t="str">
        <f t="shared" si="18"/>
        <v xml:space="preserve"> </v>
      </c>
      <c r="W77" s="31"/>
      <c r="X77" s="32"/>
      <c r="Y77" s="22" t="str">
        <f t="shared" si="19"/>
        <v xml:space="preserve"> </v>
      </c>
      <c r="Z77" s="31"/>
      <c r="AA77" s="32"/>
      <c r="AB77" s="22" t="str">
        <f t="shared" si="20"/>
        <v xml:space="preserve"> </v>
      </c>
      <c r="AC77" s="31"/>
      <c r="AD77" s="32"/>
      <c r="AE77" s="22" t="str">
        <f t="shared" si="21"/>
        <v xml:space="preserve"> </v>
      </c>
      <c r="AF77" s="31"/>
      <c r="AG77" s="32"/>
      <c r="AH77" s="22" t="str">
        <f t="shared" si="22"/>
        <v xml:space="preserve"> </v>
      </c>
      <c r="AI77" s="31"/>
      <c r="AJ77" s="32"/>
      <c r="AK77" s="22" t="str">
        <f t="shared" si="23"/>
        <v xml:space="preserve"> </v>
      </c>
      <c r="AL77" s="31"/>
      <c r="AM77" s="32"/>
      <c r="AN77" s="22" t="str">
        <f t="shared" si="24"/>
        <v xml:space="preserve"> </v>
      </c>
      <c r="AO77" s="31"/>
      <c r="AP77" s="32"/>
      <c r="AQ77" s="22" t="str">
        <f t="shared" si="25"/>
        <v xml:space="preserve"> </v>
      </c>
      <c r="AR77" s="33">
        <f t="shared" si="27"/>
        <v>0</v>
      </c>
      <c r="AS77" s="34">
        <f t="shared" si="27"/>
        <v>0</v>
      </c>
      <c r="AT77" s="25" t="e">
        <f t="shared" si="26"/>
        <v>#DIV/0!</v>
      </c>
    </row>
    <row r="78" spans="1:46" s="13" customFormat="1" ht="20.100000000000001" customHeight="1">
      <c r="A78" s="26"/>
      <c r="B78" s="27">
        <v>69</v>
      </c>
      <c r="C78" s="28"/>
      <c r="D78" s="29"/>
      <c r="E78" s="28"/>
      <c r="F78" s="28"/>
      <c r="G78" s="30"/>
      <c r="H78" s="31"/>
      <c r="I78" s="32"/>
      <c r="J78" s="22" t="str">
        <f t="shared" si="14"/>
        <v xml:space="preserve"> </v>
      </c>
      <c r="K78" s="31"/>
      <c r="L78" s="32"/>
      <c r="M78" s="22" t="str">
        <f t="shared" si="15"/>
        <v xml:space="preserve"> </v>
      </c>
      <c r="N78" s="31"/>
      <c r="O78" s="32"/>
      <c r="P78" s="22" t="str">
        <f t="shared" si="16"/>
        <v xml:space="preserve"> </v>
      </c>
      <c r="Q78" s="31"/>
      <c r="R78" s="32"/>
      <c r="S78" s="22" t="str">
        <f t="shared" si="17"/>
        <v xml:space="preserve"> </v>
      </c>
      <c r="T78" s="31"/>
      <c r="U78" s="32"/>
      <c r="V78" s="22" t="str">
        <f t="shared" si="18"/>
        <v xml:space="preserve"> </v>
      </c>
      <c r="W78" s="31"/>
      <c r="X78" s="32"/>
      <c r="Y78" s="22" t="str">
        <f t="shared" si="19"/>
        <v xml:space="preserve"> </v>
      </c>
      <c r="Z78" s="31"/>
      <c r="AA78" s="32"/>
      <c r="AB78" s="22" t="str">
        <f t="shared" si="20"/>
        <v xml:space="preserve"> </v>
      </c>
      <c r="AC78" s="31"/>
      <c r="AD78" s="32"/>
      <c r="AE78" s="22" t="str">
        <f t="shared" si="21"/>
        <v xml:space="preserve"> </v>
      </c>
      <c r="AF78" s="31"/>
      <c r="AG78" s="32"/>
      <c r="AH78" s="22" t="str">
        <f t="shared" si="22"/>
        <v xml:space="preserve"> </v>
      </c>
      <c r="AI78" s="31"/>
      <c r="AJ78" s="32"/>
      <c r="AK78" s="22" t="str">
        <f t="shared" si="23"/>
        <v xml:space="preserve"> </v>
      </c>
      <c r="AL78" s="31"/>
      <c r="AM78" s="32"/>
      <c r="AN78" s="22" t="str">
        <f t="shared" si="24"/>
        <v xml:space="preserve"> </v>
      </c>
      <c r="AO78" s="31"/>
      <c r="AP78" s="32"/>
      <c r="AQ78" s="22" t="str">
        <f t="shared" si="25"/>
        <v xml:space="preserve"> </v>
      </c>
      <c r="AR78" s="33">
        <f t="shared" si="27"/>
        <v>0</v>
      </c>
      <c r="AS78" s="34">
        <f t="shared" si="27"/>
        <v>0</v>
      </c>
      <c r="AT78" s="25" t="e">
        <f t="shared" si="26"/>
        <v>#DIV/0!</v>
      </c>
    </row>
    <row r="79" spans="1:46" s="13" customFormat="1" ht="20.100000000000001" customHeight="1">
      <c r="A79" s="26"/>
      <c r="B79" s="27">
        <v>70</v>
      </c>
      <c r="C79" s="28"/>
      <c r="D79" s="29"/>
      <c r="E79" s="28"/>
      <c r="F79" s="28"/>
      <c r="G79" s="30"/>
      <c r="H79" s="31"/>
      <c r="I79" s="32"/>
      <c r="J79" s="22" t="str">
        <f t="shared" si="14"/>
        <v xml:space="preserve"> </v>
      </c>
      <c r="K79" s="31"/>
      <c r="L79" s="32"/>
      <c r="M79" s="22" t="str">
        <f t="shared" si="15"/>
        <v xml:space="preserve"> </v>
      </c>
      <c r="N79" s="31"/>
      <c r="O79" s="32"/>
      <c r="P79" s="22" t="str">
        <f t="shared" si="16"/>
        <v xml:space="preserve"> </v>
      </c>
      <c r="Q79" s="31"/>
      <c r="R79" s="32"/>
      <c r="S79" s="22" t="str">
        <f t="shared" si="17"/>
        <v xml:space="preserve"> </v>
      </c>
      <c r="T79" s="31"/>
      <c r="U79" s="32"/>
      <c r="V79" s="22" t="str">
        <f t="shared" si="18"/>
        <v xml:space="preserve"> </v>
      </c>
      <c r="W79" s="31"/>
      <c r="X79" s="32"/>
      <c r="Y79" s="22" t="str">
        <f t="shared" si="19"/>
        <v xml:space="preserve"> </v>
      </c>
      <c r="Z79" s="31"/>
      <c r="AA79" s="32"/>
      <c r="AB79" s="22" t="str">
        <f t="shared" si="20"/>
        <v xml:space="preserve"> </v>
      </c>
      <c r="AC79" s="31"/>
      <c r="AD79" s="32"/>
      <c r="AE79" s="22" t="str">
        <f t="shared" si="21"/>
        <v xml:space="preserve"> </v>
      </c>
      <c r="AF79" s="31"/>
      <c r="AG79" s="32"/>
      <c r="AH79" s="22" t="str">
        <f t="shared" si="22"/>
        <v xml:space="preserve"> </v>
      </c>
      <c r="AI79" s="31"/>
      <c r="AJ79" s="32"/>
      <c r="AK79" s="22" t="str">
        <f t="shared" si="23"/>
        <v xml:space="preserve"> </v>
      </c>
      <c r="AL79" s="31"/>
      <c r="AM79" s="32"/>
      <c r="AN79" s="22" t="str">
        <f t="shared" si="24"/>
        <v xml:space="preserve"> </v>
      </c>
      <c r="AO79" s="31"/>
      <c r="AP79" s="32"/>
      <c r="AQ79" s="22" t="str">
        <f t="shared" si="25"/>
        <v xml:space="preserve"> </v>
      </c>
      <c r="AR79" s="33">
        <f t="shared" si="27"/>
        <v>0</v>
      </c>
      <c r="AS79" s="34">
        <f t="shared" si="27"/>
        <v>0</v>
      </c>
      <c r="AT79" s="25" t="e">
        <f t="shared" si="26"/>
        <v>#DIV/0!</v>
      </c>
    </row>
    <row r="80" spans="1:46" s="13" customFormat="1" ht="20.100000000000001" customHeight="1">
      <c r="A80" s="26"/>
      <c r="B80" s="27">
        <v>71</v>
      </c>
      <c r="C80" s="28"/>
      <c r="D80" s="29"/>
      <c r="E80" s="28"/>
      <c r="F80" s="28"/>
      <c r="G80" s="30"/>
      <c r="H80" s="31"/>
      <c r="I80" s="32"/>
      <c r="J80" s="22" t="str">
        <f t="shared" si="14"/>
        <v xml:space="preserve"> </v>
      </c>
      <c r="K80" s="31"/>
      <c r="L80" s="32"/>
      <c r="M80" s="22" t="str">
        <f t="shared" si="15"/>
        <v xml:space="preserve"> </v>
      </c>
      <c r="N80" s="31"/>
      <c r="O80" s="32"/>
      <c r="P80" s="22" t="str">
        <f t="shared" si="16"/>
        <v xml:space="preserve"> </v>
      </c>
      <c r="Q80" s="31"/>
      <c r="R80" s="32"/>
      <c r="S80" s="22" t="str">
        <f t="shared" si="17"/>
        <v xml:space="preserve"> </v>
      </c>
      <c r="T80" s="31"/>
      <c r="U80" s="32"/>
      <c r="V80" s="22" t="str">
        <f t="shared" si="18"/>
        <v xml:space="preserve"> </v>
      </c>
      <c r="W80" s="31"/>
      <c r="X80" s="32"/>
      <c r="Y80" s="22" t="str">
        <f t="shared" si="19"/>
        <v xml:space="preserve"> </v>
      </c>
      <c r="Z80" s="31"/>
      <c r="AA80" s="32"/>
      <c r="AB80" s="22" t="str">
        <f t="shared" si="20"/>
        <v xml:space="preserve"> </v>
      </c>
      <c r="AC80" s="31"/>
      <c r="AD80" s="32"/>
      <c r="AE80" s="22" t="str">
        <f t="shared" si="21"/>
        <v xml:space="preserve"> </v>
      </c>
      <c r="AF80" s="31"/>
      <c r="AG80" s="32"/>
      <c r="AH80" s="22" t="str">
        <f t="shared" si="22"/>
        <v xml:space="preserve"> </v>
      </c>
      <c r="AI80" s="31"/>
      <c r="AJ80" s="32"/>
      <c r="AK80" s="22" t="str">
        <f t="shared" si="23"/>
        <v xml:space="preserve"> </v>
      </c>
      <c r="AL80" s="31"/>
      <c r="AM80" s="32"/>
      <c r="AN80" s="22" t="str">
        <f t="shared" si="24"/>
        <v xml:space="preserve"> </v>
      </c>
      <c r="AO80" s="31"/>
      <c r="AP80" s="32"/>
      <c r="AQ80" s="22" t="str">
        <f t="shared" si="25"/>
        <v xml:space="preserve"> </v>
      </c>
      <c r="AR80" s="33">
        <f t="shared" si="27"/>
        <v>0</v>
      </c>
      <c r="AS80" s="34">
        <f t="shared" si="27"/>
        <v>0</v>
      </c>
      <c r="AT80" s="25" t="e">
        <f t="shared" si="26"/>
        <v>#DIV/0!</v>
      </c>
    </row>
    <row r="81" spans="1:46" s="13" customFormat="1" ht="20.100000000000001" customHeight="1">
      <c r="A81" s="26"/>
      <c r="B81" s="27">
        <v>72</v>
      </c>
      <c r="C81" s="28"/>
      <c r="D81" s="29"/>
      <c r="E81" s="28"/>
      <c r="F81" s="28"/>
      <c r="G81" s="30"/>
      <c r="H81" s="31"/>
      <c r="I81" s="32"/>
      <c r="J81" s="22" t="str">
        <f t="shared" si="14"/>
        <v xml:space="preserve"> </v>
      </c>
      <c r="K81" s="31"/>
      <c r="L81" s="32"/>
      <c r="M81" s="22" t="str">
        <f t="shared" si="15"/>
        <v xml:space="preserve"> </v>
      </c>
      <c r="N81" s="31"/>
      <c r="O81" s="32"/>
      <c r="P81" s="22" t="str">
        <f t="shared" si="16"/>
        <v xml:space="preserve"> </v>
      </c>
      <c r="Q81" s="31"/>
      <c r="R81" s="32"/>
      <c r="S81" s="22" t="str">
        <f t="shared" si="17"/>
        <v xml:space="preserve"> </v>
      </c>
      <c r="T81" s="31"/>
      <c r="U81" s="32"/>
      <c r="V81" s="22" t="str">
        <f t="shared" si="18"/>
        <v xml:space="preserve"> </v>
      </c>
      <c r="W81" s="31"/>
      <c r="X81" s="32"/>
      <c r="Y81" s="22" t="str">
        <f t="shared" si="19"/>
        <v xml:space="preserve"> </v>
      </c>
      <c r="Z81" s="31"/>
      <c r="AA81" s="32"/>
      <c r="AB81" s="22" t="str">
        <f t="shared" si="20"/>
        <v xml:space="preserve"> </v>
      </c>
      <c r="AC81" s="31"/>
      <c r="AD81" s="32"/>
      <c r="AE81" s="22" t="str">
        <f t="shared" si="21"/>
        <v xml:space="preserve"> </v>
      </c>
      <c r="AF81" s="31"/>
      <c r="AG81" s="32"/>
      <c r="AH81" s="22" t="str">
        <f t="shared" si="22"/>
        <v xml:space="preserve"> </v>
      </c>
      <c r="AI81" s="31"/>
      <c r="AJ81" s="32"/>
      <c r="AK81" s="22" t="str">
        <f t="shared" si="23"/>
        <v xml:space="preserve"> </v>
      </c>
      <c r="AL81" s="31"/>
      <c r="AM81" s="32"/>
      <c r="AN81" s="22" t="str">
        <f t="shared" si="24"/>
        <v xml:space="preserve"> </v>
      </c>
      <c r="AO81" s="31"/>
      <c r="AP81" s="32"/>
      <c r="AQ81" s="22" t="str">
        <f t="shared" si="25"/>
        <v xml:space="preserve"> </v>
      </c>
      <c r="AR81" s="33">
        <f t="shared" si="27"/>
        <v>0</v>
      </c>
      <c r="AS81" s="34">
        <f t="shared" si="27"/>
        <v>0</v>
      </c>
      <c r="AT81" s="25" t="e">
        <f t="shared" si="26"/>
        <v>#DIV/0!</v>
      </c>
    </row>
    <row r="82" spans="1:46" s="13" customFormat="1" ht="20.100000000000001" customHeight="1">
      <c r="A82" s="26"/>
      <c r="B82" s="27">
        <v>73</v>
      </c>
      <c r="C82" s="28"/>
      <c r="D82" s="29"/>
      <c r="E82" s="28"/>
      <c r="F82" s="28"/>
      <c r="G82" s="30"/>
      <c r="H82" s="31"/>
      <c r="I82" s="32"/>
      <c r="J82" s="22" t="str">
        <f t="shared" si="14"/>
        <v xml:space="preserve"> </v>
      </c>
      <c r="K82" s="31"/>
      <c r="L82" s="32"/>
      <c r="M82" s="22" t="str">
        <f t="shared" si="15"/>
        <v xml:space="preserve"> </v>
      </c>
      <c r="N82" s="31"/>
      <c r="O82" s="32"/>
      <c r="P82" s="22" t="str">
        <f t="shared" si="16"/>
        <v xml:space="preserve"> </v>
      </c>
      <c r="Q82" s="31"/>
      <c r="R82" s="32"/>
      <c r="S82" s="22" t="str">
        <f t="shared" si="17"/>
        <v xml:space="preserve"> </v>
      </c>
      <c r="T82" s="31"/>
      <c r="U82" s="32"/>
      <c r="V82" s="22" t="str">
        <f t="shared" si="18"/>
        <v xml:space="preserve"> </v>
      </c>
      <c r="W82" s="31"/>
      <c r="X82" s="32"/>
      <c r="Y82" s="22" t="str">
        <f t="shared" si="19"/>
        <v xml:space="preserve"> </v>
      </c>
      <c r="Z82" s="31"/>
      <c r="AA82" s="32"/>
      <c r="AB82" s="22" t="str">
        <f t="shared" si="20"/>
        <v xml:space="preserve"> </v>
      </c>
      <c r="AC82" s="31"/>
      <c r="AD82" s="32"/>
      <c r="AE82" s="22" t="str">
        <f t="shared" si="21"/>
        <v xml:space="preserve"> </v>
      </c>
      <c r="AF82" s="31"/>
      <c r="AG82" s="32"/>
      <c r="AH82" s="22" t="str">
        <f t="shared" si="22"/>
        <v xml:space="preserve"> </v>
      </c>
      <c r="AI82" s="31"/>
      <c r="AJ82" s="32"/>
      <c r="AK82" s="22" t="str">
        <f t="shared" si="23"/>
        <v xml:space="preserve"> </v>
      </c>
      <c r="AL82" s="31"/>
      <c r="AM82" s="32"/>
      <c r="AN82" s="22" t="str">
        <f t="shared" si="24"/>
        <v xml:space="preserve"> </v>
      </c>
      <c r="AO82" s="31"/>
      <c r="AP82" s="32"/>
      <c r="AQ82" s="22" t="str">
        <f t="shared" si="25"/>
        <v xml:space="preserve"> </v>
      </c>
      <c r="AR82" s="33">
        <f t="shared" si="27"/>
        <v>0</v>
      </c>
      <c r="AS82" s="34">
        <f t="shared" si="27"/>
        <v>0</v>
      </c>
      <c r="AT82" s="25" t="e">
        <f t="shared" si="26"/>
        <v>#DIV/0!</v>
      </c>
    </row>
    <row r="83" spans="1:46" s="13" customFormat="1" ht="20.100000000000001" customHeight="1">
      <c r="A83" s="26"/>
      <c r="B83" s="27">
        <v>74</v>
      </c>
      <c r="C83" s="28"/>
      <c r="D83" s="29"/>
      <c r="E83" s="28"/>
      <c r="F83" s="28"/>
      <c r="G83" s="30"/>
      <c r="H83" s="31"/>
      <c r="I83" s="32"/>
      <c r="J83" s="22" t="str">
        <f t="shared" si="14"/>
        <v xml:space="preserve"> </v>
      </c>
      <c r="K83" s="31"/>
      <c r="L83" s="32"/>
      <c r="M83" s="22" t="str">
        <f t="shared" si="15"/>
        <v xml:space="preserve"> </v>
      </c>
      <c r="N83" s="31"/>
      <c r="O83" s="32"/>
      <c r="P83" s="22" t="str">
        <f t="shared" si="16"/>
        <v xml:space="preserve"> </v>
      </c>
      <c r="Q83" s="31"/>
      <c r="R83" s="32"/>
      <c r="S83" s="22" t="str">
        <f t="shared" si="17"/>
        <v xml:space="preserve"> </v>
      </c>
      <c r="T83" s="31"/>
      <c r="U83" s="32"/>
      <c r="V83" s="22" t="str">
        <f t="shared" si="18"/>
        <v xml:space="preserve"> </v>
      </c>
      <c r="W83" s="31"/>
      <c r="X83" s="32"/>
      <c r="Y83" s="22" t="str">
        <f t="shared" si="19"/>
        <v xml:space="preserve"> </v>
      </c>
      <c r="Z83" s="31"/>
      <c r="AA83" s="32"/>
      <c r="AB83" s="22" t="str">
        <f t="shared" si="20"/>
        <v xml:space="preserve"> </v>
      </c>
      <c r="AC83" s="31"/>
      <c r="AD83" s="32"/>
      <c r="AE83" s="22" t="str">
        <f t="shared" si="21"/>
        <v xml:space="preserve"> </v>
      </c>
      <c r="AF83" s="31"/>
      <c r="AG83" s="32"/>
      <c r="AH83" s="22" t="str">
        <f t="shared" si="22"/>
        <v xml:space="preserve"> </v>
      </c>
      <c r="AI83" s="31"/>
      <c r="AJ83" s="32"/>
      <c r="AK83" s="22" t="str">
        <f t="shared" si="23"/>
        <v xml:space="preserve"> </v>
      </c>
      <c r="AL83" s="31"/>
      <c r="AM83" s="32"/>
      <c r="AN83" s="22" t="str">
        <f t="shared" si="24"/>
        <v xml:space="preserve"> </v>
      </c>
      <c r="AO83" s="31"/>
      <c r="AP83" s="32"/>
      <c r="AQ83" s="22" t="str">
        <f t="shared" si="25"/>
        <v xml:space="preserve"> </v>
      </c>
      <c r="AR83" s="33">
        <f t="shared" si="27"/>
        <v>0</v>
      </c>
      <c r="AS83" s="34">
        <f t="shared" si="27"/>
        <v>0</v>
      </c>
      <c r="AT83" s="25" t="e">
        <f t="shared" si="26"/>
        <v>#DIV/0!</v>
      </c>
    </row>
    <row r="84" spans="1:46" s="13" customFormat="1" ht="20.100000000000001" customHeight="1">
      <c r="A84" s="26"/>
      <c r="B84" s="27">
        <v>75</v>
      </c>
      <c r="C84" s="28"/>
      <c r="D84" s="29"/>
      <c r="E84" s="28"/>
      <c r="F84" s="28"/>
      <c r="G84" s="30"/>
      <c r="H84" s="31"/>
      <c r="I84" s="32"/>
      <c r="J84" s="22" t="str">
        <f t="shared" si="14"/>
        <v xml:space="preserve"> </v>
      </c>
      <c r="K84" s="31"/>
      <c r="L84" s="32"/>
      <c r="M84" s="22" t="str">
        <f t="shared" si="15"/>
        <v xml:space="preserve"> </v>
      </c>
      <c r="N84" s="31"/>
      <c r="O84" s="32"/>
      <c r="P84" s="22" t="str">
        <f t="shared" si="16"/>
        <v xml:space="preserve"> </v>
      </c>
      <c r="Q84" s="31"/>
      <c r="R84" s="32"/>
      <c r="S84" s="22" t="str">
        <f t="shared" si="17"/>
        <v xml:space="preserve"> </v>
      </c>
      <c r="T84" s="31"/>
      <c r="U84" s="32"/>
      <c r="V84" s="22" t="str">
        <f t="shared" si="18"/>
        <v xml:space="preserve"> </v>
      </c>
      <c r="W84" s="31"/>
      <c r="X84" s="32"/>
      <c r="Y84" s="22" t="str">
        <f t="shared" si="19"/>
        <v xml:space="preserve"> </v>
      </c>
      <c r="Z84" s="31"/>
      <c r="AA84" s="32"/>
      <c r="AB84" s="22" t="str">
        <f t="shared" si="20"/>
        <v xml:space="preserve"> </v>
      </c>
      <c r="AC84" s="31"/>
      <c r="AD84" s="32"/>
      <c r="AE84" s="22" t="str">
        <f t="shared" si="21"/>
        <v xml:space="preserve"> </v>
      </c>
      <c r="AF84" s="31"/>
      <c r="AG84" s="32"/>
      <c r="AH84" s="22" t="str">
        <f t="shared" si="22"/>
        <v xml:space="preserve"> </v>
      </c>
      <c r="AI84" s="31"/>
      <c r="AJ84" s="32"/>
      <c r="AK84" s="22" t="str">
        <f t="shared" si="23"/>
        <v xml:space="preserve"> </v>
      </c>
      <c r="AL84" s="31"/>
      <c r="AM84" s="32"/>
      <c r="AN84" s="22" t="str">
        <f t="shared" si="24"/>
        <v xml:space="preserve"> </v>
      </c>
      <c r="AO84" s="31"/>
      <c r="AP84" s="32"/>
      <c r="AQ84" s="22" t="str">
        <f t="shared" si="25"/>
        <v xml:space="preserve"> </v>
      </c>
      <c r="AR84" s="33">
        <f t="shared" si="27"/>
        <v>0</v>
      </c>
      <c r="AS84" s="34">
        <f t="shared" si="27"/>
        <v>0</v>
      </c>
      <c r="AT84" s="25" t="e">
        <f t="shared" si="26"/>
        <v>#DIV/0!</v>
      </c>
    </row>
    <row r="85" spans="1:46" s="13" customFormat="1" ht="20.100000000000001" customHeight="1">
      <c r="A85" s="26"/>
      <c r="B85" s="27">
        <v>76</v>
      </c>
      <c r="C85" s="28"/>
      <c r="D85" s="29"/>
      <c r="E85" s="28"/>
      <c r="F85" s="28"/>
      <c r="G85" s="30"/>
      <c r="H85" s="31"/>
      <c r="I85" s="32"/>
      <c r="J85" s="22" t="str">
        <f t="shared" si="14"/>
        <v xml:space="preserve"> </v>
      </c>
      <c r="K85" s="31"/>
      <c r="L85" s="32"/>
      <c r="M85" s="22" t="str">
        <f t="shared" si="15"/>
        <v xml:space="preserve"> </v>
      </c>
      <c r="N85" s="31"/>
      <c r="O85" s="32"/>
      <c r="P85" s="22" t="str">
        <f t="shared" si="16"/>
        <v xml:space="preserve"> </v>
      </c>
      <c r="Q85" s="31"/>
      <c r="R85" s="32"/>
      <c r="S85" s="22" t="str">
        <f t="shared" si="17"/>
        <v xml:space="preserve"> </v>
      </c>
      <c r="T85" s="31"/>
      <c r="U85" s="32"/>
      <c r="V85" s="22" t="str">
        <f t="shared" si="18"/>
        <v xml:space="preserve"> </v>
      </c>
      <c r="W85" s="31"/>
      <c r="X85" s="32"/>
      <c r="Y85" s="22" t="str">
        <f t="shared" si="19"/>
        <v xml:space="preserve"> </v>
      </c>
      <c r="Z85" s="31"/>
      <c r="AA85" s="32"/>
      <c r="AB85" s="22" t="str">
        <f t="shared" si="20"/>
        <v xml:space="preserve"> </v>
      </c>
      <c r="AC85" s="31"/>
      <c r="AD85" s="32"/>
      <c r="AE85" s="22" t="str">
        <f t="shared" si="21"/>
        <v xml:space="preserve"> </v>
      </c>
      <c r="AF85" s="31"/>
      <c r="AG85" s="32"/>
      <c r="AH85" s="22" t="str">
        <f t="shared" si="22"/>
        <v xml:space="preserve"> </v>
      </c>
      <c r="AI85" s="31"/>
      <c r="AJ85" s="32"/>
      <c r="AK85" s="22" t="str">
        <f t="shared" si="23"/>
        <v xml:space="preserve"> </v>
      </c>
      <c r="AL85" s="31"/>
      <c r="AM85" s="32"/>
      <c r="AN85" s="22" t="str">
        <f t="shared" si="24"/>
        <v xml:space="preserve"> </v>
      </c>
      <c r="AO85" s="31"/>
      <c r="AP85" s="32"/>
      <c r="AQ85" s="22" t="str">
        <f t="shared" si="25"/>
        <v xml:space="preserve"> </v>
      </c>
      <c r="AR85" s="33">
        <f t="shared" si="27"/>
        <v>0</v>
      </c>
      <c r="AS85" s="34">
        <f t="shared" si="27"/>
        <v>0</v>
      </c>
      <c r="AT85" s="25" t="e">
        <f t="shared" si="26"/>
        <v>#DIV/0!</v>
      </c>
    </row>
    <row r="86" spans="1:46" s="13" customFormat="1" ht="20.100000000000001" customHeight="1">
      <c r="A86" s="26"/>
      <c r="B86" s="27">
        <v>77</v>
      </c>
      <c r="C86" s="28"/>
      <c r="D86" s="29"/>
      <c r="E86" s="28"/>
      <c r="F86" s="28"/>
      <c r="G86" s="30"/>
      <c r="H86" s="31"/>
      <c r="I86" s="32"/>
      <c r="J86" s="22" t="str">
        <f t="shared" si="14"/>
        <v xml:space="preserve"> </v>
      </c>
      <c r="K86" s="31"/>
      <c r="L86" s="32"/>
      <c r="M86" s="22" t="str">
        <f t="shared" si="15"/>
        <v xml:space="preserve"> </v>
      </c>
      <c r="N86" s="31"/>
      <c r="O86" s="32"/>
      <c r="P86" s="22" t="str">
        <f t="shared" si="16"/>
        <v xml:space="preserve"> </v>
      </c>
      <c r="Q86" s="31"/>
      <c r="R86" s="32"/>
      <c r="S86" s="22" t="str">
        <f t="shared" si="17"/>
        <v xml:space="preserve"> </v>
      </c>
      <c r="T86" s="31"/>
      <c r="U86" s="32"/>
      <c r="V86" s="22" t="str">
        <f t="shared" si="18"/>
        <v xml:space="preserve"> </v>
      </c>
      <c r="W86" s="31"/>
      <c r="X86" s="32"/>
      <c r="Y86" s="22" t="str">
        <f t="shared" si="19"/>
        <v xml:space="preserve"> </v>
      </c>
      <c r="Z86" s="31"/>
      <c r="AA86" s="32"/>
      <c r="AB86" s="22" t="str">
        <f t="shared" si="20"/>
        <v xml:space="preserve"> </v>
      </c>
      <c r="AC86" s="31"/>
      <c r="AD86" s="32"/>
      <c r="AE86" s="22" t="str">
        <f t="shared" si="21"/>
        <v xml:space="preserve"> </v>
      </c>
      <c r="AF86" s="31"/>
      <c r="AG86" s="32"/>
      <c r="AH86" s="22" t="str">
        <f t="shared" si="22"/>
        <v xml:space="preserve"> </v>
      </c>
      <c r="AI86" s="31"/>
      <c r="AJ86" s="32"/>
      <c r="AK86" s="22" t="str">
        <f t="shared" si="23"/>
        <v xml:space="preserve"> </v>
      </c>
      <c r="AL86" s="31"/>
      <c r="AM86" s="32"/>
      <c r="AN86" s="22" t="str">
        <f t="shared" si="24"/>
        <v xml:space="preserve"> </v>
      </c>
      <c r="AO86" s="31"/>
      <c r="AP86" s="32"/>
      <c r="AQ86" s="22" t="str">
        <f t="shared" si="25"/>
        <v xml:space="preserve"> </v>
      </c>
      <c r="AR86" s="33">
        <f t="shared" si="27"/>
        <v>0</v>
      </c>
      <c r="AS86" s="34">
        <f t="shared" si="27"/>
        <v>0</v>
      </c>
      <c r="AT86" s="25" t="e">
        <f t="shared" si="26"/>
        <v>#DIV/0!</v>
      </c>
    </row>
    <row r="87" spans="1:46" s="13" customFormat="1" ht="20.100000000000001" customHeight="1">
      <c r="A87" s="26"/>
      <c r="B87" s="27">
        <v>78</v>
      </c>
      <c r="C87" s="28"/>
      <c r="D87" s="29"/>
      <c r="E87" s="28"/>
      <c r="F87" s="28"/>
      <c r="G87" s="30"/>
      <c r="H87" s="31"/>
      <c r="I87" s="32"/>
      <c r="J87" s="22" t="str">
        <f t="shared" si="14"/>
        <v xml:space="preserve"> </v>
      </c>
      <c r="K87" s="31"/>
      <c r="L87" s="32"/>
      <c r="M87" s="22" t="str">
        <f t="shared" si="15"/>
        <v xml:space="preserve"> </v>
      </c>
      <c r="N87" s="31"/>
      <c r="O87" s="32"/>
      <c r="P87" s="22" t="str">
        <f t="shared" si="16"/>
        <v xml:space="preserve"> </v>
      </c>
      <c r="Q87" s="31"/>
      <c r="R87" s="32"/>
      <c r="S87" s="22" t="str">
        <f t="shared" si="17"/>
        <v xml:space="preserve"> </v>
      </c>
      <c r="T87" s="31"/>
      <c r="U87" s="32"/>
      <c r="V87" s="22" t="str">
        <f t="shared" si="18"/>
        <v xml:space="preserve"> </v>
      </c>
      <c r="W87" s="31"/>
      <c r="X87" s="32"/>
      <c r="Y87" s="22" t="str">
        <f t="shared" si="19"/>
        <v xml:space="preserve"> </v>
      </c>
      <c r="Z87" s="31"/>
      <c r="AA87" s="32"/>
      <c r="AB87" s="22" t="str">
        <f t="shared" si="20"/>
        <v xml:space="preserve"> </v>
      </c>
      <c r="AC87" s="31"/>
      <c r="AD87" s="32"/>
      <c r="AE87" s="22" t="str">
        <f t="shared" si="21"/>
        <v xml:space="preserve"> </v>
      </c>
      <c r="AF87" s="31"/>
      <c r="AG87" s="32"/>
      <c r="AH87" s="22" t="str">
        <f t="shared" si="22"/>
        <v xml:space="preserve"> </v>
      </c>
      <c r="AI87" s="31"/>
      <c r="AJ87" s="32"/>
      <c r="AK87" s="22" t="str">
        <f t="shared" si="23"/>
        <v xml:space="preserve"> </v>
      </c>
      <c r="AL87" s="31"/>
      <c r="AM87" s="32"/>
      <c r="AN87" s="22" t="str">
        <f t="shared" si="24"/>
        <v xml:space="preserve"> </v>
      </c>
      <c r="AO87" s="31"/>
      <c r="AP87" s="32"/>
      <c r="AQ87" s="22" t="str">
        <f t="shared" si="25"/>
        <v xml:space="preserve"> </v>
      </c>
      <c r="AR87" s="33">
        <f t="shared" si="27"/>
        <v>0</v>
      </c>
      <c r="AS87" s="34">
        <f t="shared" si="27"/>
        <v>0</v>
      </c>
      <c r="AT87" s="25" t="e">
        <f t="shared" si="26"/>
        <v>#DIV/0!</v>
      </c>
    </row>
    <row r="88" spans="1:46" s="13" customFormat="1" ht="20.100000000000001" customHeight="1">
      <c r="A88" s="26"/>
      <c r="B88" s="27">
        <v>79</v>
      </c>
      <c r="C88" s="28"/>
      <c r="D88" s="29"/>
      <c r="E88" s="28"/>
      <c r="F88" s="28"/>
      <c r="G88" s="30"/>
      <c r="H88" s="31"/>
      <c r="I88" s="32"/>
      <c r="J88" s="22" t="str">
        <f t="shared" si="14"/>
        <v xml:space="preserve"> </v>
      </c>
      <c r="K88" s="31"/>
      <c r="L88" s="32"/>
      <c r="M88" s="22" t="str">
        <f t="shared" si="15"/>
        <v xml:space="preserve"> </v>
      </c>
      <c r="N88" s="31"/>
      <c r="O88" s="32"/>
      <c r="P88" s="22" t="str">
        <f t="shared" si="16"/>
        <v xml:space="preserve"> </v>
      </c>
      <c r="Q88" s="31"/>
      <c r="R88" s="32"/>
      <c r="S88" s="22" t="str">
        <f t="shared" si="17"/>
        <v xml:space="preserve"> </v>
      </c>
      <c r="T88" s="31"/>
      <c r="U88" s="32"/>
      <c r="V88" s="22" t="str">
        <f t="shared" si="18"/>
        <v xml:space="preserve"> </v>
      </c>
      <c r="W88" s="31"/>
      <c r="X88" s="32"/>
      <c r="Y88" s="22" t="str">
        <f t="shared" si="19"/>
        <v xml:space="preserve"> </v>
      </c>
      <c r="Z88" s="31"/>
      <c r="AA88" s="32"/>
      <c r="AB88" s="22" t="str">
        <f t="shared" si="20"/>
        <v xml:space="preserve"> </v>
      </c>
      <c r="AC88" s="31"/>
      <c r="AD88" s="32"/>
      <c r="AE88" s="22" t="str">
        <f t="shared" si="21"/>
        <v xml:space="preserve"> </v>
      </c>
      <c r="AF88" s="31"/>
      <c r="AG88" s="32"/>
      <c r="AH88" s="22" t="str">
        <f t="shared" si="22"/>
        <v xml:space="preserve"> </v>
      </c>
      <c r="AI88" s="31"/>
      <c r="AJ88" s="32"/>
      <c r="AK88" s="22" t="str">
        <f t="shared" si="23"/>
        <v xml:space="preserve"> </v>
      </c>
      <c r="AL88" s="31"/>
      <c r="AM88" s="32"/>
      <c r="AN88" s="22" t="str">
        <f t="shared" si="24"/>
        <v xml:space="preserve"> </v>
      </c>
      <c r="AO88" s="31"/>
      <c r="AP88" s="32"/>
      <c r="AQ88" s="22" t="str">
        <f t="shared" si="25"/>
        <v xml:space="preserve"> </v>
      </c>
      <c r="AR88" s="33">
        <f t="shared" si="27"/>
        <v>0</v>
      </c>
      <c r="AS88" s="34">
        <f t="shared" si="27"/>
        <v>0</v>
      </c>
      <c r="AT88" s="25" t="e">
        <f t="shared" si="26"/>
        <v>#DIV/0!</v>
      </c>
    </row>
    <row r="89" spans="1:46" s="13" customFormat="1" ht="20.100000000000001" customHeight="1">
      <c r="A89" s="26"/>
      <c r="B89" s="27">
        <v>80</v>
      </c>
      <c r="C89" s="28"/>
      <c r="D89" s="29"/>
      <c r="E89" s="28"/>
      <c r="F89" s="28"/>
      <c r="G89" s="30"/>
      <c r="H89" s="31"/>
      <c r="I89" s="32"/>
      <c r="J89" s="22" t="str">
        <f t="shared" si="14"/>
        <v xml:space="preserve"> </v>
      </c>
      <c r="K89" s="31"/>
      <c r="L89" s="32"/>
      <c r="M89" s="22" t="str">
        <f t="shared" si="15"/>
        <v xml:space="preserve"> </v>
      </c>
      <c r="N89" s="31"/>
      <c r="O89" s="32"/>
      <c r="P89" s="22" t="str">
        <f t="shared" si="16"/>
        <v xml:space="preserve"> </v>
      </c>
      <c r="Q89" s="31"/>
      <c r="R89" s="32"/>
      <c r="S89" s="22" t="str">
        <f t="shared" si="17"/>
        <v xml:space="preserve"> </v>
      </c>
      <c r="T89" s="31"/>
      <c r="U89" s="32"/>
      <c r="V89" s="22" t="str">
        <f t="shared" si="18"/>
        <v xml:space="preserve"> </v>
      </c>
      <c r="W89" s="31"/>
      <c r="X89" s="32"/>
      <c r="Y89" s="22" t="str">
        <f t="shared" si="19"/>
        <v xml:space="preserve"> </v>
      </c>
      <c r="Z89" s="31"/>
      <c r="AA89" s="32"/>
      <c r="AB89" s="22" t="str">
        <f t="shared" si="20"/>
        <v xml:space="preserve"> </v>
      </c>
      <c r="AC89" s="31"/>
      <c r="AD89" s="32"/>
      <c r="AE89" s="22" t="str">
        <f t="shared" si="21"/>
        <v xml:space="preserve"> </v>
      </c>
      <c r="AF89" s="31"/>
      <c r="AG89" s="32"/>
      <c r="AH89" s="22" t="str">
        <f t="shared" si="22"/>
        <v xml:space="preserve"> </v>
      </c>
      <c r="AI89" s="31"/>
      <c r="AJ89" s="32"/>
      <c r="AK89" s="22" t="str">
        <f t="shared" si="23"/>
        <v xml:space="preserve"> </v>
      </c>
      <c r="AL89" s="31"/>
      <c r="AM89" s="32"/>
      <c r="AN89" s="22" t="str">
        <f t="shared" si="24"/>
        <v xml:space="preserve"> </v>
      </c>
      <c r="AO89" s="31"/>
      <c r="AP89" s="32"/>
      <c r="AQ89" s="22" t="str">
        <f t="shared" si="25"/>
        <v xml:space="preserve"> </v>
      </c>
      <c r="AR89" s="33">
        <f t="shared" si="27"/>
        <v>0</v>
      </c>
      <c r="AS89" s="34">
        <f t="shared" si="27"/>
        <v>0</v>
      </c>
      <c r="AT89" s="25" t="e">
        <f t="shared" si="26"/>
        <v>#DIV/0!</v>
      </c>
    </row>
    <row r="90" spans="1:46" s="13" customFormat="1" ht="20.100000000000001" customHeight="1">
      <c r="A90" s="26"/>
      <c r="B90" s="27">
        <v>81</v>
      </c>
      <c r="C90" s="28"/>
      <c r="D90" s="29"/>
      <c r="E90" s="28"/>
      <c r="F90" s="28"/>
      <c r="G90" s="30"/>
      <c r="H90" s="31"/>
      <c r="I90" s="32"/>
      <c r="J90" s="22" t="str">
        <f t="shared" si="14"/>
        <v xml:space="preserve"> </v>
      </c>
      <c r="K90" s="31"/>
      <c r="L90" s="32"/>
      <c r="M90" s="22" t="str">
        <f t="shared" si="15"/>
        <v xml:space="preserve"> </v>
      </c>
      <c r="N90" s="31"/>
      <c r="O90" s="32"/>
      <c r="P90" s="22" t="str">
        <f t="shared" si="16"/>
        <v xml:space="preserve"> </v>
      </c>
      <c r="Q90" s="31"/>
      <c r="R90" s="32"/>
      <c r="S90" s="22" t="str">
        <f t="shared" si="17"/>
        <v xml:space="preserve"> </v>
      </c>
      <c r="T90" s="31"/>
      <c r="U90" s="32"/>
      <c r="V90" s="22" t="str">
        <f t="shared" si="18"/>
        <v xml:space="preserve"> </v>
      </c>
      <c r="W90" s="31"/>
      <c r="X90" s="32"/>
      <c r="Y90" s="22" t="str">
        <f t="shared" si="19"/>
        <v xml:space="preserve"> </v>
      </c>
      <c r="Z90" s="31"/>
      <c r="AA90" s="32"/>
      <c r="AB90" s="22" t="str">
        <f t="shared" si="20"/>
        <v xml:space="preserve"> </v>
      </c>
      <c r="AC90" s="31"/>
      <c r="AD90" s="32"/>
      <c r="AE90" s="22" t="str">
        <f t="shared" si="21"/>
        <v xml:space="preserve"> </v>
      </c>
      <c r="AF90" s="31"/>
      <c r="AG90" s="32"/>
      <c r="AH90" s="22" t="str">
        <f t="shared" si="22"/>
        <v xml:space="preserve"> </v>
      </c>
      <c r="AI90" s="31"/>
      <c r="AJ90" s="32"/>
      <c r="AK90" s="22" t="str">
        <f t="shared" si="23"/>
        <v xml:space="preserve"> </v>
      </c>
      <c r="AL90" s="31"/>
      <c r="AM90" s="32"/>
      <c r="AN90" s="22" t="str">
        <f t="shared" si="24"/>
        <v xml:space="preserve"> </v>
      </c>
      <c r="AO90" s="31"/>
      <c r="AP90" s="32"/>
      <c r="AQ90" s="22" t="str">
        <f t="shared" si="25"/>
        <v xml:space="preserve"> </v>
      </c>
      <c r="AR90" s="33">
        <f t="shared" si="27"/>
        <v>0</v>
      </c>
      <c r="AS90" s="34">
        <f t="shared" si="27"/>
        <v>0</v>
      </c>
      <c r="AT90" s="25" t="e">
        <f t="shared" si="26"/>
        <v>#DIV/0!</v>
      </c>
    </row>
    <row r="91" spans="1:46" s="13" customFormat="1" ht="20.100000000000001" customHeight="1">
      <c r="A91" s="26"/>
      <c r="B91" s="27">
        <v>82</v>
      </c>
      <c r="C91" s="28"/>
      <c r="D91" s="29"/>
      <c r="E91" s="28"/>
      <c r="F91" s="28"/>
      <c r="G91" s="30"/>
      <c r="H91" s="31"/>
      <c r="I91" s="32"/>
      <c r="J91" s="22" t="str">
        <f t="shared" si="14"/>
        <v xml:space="preserve"> </v>
      </c>
      <c r="K91" s="31"/>
      <c r="L91" s="32"/>
      <c r="M91" s="22" t="str">
        <f t="shared" si="15"/>
        <v xml:space="preserve"> </v>
      </c>
      <c r="N91" s="31"/>
      <c r="O91" s="32"/>
      <c r="P91" s="22" t="str">
        <f t="shared" si="16"/>
        <v xml:space="preserve"> </v>
      </c>
      <c r="Q91" s="31"/>
      <c r="R91" s="32"/>
      <c r="S91" s="22" t="str">
        <f t="shared" si="17"/>
        <v xml:space="preserve"> </v>
      </c>
      <c r="T91" s="31"/>
      <c r="U91" s="32"/>
      <c r="V91" s="22" t="str">
        <f t="shared" si="18"/>
        <v xml:space="preserve"> </v>
      </c>
      <c r="W91" s="31"/>
      <c r="X91" s="32"/>
      <c r="Y91" s="22" t="str">
        <f t="shared" si="19"/>
        <v xml:space="preserve"> </v>
      </c>
      <c r="Z91" s="31"/>
      <c r="AA91" s="32"/>
      <c r="AB91" s="22" t="str">
        <f t="shared" si="20"/>
        <v xml:space="preserve"> </v>
      </c>
      <c r="AC91" s="31"/>
      <c r="AD91" s="32"/>
      <c r="AE91" s="22" t="str">
        <f t="shared" si="21"/>
        <v xml:space="preserve"> </v>
      </c>
      <c r="AF91" s="31"/>
      <c r="AG91" s="32"/>
      <c r="AH91" s="22" t="str">
        <f t="shared" si="22"/>
        <v xml:space="preserve"> </v>
      </c>
      <c r="AI91" s="31"/>
      <c r="AJ91" s="32"/>
      <c r="AK91" s="22" t="str">
        <f t="shared" si="23"/>
        <v xml:space="preserve"> </v>
      </c>
      <c r="AL91" s="31"/>
      <c r="AM91" s="32"/>
      <c r="AN91" s="22" t="str">
        <f t="shared" si="24"/>
        <v xml:space="preserve"> </v>
      </c>
      <c r="AO91" s="31"/>
      <c r="AP91" s="32"/>
      <c r="AQ91" s="22" t="str">
        <f t="shared" si="25"/>
        <v xml:space="preserve"> </v>
      </c>
      <c r="AR91" s="33">
        <f t="shared" si="27"/>
        <v>0</v>
      </c>
      <c r="AS91" s="34">
        <f t="shared" si="27"/>
        <v>0</v>
      </c>
      <c r="AT91" s="25" t="e">
        <f t="shared" si="26"/>
        <v>#DIV/0!</v>
      </c>
    </row>
    <row r="92" spans="1:46" s="13" customFormat="1" ht="20.100000000000001" customHeight="1">
      <c r="A92" s="26"/>
      <c r="B92" s="27">
        <v>83</v>
      </c>
      <c r="C92" s="28"/>
      <c r="D92" s="29"/>
      <c r="E92" s="28"/>
      <c r="F92" s="28"/>
      <c r="G92" s="30"/>
      <c r="H92" s="31"/>
      <c r="I92" s="32"/>
      <c r="J92" s="22" t="str">
        <f t="shared" si="14"/>
        <v xml:space="preserve"> </v>
      </c>
      <c r="K92" s="31"/>
      <c r="L92" s="32"/>
      <c r="M92" s="22" t="str">
        <f t="shared" si="15"/>
        <v xml:space="preserve"> </v>
      </c>
      <c r="N92" s="31"/>
      <c r="O92" s="32"/>
      <c r="P92" s="22" t="str">
        <f t="shared" si="16"/>
        <v xml:space="preserve"> </v>
      </c>
      <c r="Q92" s="31"/>
      <c r="R92" s="32"/>
      <c r="S92" s="22" t="str">
        <f t="shared" si="17"/>
        <v xml:space="preserve"> </v>
      </c>
      <c r="T92" s="31"/>
      <c r="U92" s="32"/>
      <c r="V92" s="22" t="str">
        <f t="shared" si="18"/>
        <v xml:space="preserve"> </v>
      </c>
      <c r="W92" s="31"/>
      <c r="X92" s="32"/>
      <c r="Y92" s="22" t="str">
        <f t="shared" si="19"/>
        <v xml:space="preserve"> </v>
      </c>
      <c r="Z92" s="31"/>
      <c r="AA92" s="32"/>
      <c r="AB92" s="22" t="str">
        <f t="shared" si="20"/>
        <v xml:space="preserve"> </v>
      </c>
      <c r="AC92" s="31"/>
      <c r="AD92" s="32"/>
      <c r="AE92" s="22" t="str">
        <f t="shared" si="21"/>
        <v xml:space="preserve"> </v>
      </c>
      <c r="AF92" s="31"/>
      <c r="AG92" s="32"/>
      <c r="AH92" s="22" t="str">
        <f t="shared" si="22"/>
        <v xml:space="preserve"> </v>
      </c>
      <c r="AI92" s="31"/>
      <c r="AJ92" s="32"/>
      <c r="AK92" s="22" t="str">
        <f t="shared" si="23"/>
        <v xml:space="preserve"> </v>
      </c>
      <c r="AL92" s="31"/>
      <c r="AM92" s="32"/>
      <c r="AN92" s="22" t="str">
        <f t="shared" si="24"/>
        <v xml:space="preserve"> </v>
      </c>
      <c r="AO92" s="31"/>
      <c r="AP92" s="32"/>
      <c r="AQ92" s="22" t="str">
        <f t="shared" si="25"/>
        <v xml:space="preserve"> </v>
      </c>
      <c r="AR92" s="33">
        <f t="shared" si="27"/>
        <v>0</v>
      </c>
      <c r="AS92" s="34">
        <f t="shared" si="27"/>
        <v>0</v>
      </c>
      <c r="AT92" s="25" t="e">
        <f t="shared" si="26"/>
        <v>#DIV/0!</v>
      </c>
    </row>
    <row r="93" spans="1:46" s="13" customFormat="1" ht="20.100000000000001" customHeight="1">
      <c r="A93" s="26"/>
      <c r="B93" s="27">
        <v>84</v>
      </c>
      <c r="C93" s="28"/>
      <c r="D93" s="29"/>
      <c r="E93" s="28"/>
      <c r="F93" s="28"/>
      <c r="G93" s="30"/>
      <c r="H93" s="31"/>
      <c r="I93" s="32"/>
      <c r="J93" s="22" t="str">
        <f t="shared" si="14"/>
        <v xml:space="preserve"> </v>
      </c>
      <c r="K93" s="31"/>
      <c r="L93" s="32"/>
      <c r="M93" s="22" t="str">
        <f t="shared" si="15"/>
        <v xml:space="preserve"> </v>
      </c>
      <c r="N93" s="31"/>
      <c r="O93" s="32"/>
      <c r="P93" s="22" t="str">
        <f t="shared" si="16"/>
        <v xml:space="preserve"> </v>
      </c>
      <c r="Q93" s="31"/>
      <c r="R93" s="32"/>
      <c r="S93" s="22" t="str">
        <f t="shared" si="17"/>
        <v xml:space="preserve"> </v>
      </c>
      <c r="T93" s="31"/>
      <c r="U93" s="32"/>
      <c r="V93" s="22" t="str">
        <f t="shared" si="18"/>
        <v xml:space="preserve"> </v>
      </c>
      <c r="W93" s="31"/>
      <c r="X93" s="32"/>
      <c r="Y93" s="22" t="str">
        <f t="shared" si="19"/>
        <v xml:space="preserve"> </v>
      </c>
      <c r="Z93" s="31"/>
      <c r="AA93" s="32"/>
      <c r="AB93" s="22" t="str">
        <f t="shared" si="20"/>
        <v xml:space="preserve"> </v>
      </c>
      <c r="AC93" s="31"/>
      <c r="AD93" s="32"/>
      <c r="AE93" s="22" t="str">
        <f t="shared" si="21"/>
        <v xml:space="preserve"> </v>
      </c>
      <c r="AF93" s="31"/>
      <c r="AG93" s="32"/>
      <c r="AH93" s="22" t="str">
        <f t="shared" si="22"/>
        <v xml:space="preserve"> </v>
      </c>
      <c r="AI93" s="31"/>
      <c r="AJ93" s="32"/>
      <c r="AK93" s="22" t="str">
        <f t="shared" si="23"/>
        <v xml:space="preserve"> </v>
      </c>
      <c r="AL93" s="31"/>
      <c r="AM93" s="32"/>
      <c r="AN93" s="22" t="str">
        <f t="shared" si="24"/>
        <v xml:space="preserve"> </v>
      </c>
      <c r="AO93" s="31"/>
      <c r="AP93" s="32"/>
      <c r="AQ93" s="22" t="str">
        <f t="shared" si="25"/>
        <v xml:space="preserve"> </v>
      </c>
      <c r="AR93" s="33">
        <f t="shared" si="27"/>
        <v>0</v>
      </c>
      <c r="AS93" s="34">
        <f t="shared" si="27"/>
        <v>0</v>
      </c>
      <c r="AT93" s="25" t="e">
        <f t="shared" si="26"/>
        <v>#DIV/0!</v>
      </c>
    </row>
    <row r="94" spans="1:46" s="13" customFormat="1" ht="20.100000000000001" customHeight="1">
      <c r="A94" s="26"/>
      <c r="B94" s="27">
        <v>85</v>
      </c>
      <c r="C94" s="28"/>
      <c r="D94" s="29"/>
      <c r="E94" s="28"/>
      <c r="F94" s="28"/>
      <c r="G94" s="30"/>
      <c r="H94" s="31"/>
      <c r="I94" s="32"/>
      <c r="J94" s="22" t="str">
        <f t="shared" si="14"/>
        <v xml:space="preserve"> </v>
      </c>
      <c r="K94" s="31"/>
      <c r="L94" s="32"/>
      <c r="M94" s="22" t="str">
        <f t="shared" si="15"/>
        <v xml:space="preserve"> </v>
      </c>
      <c r="N94" s="31"/>
      <c r="O94" s="32"/>
      <c r="P94" s="22" t="str">
        <f t="shared" si="16"/>
        <v xml:space="preserve"> </v>
      </c>
      <c r="Q94" s="31"/>
      <c r="R94" s="32"/>
      <c r="S94" s="22" t="str">
        <f t="shared" si="17"/>
        <v xml:space="preserve"> </v>
      </c>
      <c r="T94" s="31"/>
      <c r="U94" s="32"/>
      <c r="V94" s="22" t="str">
        <f t="shared" si="18"/>
        <v xml:space="preserve"> </v>
      </c>
      <c r="W94" s="31"/>
      <c r="X94" s="32"/>
      <c r="Y94" s="22" t="str">
        <f t="shared" si="19"/>
        <v xml:space="preserve"> </v>
      </c>
      <c r="Z94" s="31"/>
      <c r="AA94" s="32"/>
      <c r="AB94" s="22" t="str">
        <f t="shared" si="20"/>
        <v xml:space="preserve"> </v>
      </c>
      <c r="AC94" s="31"/>
      <c r="AD94" s="32"/>
      <c r="AE94" s="22" t="str">
        <f t="shared" si="21"/>
        <v xml:space="preserve"> </v>
      </c>
      <c r="AF94" s="31"/>
      <c r="AG94" s="32"/>
      <c r="AH94" s="22" t="str">
        <f t="shared" si="22"/>
        <v xml:space="preserve"> </v>
      </c>
      <c r="AI94" s="31"/>
      <c r="AJ94" s="32"/>
      <c r="AK94" s="22" t="str">
        <f t="shared" si="23"/>
        <v xml:space="preserve"> </v>
      </c>
      <c r="AL94" s="31"/>
      <c r="AM94" s="32"/>
      <c r="AN94" s="22" t="str">
        <f t="shared" si="24"/>
        <v xml:space="preserve"> </v>
      </c>
      <c r="AO94" s="31"/>
      <c r="AP94" s="32"/>
      <c r="AQ94" s="22" t="str">
        <f t="shared" si="25"/>
        <v xml:space="preserve"> </v>
      </c>
      <c r="AR94" s="33">
        <f t="shared" si="27"/>
        <v>0</v>
      </c>
      <c r="AS94" s="34">
        <f t="shared" si="27"/>
        <v>0</v>
      </c>
      <c r="AT94" s="25" t="e">
        <f t="shared" si="26"/>
        <v>#DIV/0!</v>
      </c>
    </row>
    <row r="95" spans="1:46" s="13" customFormat="1" ht="20.100000000000001" customHeight="1">
      <c r="A95" s="26"/>
      <c r="B95" s="27">
        <v>86</v>
      </c>
      <c r="C95" s="28"/>
      <c r="D95" s="29"/>
      <c r="E95" s="28"/>
      <c r="F95" s="28"/>
      <c r="G95" s="30"/>
      <c r="H95" s="31"/>
      <c r="I95" s="32"/>
      <c r="J95" s="22" t="str">
        <f t="shared" si="14"/>
        <v xml:space="preserve"> </v>
      </c>
      <c r="K95" s="31"/>
      <c r="L95" s="32"/>
      <c r="M95" s="22" t="str">
        <f t="shared" si="15"/>
        <v xml:space="preserve"> </v>
      </c>
      <c r="N95" s="31"/>
      <c r="O95" s="32"/>
      <c r="P95" s="22" t="str">
        <f t="shared" si="16"/>
        <v xml:space="preserve"> </v>
      </c>
      <c r="Q95" s="31"/>
      <c r="R95" s="32"/>
      <c r="S95" s="22" t="str">
        <f t="shared" si="17"/>
        <v xml:space="preserve"> </v>
      </c>
      <c r="T95" s="31"/>
      <c r="U95" s="32"/>
      <c r="V95" s="22" t="str">
        <f t="shared" si="18"/>
        <v xml:space="preserve"> </v>
      </c>
      <c r="W95" s="31"/>
      <c r="X95" s="32"/>
      <c r="Y95" s="22" t="str">
        <f t="shared" si="19"/>
        <v xml:space="preserve"> </v>
      </c>
      <c r="Z95" s="31"/>
      <c r="AA95" s="32"/>
      <c r="AB95" s="22" t="str">
        <f t="shared" si="20"/>
        <v xml:space="preserve"> </v>
      </c>
      <c r="AC95" s="31"/>
      <c r="AD95" s="32"/>
      <c r="AE95" s="22" t="str">
        <f t="shared" si="21"/>
        <v xml:space="preserve"> </v>
      </c>
      <c r="AF95" s="31"/>
      <c r="AG95" s="32"/>
      <c r="AH95" s="22" t="str">
        <f t="shared" si="22"/>
        <v xml:space="preserve"> </v>
      </c>
      <c r="AI95" s="31"/>
      <c r="AJ95" s="32"/>
      <c r="AK95" s="22" t="str">
        <f t="shared" si="23"/>
        <v xml:space="preserve"> </v>
      </c>
      <c r="AL95" s="31"/>
      <c r="AM95" s="32"/>
      <c r="AN95" s="22" t="str">
        <f t="shared" si="24"/>
        <v xml:space="preserve"> </v>
      </c>
      <c r="AO95" s="31"/>
      <c r="AP95" s="32"/>
      <c r="AQ95" s="22" t="str">
        <f t="shared" si="25"/>
        <v xml:space="preserve"> </v>
      </c>
      <c r="AR95" s="33">
        <f t="shared" si="27"/>
        <v>0</v>
      </c>
      <c r="AS95" s="34">
        <f t="shared" si="27"/>
        <v>0</v>
      </c>
      <c r="AT95" s="25" t="e">
        <f t="shared" si="26"/>
        <v>#DIV/0!</v>
      </c>
    </row>
    <row r="96" spans="1:46" s="13" customFormat="1" ht="20.100000000000001" customHeight="1">
      <c r="A96" s="26"/>
      <c r="B96" s="27">
        <v>87</v>
      </c>
      <c r="C96" s="28"/>
      <c r="D96" s="29"/>
      <c r="E96" s="28"/>
      <c r="F96" s="28"/>
      <c r="G96" s="30"/>
      <c r="H96" s="31"/>
      <c r="I96" s="32"/>
      <c r="J96" s="22" t="str">
        <f t="shared" si="14"/>
        <v xml:space="preserve"> </v>
      </c>
      <c r="K96" s="31"/>
      <c r="L96" s="32"/>
      <c r="M96" s="22" t="str">
        <f t="shared" si="15"/>
        <v xml:space="preserve"> </v>
      </c>
      <c r="N96" s="31"/>
      <c r="O96" s="32"/>
      <c r="P96" s="22" t="str">
        <f t="shared" si="16"/>
        <v xml:space="preserve"> </v>
      </c>
      <c r="Q96" s="31"/>
      <c r="R96" s="32"/>
      <c r="S96" s="22" t="str">
        <f t="shared" si="17"/>
        <v xml:space="preserve"> </v>
      </c>
      <c r="T96" s="31"/>
      <c r="U96" s="32"/>
      <c r="V96" s="22" t="str">
        <f t="shared" si="18"/>
        <v xml:space="preserve"> </v>
      </c>
      <c r="W96" s="31"/>
      <c r="X96" s="32"/>
      <c r="Y96" s="22" t="str">
        <f t="shared" si="19"/>
        <v xml:space="preserve"> </v>
      </c>
      <c r="Z96" s="31"/>
      <c r="AA96" s="32"/>
      <c r="AB96" s="22" t="str">
        <f t="shared" si="20"/>
        <v xml:space="preserve"> </v>
      </c>
      <c r="AC96" s="31"/>
      <c r="AD96" s="32"/>
      <c r="AE96" s="22" t="str">
        <f t="shared" si="21"/>
        <v xml:space="preserve"> </v>
      </c>
      <c r="AF96" s="31"/>
      <c r="AG96" s="32"/>
      <c r="AH96" s="22" t="str">
        <f t="shared" si="22"/>
        <v xml:space="preserve"> </v>
      </c>
      <c r="AI96" s="31"/>
      <c r="AJ96" s="32"/>
      <c r="AK96" s="22" t="str">
        <f t="shared" si="23"/>
        <v xml:space="preserve"> </v>
      </c>
      <c r="AL96" s="31"/>
      <c r="AM96" s="32"/>
      <c r="AN96" s="22" t="str">
        <f t="shared" si="24"/>
        <v xml:space="preserve"> </v>
      </c>
      <c r="AO96" s="31"/>
      <c r="AP96" s="32"/>
      <c r="AQ96" s="22" t="str">
        <f t="shared" si="25"/>
        <v xml:space="preserve"> </v>
      </c>
      <c r="AR96" s="33">
        <f t="shared" si="27"/>
        <v>0</v>
      </c>
      <c r="AS96" s="34">
        <f t="shared" si="27"/>
        <v>0</v>
      </c>
      <c r="AT96" s="25" t="e">
        <f t="shared" si="26"/>
        <v>#DIV/0!</v>
      </c>
    </row>
    <row r="97" spans="1:46" s="13" customFormat="1" ht="20.100000000000001" customHeight="1">
      <c r="A97" s="26"/>
      <c r="B97" s="27">
        <v>88</v>
      </c>
      <c r="C97" s="28"/>
      <c r="D97" s="29"/>
      <c r="E97" s="28"/>
      <c r="F97" s="28"/>
      <c r="G97" s="30"/>
      <c r="H97" s="31"/>
      <c r="I97" s="32"/>
      <c r="J97" s="22" t="str">
        <f t="shared" si="14"/>
        <v xml:space="preserve"> </v>
      </c>
      <c r="K97" s="31"/>
      <c r="L97" s="32"/>
      <c r="M97" s="22" t="str">
        <f t="shared" si="15"/>
        <v xml:space="preserve"> </v>
      </c>
      <c r="N97" s="31"/>
      <c r="O97" s="32"/>
      <c r="P97" s="22" t="str">
        <f t="shared" si="16"/>
        <v xml:space="preserve"> </v>
      </c>
      <c r="Q97" s="31"/>
      <c r="R97" s="32"/>
      <c r="S97" s="22" t="str">
        <f t="shared" si="17"/>
        <v xml:space="preserve"> </v>
      </c>
      <c r="T97" s="31"/>
      <c r="U97" s="32"/>
      <c r="V97" s="22" t="str">
        <f t="shared" si="18"/>
        <v xml:space="preserve"> </v>
      </c>
      <c r="W97" s="31"/>
      <c r="X97" s="32"/>
      <c r="Y97" s="22" t="str">
        <f t="shared" si="19"/>
        <v xml:space="preserve"> </v>
      </c>
      <c r="Z97" s="31"/>
      <c r="AA97" s="32"/>
      <c r="AB97" s="22" t="str">
        <f t="shared" si="20"/>
        <v xml:space="preserve"> </v>
      </c>
      <c r="AC97" s="31"/>
      <c r="AD97" s="32"/>
      <c r="AE97" s="22" t="str">
        <f t="shared" si="21"/>
        <v xml:space="preserve"> </v>
      </c>
      <c r="AF97" s="31"/>
      <c r="AG97" s="32"/>
      <c r="AH97" s="22" t="str">
        <f t="shared" si="22"/>
        <v xml:space="preserve"> </v>
      </c>
      <c r="AI97" s="31"/>
      <c r="AJ97" s="32"/>
      <c r="AK97" s="22" t="str">
        <f t="shared" si="23"/>
        <v xml:space="preserve"> </v>
      </c>
      <c r="AL97" s="31"/>
      <c r="AM97" s="32"/>
      <c r="AN97" s="22" t="str">
        <f t="shared" si="24"/>
        <v xml:space="preserve"> </v>
      </c>
      <c r="AO97" s="31"/>
      <c r="AP97" s="32"/>
      <c r="AQ97" s="22" t="str">
        <f t="shared" si="25"/>
        <v xml:space="preserve"> </v>
      </c>
      <c r="AR97" s="33">
        <f t="shared" si="27"/>
        <v>0</v>
      </c>
      <c r="AS97" s="34">
        <f t="shared" si="27"/>
        <v>0</v>
      </c>
      <c r="AT97" s="25" t="e">
        <f t="shared" si="26"/>
        <v>#DIV/0!</v>
      </c>
    </row>
    <row r="98" spans="1:46" s="13" customFormat="1" ht="20.100000000000001" customHeight="1">
      <c r="A98" s="26"/>
      <c r="B98" s="27">
        <v>89</v>
      </c>
      <c r="C98" s="28"/>
      <c r="D98" s="29"/>
      <c r="E98" s="28"/>
      <c r="F98" s="28"/>
      <c r="G98" s="30"/>
      <c r="H98" s="31"/>
      <c r="I98" s="32"/>
      <c r="J98" s="22" t="str">
        <f t="shared" si="14"/>
        <v xml:space="preserve"> </v>
      </c>
      <c r="K98" s="31"/>
      <c r="L98" s="32"/>
      <c r="M98" s="22" t="str">
        <f t="shared" si="15"/>
        <v xml:space="preserve"> </v>
      </c>
      <c r="N98" s="31"/>
      <c r="O98" s="32"/>
      <c r="P98" s="22" t="str">
        <f t="shared" si="16"/>
        <v xml:space="preserve"> </v>
      </c>
      <c r="Q98" s="31"/>
      <c r="R98" s="32"/>
      <c r="S98" s="22" t="str">
        <f t="shared" si="17"/>
        <v xml:space="preserve"> </v>
      </c>
      <c r="T98" s="31"/>
      <c r="U98" s="32"/>
      <c r="V98" s="22" t="str">
        <f t="shared" si="18"/>
        <v xml:space="preserve"> </v>
      </c>
      <c r="W98" s="31"/>
      <c r="X98" s="32"/>
      <c r="Y98" s="22" t="str">
        <f t="shared" si="19"/>
        <v xml:space="preserve"> </v>
      </c>
      <c r="Z98" s="31"/>
      <c r="AA98" s="32"/>
      <c r="AB98" s="22" t="str">
        <f t="shared" si="20"/>
        <v xml:space="preserve"> </v>
      </c>
      <c r="AC98" s="31"/>
      <c r="AD98" s="32"/>
      <c r="AE98" s="22" t="str">
        <f t="shared" si="21"/>
        <v xml:space="preserve"> </v>
      </c>
      <c r="AF98" s="31"/>
      <c r="AG98" s="32"/>
      <c r="AH98" s="22" t="str">
        <f t="shared" si="22"/>
        <v xml:space="preserve"> </v>
      </c>
      <c r="AI98" s="31"/>
      <c r="AJ98" s="32"/>
      <c r="AK98" s="22" t="str">
        <f t="shared" si="23"/>
        <v xml:space="preserve"> </v>
      </c>
      <c r="AL98" s="31"/>
      <c r="AM98" s="32"/>
      <c r="AN98" s="22" t="str">
        <f t="shared" si="24"/>
        <v xml:space="preserve"> </v>
      </c>
      <c r="AO98" s="31"/>
      <c r="AP98" s="32"/>
      <c r="AQ98" s="22" t="str">
        <f t="shared" si="25"/>
        <v xml:space="preserve"> </v>
      </c>
      <c r="AR98" s="33">
        <f t="shared" si="27"/>
        <v>0</v>
      </c>
      <c r="AS98" s="34">
        <f t="shared" si="27"/>
        <v>0</v>
      </c>
      <c r="AT98" s="25" t="e">
        <f t="shared" si="26"/>
        <v>#DIV/0!</v>
      </c>
    </row>
    <row r="99" spans="1:46" s="13" customFormat="1" ht="20.100000000000001" customHeight="1">
      <c r="A99" s="26"/>
      <c r="B99" s="27">
        <v>90</v>
      </c>
      <c r="C99" s="28"/>
      <c r="D99" s="29"/>
      <c r="E99" s="28"/>
      <c r="F99" s="28"/>
      <c r="G99" s="30"/>
      <c r="H99" s="31"/>
      <c r="I99" s="32"/>
      <c r="J99" s="22" t="str">
        <f t="shared" si="14"/>
        <v xml:space="preserve"> </v>
      </c>
      <c r="K99" s="31"/>
      <c r="L99" s="32"/>
      <c r="M99" s="22" t="str">
        <f t="shared" si="15"/>
        <v xml:space="preserve"> </v>
      </c>
      <c r="N99" s="31"/>
      <c r="O99" s="32"/>
      <c r="P99" s="22" t="str">
        <f t="shared" si="16"/>
        <v xml:space="preserve"> </v>
      </c>
      <c r="Q99" s="31"/>
      <c r="R99" s="32"/>
      <c r="S99" s="22" t="str">
        <f t="shared" si="17"/>
        <v xml:space="preserve"> </v>
      </c>
      <c r="T99" s="31"/>
      <c r="U99" s="32"/>
      <c r="V99" s="22" t="str">
        <f t="shared" si="18"/>
        <v xml:space="preserve"> </v>
      </c>
      <c r="W99" s="31"/>
      <c r="X99" s="32"/>
      <c r="Y99" s="22" t="str">
        <f t="shared" si="19"/>
        <v xml:space="preserve"> </v>
      </c>
      <c r="Z99" s="31"/>
      <c r="AA99" s="32"/>
      <c r="AB99" s="22" t="str">
        <f t="shared" si="20"/>
        <v xml:space="preserve"> </v>
      </c>
      <c r="AC99" s="31"/>
      <c r="AD99" s="32"/>
      <c r="AE99" s="22" t="str">
        <f t="shared" si="21"/>
        <v xml:space="preserve"> </v>
      </c>
      <c r="AF99" s="31"/>
      <c r="AG99" s="32"/>
      <c r="AH99" s="22" t="str">
        <f t="shared" si="22"/>
        <v xml:space="preserve"> </v>
      </c>
      <c r="AI99" s="31"/>
      <c r="AJ99" s="32"/>
      <c r="AK99" s="22" t="str">
        <f t="shared" si="23"/>
        <v xml:space="preserve"> </v>
      </c>
      <c r="AL99" s="31"/>
      <c r="AM99" s="32"/>
      <c r="AN99" s="22" t="str">
        <f t="shared" si="24"/>
        <v xml:space="preserve"> </v>
      </c>
      <c r="AO99" s="31"/>
      <c r="AP99" s="32"/>
      <c r="AQ99" s="22" t="str">
        <f t="shared" si="25"/>
        <v xml:space="preserve"> </v>
      </c>
      <c r="AR99" s="33">
        <f t="shared" si="27"/>
        <v>0</v>
      </c>
      <c r="AS99" s="34">
        <f t="shared" si="27"/>
        <v>0</v>
      </c>
      <c r="AT99" s="25" t="e">
        <f t="shared" si="26"/>
        <v>#DIV/0!</v>
      </c>
    </row>
    <row r="100" spans="1:46" s="13" customFormat="1" ht="20.100000000000001" customHeight="1">
      <c r="A100" s="26"/>
      <c r="B100" s="27">
        <v>91</v>
      </c>
      <c r="C100" s="28"/>
      <c r="D100" s="29"/>
      <c r="E100" s="28"/>
      <c r="F100" s="28"/>
      <c r="G100" s="30"/>
      <c r="H100" s="31"/>
      <c r="I100" s="32"/>
      <c r="J100" s="22" t="str">
        <f t="shared" si="14"/>
        <v xml:space="preserve"> </v>
      </c>
      <c r="K100" s="31"/>
      <c r="L100" s="32"/>
      <c r="M100" s="22" t="str">
        <f t="shared" si="15"/>
        <v xml:space="preserve"> </v>
      </c>
      <c r="N100" s="31"/>
      <c r="O100" s="32"/>
      <c r="P100" s="22" t="str">
        <f t="shared" si="16"/>
        <v xml:space="preserve"> </v>
      </c>
      <c r="Q100" s="31"/>
      <c r="R100" s="32"/>
      <c r="S100" s="22" t="str">
        <f t="shared" si="17"/>
        <v xml:space="preserve"> </v>
      </c>
      <c r="T100" s="31"/>
      <c r="U100" s="32"/>
      <c r="V100" s="22" t="str">
        <f t="shared" si="18"/>
        <v xml:space="preserve"> </v>
      </c>
      <c r="W100" s="31"/>
      <c r="X100" s="32"/>
      <c r="Y100" s="22" t="str">
        <f t="shared" si="19"/>
        <v xml:space="preserve"> </v>
      </c>
      <c r="Z100" s="31"/>
      <c r="AA100" s="32"/>
      <c r="AB100" s="22" t="str">
        <f t="shared" si="20"/>
        <v xml:space="preserve"> </v>
      </c>
      <c r="AC100" s="31"/>
      <c r="AD100" s="32"/>
      <c r="AE100" s="22" t="str">
        <f t="shared" si="21"/>
        <v xml:space="preserve"> </v>
      </c>
      <c r="AF100" s="31"/>
      <c r="AG100" s="32"/>
      <c r="AH100" s="22" t="str">
        <f t="shared" si="22"/>
        <v xml:space="preserve"> </v>
      </c>
      <c r="AI100" s="31"/>
      <c r="AJ100" s="32"/>
      <c r="AK100" s="22" t="str">
        <f t="shared" si="23"/>
        <v xml:space="preserve"> </v>
      </c>
      <c r="AL100" s="31"/>
      <c r="AM100" s="32"/>
      <c r="AN100" s="22" t="str">
        <f t="shared" si="24"/>
        <v xml:space="preserve"> </v>
      </c>
      <c r="AO100" s="31"/>
      <c r="AP100" s="32"/>
      <c r="AQ100" s="22" t="str">
        <f t="shared" si="25"/>
        <v xml:space="preserve"> </v>
      </c>
      <c r="AR100" s="33">
        <f t="shared" si="27"/>
        <v>0</v>
      </c>
      <c r="AS100" s="34">
        <f t="shared" si="27"/>
        <v>0</v>
      </c>
      <c r="AT100" s="25" t="e">
        <f t="shared" si="26"/>
        <v>#DIV/0!</v>
      </c>
    </row>
    <row r="101" spans="1:46" s="13" customFormat="1" ht="20.100000000000001" customHeight="1">
      <c r="A101" s="26"/>
      <c r="B101" s="27">
        <v>92</v>
      </c>
      <c r="C101" s="28"/>
      <c r="D101" s="29"/>
      <c r="E101" s="28"/>
      <c r="F101" s="28"/>
      <c r="G101" s="30"/>
      <c r="H101" s="31"/>
      <c r="I101" s="32"/>
      <c r="J101" s="22" t="str">
        <f t="shared" si="14"/>
        <v xml:space="preserve"> </v>
      </c>
      <c r="K101" s="31"/>
      <c r="L101" s="32"/>
      <c r="M101" s="22" t="str">
        <f t="shared" si="15"/>
        <v xml:space="preserve"> </v>
      </c>
      <c r="N101" s="31"/>
      <c r="O101" s="32"/>
      <c r="P101" s="22" t="str">
        <f t="shared" si="16"/>
        <v xml:space="preserve"> </v>
      </c>
      <c r="Q101" s="31"/>
      <c r="R101" s="32"/>
      <c r="S101" s="22" t="str">
        <f t="shared" si="17"/>
        <v xml:space="preserve"> </v>
      </c>
      <c r="T101" s="31"/>
      <c r="U101" s="32"/>
      <c r="V101" s="22" t="str">
        <f t="shared" si="18"/>
        <v xml:space="preserve"> </v>
      </c>
      <c r="W101" s="31"/>
      <c r="X101" s="32"/>
      <c r="Y101" s="22" t="str">
        <f t="shared" si="19"/>
        <v xml:space="preserve"> </v>
      </c>
      <c r="Z101" s="31"/>
      <c r="AA101" s="32"/>
      <c r="AB101" s="22" t="str">
        <f t="shared" si="20"/>
        <v xml:space="preserve"> </v>
      </c>
      <c r="AC101" s="31"/>
      <c r="AD101" s="32"/>
      <c r="AE101" s="22" t="str">
        <f t="shared" si="21"/>
        <v xml:space="preserve"> </v>
      </c>
      <c r="AF101" s="31"/>
      <c r="AG101" s="32"/>
      <c r="AH101" s="22" t="str">
        <f t="shared" si="22"/>
        <v xml:space="preserve"> </v>
      </c>
      <c r="AI101" s="31"/>
      <c r="AJ101" s="32"/>
      <c r="AK101" s="22" t="str">
        <f t="shared" si="23"/>
        <v xml:space="preserve"> </v>
      </c>
      <c r="AL101" s="31"/>
      <c r="AM101" s="32"/>
      <c r="AN101" s="22" t="str">
        <f t="shared" si="24"/>
        <v xml:space="preserve"> </v>
      </c>
      <c r="AO101" s="31"/>
      <c r="AP101" s="32"/>
      <c r="AQ101" s="22" t="str">
        <f t="shared" si="25"/>
        <v xml:space="preserve"> </v>
      </c>
      <c r="AR101" s="33">
        <f t="shared" si="27"/>
        <v>0</v>
      </c>
      <c r="AS101" s="34">
        <f t="shared" si="27"/>
        <v>0</v>
      </c>
      <c r="AT101" s="25" t="e">
        <f t="shared" si="26"/>
        <v>#DIV/0!</v>
      </c>
    </row>
    <row r="102" spans="1:46" s="13" customFormat="1" ht="20.100000000000001" customHeight="1">
      <c r="A102" s="26"/>
      <c r="B102" s="27">
        <v>93</v>
      </c>
      <c r="C102" s="28"/>
      <c r="D102" s="29"/>
      <c r="E102" s="28"/>
      <c r="F102" s="28"/>
      <c r="G102" s="30"/>
      <c r="H102" s="31"/>
      <c r="I102" s="32"/>
      <c r="J102" s="22" t="str">
        <f t="shared" si="14"/>
        <v xml:space="preserve"> </v>
      </c>
      <c r="K102" s="31"/>
      <c r="L102" s="32"/>
      <c r="M102" s="22" t="str">
        <f t="shared" si="15"/>
        <v xml:space="preserve"> </v>
      </c>
      <c r="N102" s="31"/>
      <c r="O102" s="32"/>
      <c r="P102" s="22" t="str">
        <f t="shared" si="16"/>
        <v xml:space="preserve"> </v>
      </c>
      <c r="Q102" s="31"/>
      <c r="R102" s="32"/>
      <c r="S102" s="22" t="str">
        <f t="shared" si="17"/>
        <v xml:space="preserve"> </v>
      </c>
      <c r="T102" s="31"/>
      <c r="U102" s="32"/>
      <c r="V102" s="22" t="str">
        <f t="shared" si="18"/>
        <v xml:space="preserve"> </v>
      </c>
      <c r="W102" s="31"/>
      <c r="X102" s="32"/>
      <c r="Y102" s="22" t="str">
        <f t="shared" si="19"/>
        <v xml:space="preserve"> </v>
      </c>
      <c r="Z102" s="31"/>
      <c r="AA102" s="32"/>
      <c r="AB102" s="22" t="str">
        <f t="shared" si="20"/>
        <v xml:space="preserve"> </v>
      </c>
      <c r="AC102" s="31"/>
      <c r="AD102" s="32"/>
      <c r="AE102" s="22" t="str">
        <f t="shared" si="21"/>
        <v xml:space="preserve"> </v>
      </c>
      <c r="AF102" s="31"/>
      <c r="AG102" s="32"/>
      <c r="AH102" s="22" t="str">
        <f t="shared" si="22"/>
        <v xml:space="preserve"> </v>
      </c>
      <c r="AI102" s="31"/>
      <c r="AJ102" s="32"/>
      <c r="AK102" s="22" t="str">
        <f t="shared" si="23"/>
        <v xml:space="preserve"> </v>
      </c>
      <c r="AL102" s="31"/>
      <c r="AM102" s="32"/>
      <c r="AN102" s="22" t="str">
        <f t="shared" si="24"/>
        <v xml:space="preserve"> </v>
      </c>
      <c r="AO102" s="31"/>
      <c r="AP102" s="32"/>
      <c r="AQ102" s="22" t="str">
        <f t="shared" si="25"/>
        <v xml:space="preserve"> </v>
      </c>
      <c r="AR102" s="33">
        <f t="shared" si="27"/>
        <v>0</v>
      </c>
      <c r="AS102" s="34">
        <f t="shared" si="27"/>
        <v>0</v>
      </c>
      <c r="AT102" s="25" t="e">
        <f t="shared" si="26"/>
        <v>#DIV/0!</v>
      </c>
    </row>
    <row r="103" spans="1:46" s="13" customFormat="1" ht="20.100000000000001" customHeight="1">
      <c r="A103" s="26"/>
      <c r="B103" s="27">
        <v>94</v>
      </c>
      <c r="C103" s="28"/>
      <c r="D103" s="29"/>
      <c r="E103" s="28"/>
      <c r="F103" s="28"/>
      <c r="G103" s="30"/>
      <c r="H103" s="31"/>
      <c r="I103" s="32"/>
      <c r="J103" s="22" t="str">
        <f t="shared" si="14"/>
        <v xml:space="preserve"> </v>
      </c>
      <c r="K103" s="31"/>
      <c r="L103" s="32"/>
      <c r="M103" s="22" t="str">
        <f t="shared" si="15"/>
        <v xml:space="preserve"> </v>
      </c>
      <c r="N103" s="31"/>
      <c r="O103" s="32"/>
      <c r="P103" s="22" t="str">
        <f t="shared" si="16"/>
        <v xml:space="preserve"> </v>
      </c>
      <c r="Q103" s="31"/>
      <c r="R103" s="32"/>
      <c r="S103" s="22" t="str">
        <f t="shared" si="17"/>
        <v xml:space="preserve"> </v>
      </c>
      <c r="T103" s="31"/>
      <c r="U103" s="32"/>
      <c r="V103" s="22" t="str">
        <f t="shared" si="18"/>
        <v xml:space="preserve"> </v>
      </c>
      <c r="W103" s="31"/>
      <c r="X103" s="32"/>
      <c r="Y103" s="22" t="str">
        <f t="shared" si="19"/>
        <v xml:space="preserve"> </v>
      </c>
      <c r="Z103" s="31"/>
      <c r="AA103" s="32"/>
      <c r="AB103" s="22" t="str">
        <f t="shared" si="20"/>
        <v xml:space="preserve"> </v>
      </c>
      <c r="AC103" s="31"/>
      <c r="AD103" s="32"/>
      <c r="AE103" s="22" t="str">
        <f t="shared" si="21"/>
        <v xml:space="preserve"> </v>
      </c>
      <c r="AF103" s="31"/>
      <c r="AG103" s="32"/>
      <c r="AH103" s="22" t="str">
        <f t="shared" si="22"/>
        <v xml:space="preserve"> </v>
      </c>
      <c r="AI103" s="31"/>
      <c r="AJ103" s="32"/>
      <c r="AK103" s="22" t="str">
        <f t="shared" si="23"/>
        <v xml:space="preserve"> </v>
      </c>
      <c r="AL103" s="31"/>
      <c r="AM103" s="32"/>
      <c r="AN103" s="22" t="str">
        <f t="shared" si="24"/>
        <v xml:space="preserve"> </v>
      </c>
      <c r="AO103" s="31"/>
      <c r="AP103" s="32"/>
      <c r="AQ103" s="22" t="str">
        <f t="shared" si="25"/>
        <v xml:space="preserve"> </v>
      </c>
      <c r="AR103" s="33">
        <f t="shared" si="27"/>
        <v>0</v>
      </c>
      <c r="AS103" s="34">
        <f t="shared" si="27"/>
        <v>0</v>
      </c>
      <c r="AT103" s="25" t="e">
        <f t="shared" si="26"/>
        <v>#DIV/0!</v>
      </c>
    </row>
    <row r="104" spans="1:46" s="13" customFormat="1" ht="20.100000000000001" customHeight="1">
      <c r="A104" s="26"/>
      <c r="B104" s="27">
        <v>95</v>
      </c>
      <c r="C104" s="28"/>
      <c r="D104" s="29"/>
      <c r="E104" s="28"/>
      <c r="F104" s="28"/>
      <c r="G104" s="30"/>
      <c r="H104" s="31"/>
      <c r="I104" s="32"/>
      <c r="J104" s="22" t="str">
        <f t="shared" si="14"/>
        <v xml:space="preserve"> </v>
      </c>
      <c r="K104" s="31"/>
      <c r="L104" s="32"/>
      <c r="M104" s="22" t="str">
        <f t="shared" si="15"/>
        <v xml:space="preserve"> </v>
      </c>
      <c r="N104" s="31"/>
      <c r="O104" s="32"/>
      <c r="P104" s="22" t="str">
        <f t="shared" si="16"/>
        <v xml:space="preserve"> </v>
      </c>
      <c r="Q104" s="31"/>
      <c r="R104" s="32"/>
      <c r="S104" s="22" t="str">
        <f t="shared" si="17"/>
        <v xml:space="preserve"> </v>
      </c>
      <c r="T104" s="31"/>
      <c r="U104" s="32"/>
      <c r="V104" s="22" t="str">
        <f t="shared" si="18"/>
        <v xml:space="preserve"> </v>
      </c>
      <c r="W104" s="31"/>
      <c r="X104" s="32"/>
      <c r="Y104" s="22" t="str">
        <f t="shared" si="19"/>
        <v xml:space="preserve"> </v>
      </c>
      <c r="Z104" s="31"/>
      <c r="AA104" s="32"/>
      <c r="AB104" s="22" t="str">
        <f t="shared" si="20"/>
        <v xml:space="preserve"> </v>
      </c>
      <c r="AC104" s="31"/>
      <c r="AD104" s="32"/>
      <c r="AE104" s="22" t="str">
        <f t="shared" si="21"/>
        <v xml:space="preserve"> </v>
      </c>
      <c r="AF104" s="31"/>
      <c r="AG104" s="32"/>
      <c r="AH104" s="22" t="str">
        <f t="shared" si="22"/>
        <v xml:space="preserve"> </v>
      </c>
      <c r="AI104" s="31"/>
      <c r="AJ104" s="32"/>
      <c r="AK104" s="22" t="str">
        <f t="shared" si="23"/>
        <v xml:space="preserve"> </v>
      </c>
      <c r="AL104" s="31"/>
      <c r="AM104" s="32"/>
      <c r="AN104" s="22" t="str">
        <f t="shared" si="24"/>
        <v xml:space="preserve"> </v>
      </c>
      <c r="AO104" s="31"/>
      <c r="AP104" s="32"/>
      <c r="AQ104" s="22" t="str">
        <f t="shared" si="25"/>
        <v xml:space="preserve"> </v>
      </c>
      <c r="AR104" s="33">
        <f t="shared" si="27"/>
        <v>0</v>
      </c>
      <c r="AS104" s="34">
        <f t="shared" si="27"/>
        <v>0</v>
      </c>
      <c r="AT104" s="25" t="e">
        <f t="shared" si="26"/>
        <v>#DIV/0!</v>
      </c>
    </row>
    <row r="105" spans="1:46" s="13" customFormat="1" ht="20.100000000000001" customHeight="1">
      <c r="A105" s="26"/>
      <c r="B105" s="27">
        <v>96</v>
      </c>
      <c r="C105" s="28"/>
      <c r="D105" s="29"/>
      <c r="E105" s="28"/>
      <c r="F105" s="28"/>
      <c r="G105" s="30"/>
      <c r="H105" s="31"/>
      <c r="I105" s="32"/>
      <c r="J105" s="22" t="str">
        <f t="shared" si="14"/>
        <v xml:space="preserve"> </v>
      </c>
      <c r="K105" s="31"/>
      <c r="L105" s="32"/>
      <c r="M105" s="22" t="str">
        <f t="shared" si="15"/>
        <v xml:space="preserve"> </v>
      </c>
      <c r="N105" s="31"/>
      <c r="O105" s="32"/>
      <c r="P105" s="22" t="str">
        <f t="shared" si="16"/>
        <v xml:space="preserve"> </v>
      </c>
      <c r="Q105" s="31"/>
      <c r="R105" s="32"/>
      <c r="S105" s="22" t="str">
        <f t="shared" si="17"/>
        <v xml:space="preserve"> </v>
      </c>
      <c r="T105" s="31"/>
      <c r="U105" s="32"/>
      <c r="V105" s="22" t="str">
        <f t="shared" si="18"/>
        <v xml:space="preserve"> </v>
      </c>
      <c r="W105" s="31"/>
      <c r="X105" s="32"/>
      <c r="Y105" s="22" t="str">
        <f t="shared" si="19"/>
        <v xml:space="preserve"> </v>
      </c>
      <c r="Z105" s="31"/>
      <c r="AA105" s="32"/>
      <c r="AB105" s="22" t="str">
        <f t="shared" si="20"/>
        <v xml:space="preserve"> </v>
      </c>
      <c r="AC105" s="31"/>
      <c r="AD105" s="32"/>
      <c r="AE105" s="22" t="str">
        <f t="shared" si="21"/>
        <v xml:space="preserve"> </v>
      </c>
      <c r="AF105" s="31"/>
      <c r="AG105" s="32"/>
      <c r="AH105" s="22" t="str">
        <f t="shared" si="22"/>
        <v xml:space="preserve"> </v>
      </c>
      <c r="AI105" s="31"/>
      <c r="AJ105" s="32"/>
      <c r="AK105" s="22" t="str">
        <f t="shared" si="23"/>
        <v xml:space="preserve"> </v>
      </c>
      <c r="AL105" s="31"/>
      <c r="AM105" s="32"/>
      <c r="AN105" s="22" t="str">
        <f t="shared" si="24"/>
        <v xml:space="preserve"> </v>
      </c>
      <c r="AO105" s="31"/>
      <c r="AP105" s="32"/>
      <c r="AQ105" s="22" t="str">
        <f t="shared" si="25"/>
        <v xml:space="preserve"> </v>
      </c>
      <c r="AR105" s="33">
        <f t="shared" si="27"/>
        <v>0</v>
      </c>
      <c r="AS105" s="34">
        <f t="shared" si="27"/>
        <v>0</v>
      </c>
      <c r="AT105" s="25" t="e">
        <f t="shared" si="26"/>
        <v>#DIV/0!</v>
      </c>
    </row>
    <row r="106" spans="1:46" s="13" customFormat="1" ht="20.100000000000001" customHeight="1">
      <c r="A106" s="26"/>
      <c r="B106" s="27">
        <v>97</v>
      </c>
      <c r="C106" s="28"/>
      <c r="D106" s="29"/>
      <c r="E106" s="28"/>
      <c r="F106" s="28"/>
      <c r="G106" s="30"/>
      <c r="H106" s="31"/>
      <c r="I106" s="32"/>
      <c r="J106" s="22" t="str">
        <f t="shared" si="14"/>
        <v xml:space="preserve"> </v>
      </c>
      <c r="K106" s="31"/>
      <c r="L106" s="32"/>
      <c r="M106" s="22" t="str">
        <f t="shared" si="15"/>
        <v xml:space="preserve"> </v>
      </c>
      <c r="N106" s="31"/>
      <c r="O106" s="32"/>
      <c r="P106" s="22" t="str">
        <f t="shared" si="16"/>
        <v xml:space="preserve"> </v>
      </c>
      <c r="Q106" s="31"/>
      <c r="R106" s="32"/>
      <c r="S106" s="22" t="str">
        <f t="shared" si="17"/>
        <v xml:space="preserve"> </v>
      </c>
      <c r="T106" s="31"/>
      <c r="U106" s="32"/>
      <c r="V106" s="22" t="str">
        <f t="shared" si="18"/>
        <v xml:space="preserve"> </v>
      </c>
      <c r="W106" s="31"/>
      <c r="X106" s="32"/>
      <c r="Y106" s="22" t="str">
        <f t="shared" si="19"/>
        <v xml:space="preserve"> </v>
      </c>
      <c r="Z106" s="31"/>
      <c r="AA106" s="32"/>
      <c r="AB106" s="22" t="str">
        <f t="shared" si="20"/>
        <v xml:space="preserve"> </v>
      </c>
      <c r="AC106" s="31"/>
      <c r="AD106" s="32"/>
      <c r="AE106" s="22" t="str">
        <f t="shared" si="21"/>
        <v xml:space="preserve"> </v>
      </c>
      <c r="AF106" s="31"/>
      <c r="AG106" s="32"/>
      <c r="AH106" s="22" t="str">
        <f t="shared" si="22"/>
        <v xml:space="preserve"> </v>
      </c>
      <c r="AI106" s="31"/>
      <c r="AJ106" s="32"/>
      <c r="AK106" s="22" t="str">
        <f t="shared" si="23"/>
        <v xml:space="preserve"> </v>
      </c>
      <c r="AL106" s="31"/>
      <c r="AM106" s="32"/>
      <c r="AN106" s="22" t="str">
        <f t="shared" si="24"/>
        <v xml:space="preserve"> </v>
      </c>
      <c r="AO106" s="31"/>
      <c r="AP106" s="32"/>
      <c r="AQ106" s="22" t="str">
        <f t="shared" si="25"/>
        <v xml:space="preserve"> </v>
      </c>
      <c r="AR106" s="33">
        <f t="shared" si="27"/>
        <v>0</v>
      </c>
      <c r="AS106" s="34">
        <f t="shared" si="27"/>
        <v>0</v>
      </c>
      <c r="AT106" s="25" t="e">
        <f t="shared" si="26"/>
        <v>#DIV/0!</v>
      </c>
    </row>
    <row r="107" spans="1:46" s="13" customFormat="1" ht="20.100000000000001" customHeight="1">
      <c r="A107" s="26"/>
      <c r="B107" s="27">
        <v>98</v>
      </c>
      <c r="C107" s="28"/>
      <c r="D107" s="29"/>
      <c r="E107" s="28"/>
      <c r="F107" s="28"/>
      <c r="G107" s="30"/>
      <c r="H107" s="31"/>
      <c r="I107" s="32"/>
      <c r="J107" s="22" t="str">
        <f t="shared" si="14"/>
        <v xml:space="preserve"> </v>
      </c>
      <c r="K107" s="31"/>
      <c r="L107" s="32"/>
      <c r="M107" s="22" t="str">
        <f t="shared" si="15"/>
        <v xml:space="preserve"> </v>
      </c>
      <c r="N107" s="31"/>
      <c r="O107" s="32"/>
      <c r="P107" s="22" t="str">
        <f t="shared" si="16"/>
        <v xml:space="preserve"> </v>
      </c>
      <c r="Q107" s="31"/>
      <c r="R107" s="32"/>
      <c r="S107" s="22" t="str">
        <f t="shared" si="17"/>
        <v xml:space="preserve"> </v>
      </c>
      <c r="T107" s="31"/>
      <c r="U107" s="32"/>
      <c r="V107" s="22" t="str">
        <f t="shared" si="18"/>
        <v xml:space="preserve"> </v>
      </c>
      <c r="W107" s="31"/>
      <c r="X107" s="32"/>
      <c r="Y107" s="22" t="str">
        <f t="shared" si="19"/>
        <v xml:space="preserve"> </v>
      </c>
      <c r="Z107" s="31"/>
      <c r="AA107" s="32"/>
      <c r="AB107" s="22" t="str">
        <f t="shared" si="20"/>
        <v xml:space="preserve"> </v>
      </c>
      <c r="AC107" s="31"/>
      <c r="AD107" s="32"/>
      <c r="AE107" s="22" t="str">
        <f t="shared" si="21"/>
        <v xml:space="preserve"> </v>
      </c>
      <c r="AF107" s="31"/>
      <c r="AG107" s="32"/>
      <c r="AH107" s="22" t="str">
        <f t="shared" si="22"/>
        <v xml:space="preserve"> </v>
      </c>
      <c r="AI107" s="31"/>
      <c r="AJ107" s="32"/>
      <c r="AK107" s="22" t="str">
        <f t="shared" si="23"/>
        <v xml:space="preserve"> </v>
      </c>
      <c r="AL107" s="31"/>
      <c r="AM107" s="32"/>
      <c r="AN107" s="22" t="str">
        <f t="shared" si="24"/>
        <v xml:space="preserve"> </v>
      </c>
      <c r="AO107" s="31"/>
      <c r="AP107" s="32"/>
      <c r="AQ107" s="22" t="str">
        <f t="shared" si="25"/>
        <v xml:space="preserve"> </v>
      </c>
      <c r="AR107" s="33">
        <f t="shared" si="27"/>
        <v>0</v>
      </c>
      <c r="AS107" s="34">
        <f t="shared" si="27"/>
        <v>0</v>
      </c>
      <c r="AT107" s="25" t="e">
        <f t="shared" si="26"/>
        <v>#DIV/0!</v>
      </c>
    </row>
    <row r="108" spans="1:46" s="13" customFormat="1" ht="20.100000000000001" customHeight="1">
      <c r="A108" s="26"/>
      <c r="B108" s="27">
        <v>99</v>
      </c>
      <c r="C108" s="28"/>
      <c r="D108" s="29"/>
      <c r="E108" s="28"/>
      <c r="F108" s="28"/>
      <c r="G108" s="30"/>
      <c r="H108" s="31"/>
      <c r="I108" s="32"/>
      <c r="J108" s="22" t="str">
        <f t="shared" si="14"/>
        <v xml:space="preserve"> </v>
      </c>
      <c r="K108" s="31"/>
      <c r="L108" s="32"/>
      <c r="M108" s="22" t="str">
        <f t="shared" si="15"/>
        <v xml:space="preserve"> </v>
      </c>
      <c r="N108" s="31"/>
      <c r="O108" s="32"/>
      <c r="P108" s="22" t="str">
        <f t="shared" si="16"/>
        <v xml:space="preserve"> </v>
      </c>
      <c r="Q108" s="31"/>
      <c r="R108" s="32"/>
      <c r="S108" s="22" t="str">
        <f t="shared" si="17"/>
        <v xml:space="preserve"> </v>
      </c>
      <c r="T108" s="31"/>
      <c r="U108" s="32"/>
      <c r="V108" s="22" t="str">
        <f t="shared" si="18"/>
        <v xml:space="preserve"> </v>
      </c>
      <c r="W108" s="31"/>
      <c r="X108" s="32"/>
      <c r="Y108" s="22" t="str">
        <f t="shared" si="19"/>
        <v xml:space="preserve"> </v>
      </c>
      <c r="Z108" s="31"/>
      <c r="AA108" s="32"/>
      <c r="AB108" s="22" t="str">
        <f t="shared" si="20"/>
        <v xml:space="preserve"> </v>
      </c>
      <c r="AC108" s="31"/>
      <c r="AD108" s="32"/>
      <c r="AE108" s="22" t="str">
        <f t="shared" si="21"/>
        <v xml:space="preserve"> </v>
      </c>
      <c r="AF108" s="31"/>
      <c r="AG108" s="32"/>
      <c r="AH108" s="22" t="str">
        <f t="shared" si="22"/>
        <v xml:space="preserve"> </v>
      </c>
      <c r="AI108" s="31"/>
      <c r="AJ108" s="32"/>
      <c r="AK108" s="22" t="str">
        <f t="shared" si="23"/>
        <v xml:space="preserve"> </v>
      </c>
      <c r="AL108" s="31"/>
      <c r="AM108" s="32"/>
      <c r="AN108" s="22" t="str">
        <f t="shared" si="24"/>
        <v xml:space="preserve"> </v>
      </c>
      <c r="AO108" s="31"/>
      <c r="AP108" s="32"/>
      <c r="AQ108" s="22" t="str">
        <f t="shared" si="25"/>
        <v xml:space="preserve"> </v>
      </c>
      <c r="AR108" s="33">
        <f t="shared" si="27"/>
        <v>0</v>
      </c>
      <c r="AS108" s="34">
        <f t="shared" si="27"/>
        <v>0</v>
      </c>
      <c r="AT108" s="25" t="e">
        <f t="shared" si="26"/>
        <v>#DIV/0!</v>
      </c>
    </row>
    <row r="109" spans="1:46" s="13" customFormat="1" ht="20.100000000000001" customHeight="1">
      <c r="A109" s="26"/>
      <c r="B109" s="27">
        <v>100</v>
      </c>
      <c r="C109" s="28"/>
      <c r="D109" s="29"/>
      <c r="E109" s="28"/>
      <c r="F109" s="28"/>
      <c r="G109" s="30"/>
      <c r="H109" s="31"/>
      <c r="I109" s="32"/>
      <c r="J109" s="22" t="str">
        <f t="shared" si="14"/>
        <v xml:space="preserve"> </v>
      </c>
      <c r="K109" s="31"/>
      <c r="L109" s="32"/>
      <c r="M109" s="22" t="str">
        <f t="shared" si="15"/>
        <v xml:space="preserve"> </v>
      </c>
      <c r="N109" s="31"/>
      <c r="O109" s="32"/>
      <c r="P109" s="22" t="str">
        <f t="shared" si="16"/>
        <v xml:space="preserve"> </v>
      </c>
      <c r="Q109" s="31"/>
      <c r="R109" s="32"/>
      <c r="S109" s="22" t="str">
        <f t="shared" si="17"/>
        <v xml:space="preserve"> </v>
      </c>
      <c r="T109" s="31"/>
      <c r="U109" s="32"/>
      <c r="V109" s="22" t="str">
        <f t="shared" si="18"/>
        <v xml:space="preserve"> </v>
      </c>
      <c r="W109" s="31"/>
      <c r="X109" s="32"/>
      <c r="Y109" s="22" t="str">
        <f t="shared" si="19"/>
        <v xml:space="preserve"> </v>
      </c>
      <c r="Z109" s="31"/>
      <c r="AA109" s="32"/>
      <c r="AB109" s="22" t="str">
        <f t="shared" si="20"/>
        <v xml:space="preserve"> </v>
      </c>
      <c r="AC109" s="31"/>
      <c r="AD109" s="32"/>
      <c r="AE109" s="22" t="str">
        <f t="shared" si="21"/>
        <v xml:space="preserve"> </v>
      </c>
      <c r="AF109" s="31"/>
      <c r="AG109" s="32"/>
      <c r="AH109" s="22" t="str">
        <f t="shared" si="22"/>
        <v xml:space="preserve"> </v>
      </c>
      <c r="AI109" s="31"/>
      <c r="AJ109" s="32"/>
      <c r="AK109" s="22" t="str">
        <f t="shared" si="23"/>
        <v xml:space="preserve"> </v>
      </c>
      <c r="AL109" s="31"/>
      <c r="AM109" s="32"/>
      <c r="AN109" s="22" t="str">
        <f t="shared" si="24"/>
        <v xml:space="preserve"> </v>
      </c>
      <c r="AO109" s="31"/>
      <c r="AP109" s="32"/>
      <c r="AQ109" s="22" t="str">
        <f t="shared" si="25"/>
        <v xml:space="preserve"> </v>
      </c>
      <c r="AR109" s="33">
        <f t="shared" si="27"/>
        <v>0</v>
      </c>
      <c r="AS109" s="34">
        <f t="shared" si="27"/>
        <v>0</v>
      </c>
      <c r="AT109" s="25" t="e">
        <f t="shared" si="26"/>
        <v>#DIV/0!</v>
      </c>
    </row>
    <row r="110" spans="1:46" s="13" customFormat="1" ht="20.100000000000001" customHeight="1">
      <c r="A110" s="26"/>
      <c r="B110" s="27">
        <v>101</v>
      </c>
      <c r="C110" s="28"/>
      <c r="D110" s="29"/>
      <c r="E110" s="28"/>
      <c r="F110" s="28"/>
      <c r="G110" s="30"/>
      <c r="H110" s="31"/>
      <c r="I110" s="32"/>
      <c r="J110" s="22" t="str">
        <f t="shared" si="14"/>
        <v xml:space="preserve"> </v>
      </c>
      <c r="K110" s="31"/>
      <c r="L110" s="32"/>
      <c r="M110" s="22" t="str">
        <f t="shared" si="15"/>
        <v xml:space="preserve"> </v>
      </c>
      <c r="N110" s="31"/>
      <c r="O110" s="32"/>
      <c r="P110" s="22" t="str">
        <f t="shared" si="16"/>
        <v xml:space="preserve"> </v>
      </c>
      <c r="Q110" s="31"/>
      <c r="R110" s="32"/>
      <c r="S110" s="22" t="str">
        <f t="shared" si="17"/>
        <v xml:space="preserve"> </v>
      </c>
      <c r="T110" s="31"/>
      <c r="U110" s="32"/>
      <c r="V110" s="22" t="str">
        <f t="shared" si="18"/>
        <v xml:space="preserve"> </v>
      </c>
      <c r="W110" s="31"/>
      <c r="X110" s="32"/>
      <c r="Y110" s="22" t="str">
        <f t="shared" si="19"/>
        <v xml:space="preserve"> </v>
      </c>
      <c r="Z110" s="31"/>
      <c r="AA110" s="32"/>
      <c r="AB110" s="22" t="str">
        <f t="shared" si="20"/>
        <v xml:space="preserve"> </v>
      </c>
      <c r="AC110" s="31"/>
      <c r="AD110" s="32"/>
      <c r="AE110" s="22" t="str">
        <f t="shared" si="21"/>
        <v xml:space="preserve"> </v>
      </c>
      <c r="AF110" s="31"/>
      <c r="AG110" s="32"/>
      <c r="AH110" s="22" t="str">
        <f t="shared" si="22"/>
        <v xml:space="preserve"> </v>
      </c>
      <c r="AI110" s="31"/>
      <c r="AJ110" s="32"/>
      <c r="AK110" s="22" t="str">
        <f t="shared" si="23"/>
        <v xml:space="preserve"> </v>
      </c>
      <c r="AL110" s="31"/>
      <c r="AM110" s="32"/>
      <c r="AN110" s="22" t="str">
        <f t="shared" si="24"/>
        <v xml:space="preserve"> </v>
      </c>
      <c r="AO110" s="31"/>
      <c r="AP110" s="32"/>
      <c r="AQ110" s="22" t="str">
        <f t="shared" si="25"/>
        <v xml:space="preserve"> </v>
      </c>
      <c r="AR110" s="33">
        <f t="shared" si="27"/>
        <v>0</v>
      </c>
      <c r="AS110" s="34">
        <f t="shared" si="27"/>
        <v>0</v>
      </c>
      <c r="AT110" s="25" t="e">
        <f t="shared" si="26"/>
        <v>#DIV/0!</v>
      </c>
    </row>
    <row r="111" spans="1:46" s="13" customFormat="1" ht="20.100000000000001" customHeight="1">
      <c r="A111" s="26"/>
      <c r="B111" s="27">
        <v>102</v>
      </c>
      <c r="C111" s="28"/>
      <c r="D111" s="29"/>
      <c r="E111" s="28"/>
      <c r="F111" s="28"/>
      <c r="G111" s="30"/>
      <c r="H111" s="31"/>
      <c r="I111" s="32"/>
      <c r="J111" s="22" t="str">
        <f t="shared" si="14"/>
        <v xml:space="preserve"> </v>
      </c>
      <c r="K111" s="31"/>
      <c r="L111" s="32"/>
      <c r="M111" s="22" t="str">
        <f t="shared" si="15"/>
        <v xml:space="preserve"> </v>
      </c>
      <c r="N111" s="31"/>
      <c r="O111" s="32"/>
      <c r="P111" s="22" t="str">
        <f t="shared" si="16"/>
        <v xml:space="preserve"> </v>
      </c>
      <c r="Q111" s="31"/>
      <c r="R111" s="32"/>
      <c r="S111" s="22" t="str">
        <f t="shared" si="17"/>
        <v xml:space="preserve"> </v>
      </c>
      <c r="T111" s="31"/>
      <c r="U111" s="32"/>
      <c r="V111" s="22" t="str">
        <f t="shared" si="18"/>
        <v xml:space="preserve"> </v>
      </c>
      <c r="W111" s="31"/>
      <c r="X111" s="32"/>
      <c r="Y111" s="22" t="str">
        <f t="shared" si="19"/>
        <v xml:space="preserve"> </v>
      </c>
      <c r="Z111" s="31"/>
      <c r="AA111" s="32"/>
      <c r="AB111" s="22" t="str">
        <f t="shared" si="20"/>
        <v xml:space="preserve"> </v>
      </c>
      <c r="AC111" s="31"/>
      <c r="AD111" s="32"/>
      <c r="AE111" s="22" t="str">
        <f t="shared" si="21"/>
        <v xml:space="preserve"> </v>
      </c>
      <c r="AF111" s="31"/>
      <c r="AG111" s="32"/>
      <c r="AH111" s="22" t="str">
        <f t="shared" si="22"/>
        <v xml:space="preserve"> </v>
      </c>
      <c r="AI111" s="31"/>
      <c r="AJ111" s="32"/>
      <c r="AK111" s="22" t="str">
        <f t="shared" si="23"/>
        <v xml:space="preserve"> </v>
      </c>
      <c r="AL111" s="31"/>
      <c r="AM111" s="32"/>
      <c r="AN111" s="22" t="str">
        <f t="shared" si="24"/>
        <v xml:space="preserve"> </v>
      </c>
      <c r="AO111" s="31"/>
      <c r="AP111" s="32"/>
      <c r="AQ111" s="22" t="str">
        <f t="shared" si="25"/>
        <v xml:space="preserve"> </v>
      </c>
      <c r="AR111" s="33">
        <f t="shared" si="27"/>
        <v>0</v>
      </c>
      <c r="AS111" s="34">
        <f t="shared" si="27"/>
        <v>0</v>
      </c>
      <c r="AT111" s="25" t="e">
        <f t="shared" si="26"/>
        <v>#DIV/0!</v>
      </c>
    </row>
    <row r="112" spans="1:46" s="13" customFormat="1" ht="20.100000000000001" customHeight="1">
      <c r="A112" s="26"/>
      <c r="B112" s="27">
        <v>103</v>
      </c>
      <c r="C112" s="28"/>
      <c r="D112" s="29"/>
      <c r="E112" s="28"/>
      <c r="F112" s="28"/>
      <c r="G112" s="30"/>
      <c r="H112" s="31"/>
      <c r="I112" s="32"/>
      <c r="J112" s="22" t="str">
        <f t="shared" si="14"/>
        <v xml:space="preserve"> </v>
      </c>
      <c r="K112" s="31"/>
      <c r="L112" s="32"/>
      <c r="M112" s="22" t="str">
        <f t="shared" si="15"/>
        <v xml:space="preserve"> </v>
      </c>
      <c r="N112" s="31"/>
      <c r="O112" s="32"/>
      <c r="P112" s="22" t="str">
        <f t="shared" si="16"/>
        <v xml:space="preserve"> </v>
      </c>
      <c r="Q112" s="31"/>
      <c r="R112" s="32"/>
      <c r="S112" s="22" t="str">
        <f t="shared" si="17"/>
        <v xml:space="preserve"> </v>
      </c>
      <c r="T112" s="31"/>
      <c r="U112" s="32"/>
      <c r="V112" s="22" t="str">
        <f t="shared" si="18"/>
        <v xml:space="preserve"> </v>
      </c>
      <c r="W112" s="31"/>
      <c r="X112" s="32"/>
      <c r="Y112" s="22" t="str">
        <f t="shared" si="19"/>
        <v xml:space="preserve"> </v>
      </c>
      <c r="Z112" s="31"/>
      <c r="AA112" s="32"/>
      <c r="AB112" s="22" t="str">
        <f t="shared" si="20"/>
        <v xml:space="preserve"> </v>
      </c>
      <c r="AC112" s="31"/>
      <c r="AD112" s="32"/>
      <c r="AE112" s="22" t="str">
        <f t="shared" si="21"/>
        <v xml:space="preserve"> </v>
      </c>
      <c r="AF112" s="31"/>
      <c r="AG112" s="32"/>
      <c r="AH112" s="22" t="str">
        <f t="shared" si="22"/>
        <v xml:space="preserve"> </v>
      </c>
      <c r="AI112" s="31"/>
      <c r="AJ112" s="32"/>
      <c r="AK112" s="22" t="str">
        <f t="shared" si="23"/>
        <v xml:space="preserve"> </v>
      </c>
      <c r="AL112" s="31"/>
      <c r="AM112" s="32"/>
      <c r="AN112" s="22" t="str">
        <f t="shared" si="24"/>
        <v xml:space="preserve"> </v>
      </c>
      <c r="AO112" s="31"/>
      <c r="AP112" s="32"/>
      <c r="AQ112" s="22" t="str">
        <f t="shared" si="25"/>
        <v xml:space="preserve"> </v>
      </c>
      <c r="AR112" s="33">
        <f t="shared" si="27"/>
        <v>0</v>
      </c>
      <c r="AS112" s="34">
        <f t="shared" si="27"/>
        <v>0</v>
      </c>
      <c r="AT112" s="25" t="e">
        <f t="shared" si="26"/>
        <v>#DIV/0!</v>
      </c>
    </row>
    <row r="113" spans="1:46" s="13" customFormat="1" ht="20.100000000000001" customHeight="1">
      <c r="A113" s="26"/>
      <c r="B113" s="27">
        <v>104</v>
      </c>
      <c r="C113" s="28"/>
      <c r="D113" s="29"/>
      <c r="E113" s="28"/>
      <c r="F113" s="28"/>
      <c r="G113" s="30"/>
      <c r="H113" s="31"/>
      <c r="I113" s="32"/>
      <c r="J113" s="22" t="str">
        <f t="shared" si="14"/>
        <v xml:space="preserve"> </v>
      </c>
      <c r="K113" s="31"/>
      <c r="L113" s="32"/>
      <c r="M113" s="22" t="str">
        <f t="shared" si="15"/>
        <v xml:space="preserve"> </v>
      </c>
      <c r="N113" s="31"/>
      <c r="O113" s="32"/>
      <c r="P113" s="22" t="str">
        <f t="shared" si="16"/>
        <v xml:space="preserve"> </v>
      </c>
      <c r="Q113" s="31"/>
      <c r="R113" s="32"/>
      <c r="S113" s="22" t="str">
        <f t="shared" si="17"/>
        <v xml:space="preserve"> </v>
      </c>
      <c r="T113" s="31"/>
      <c r="U113" s="32"/>
      <c r="V113" s="22" t="str">
        <f t="shared" si="18"/>
        <v xml:space="preserve"> </v>
      </c>
      <c r="W113" s="31"/>
      <c r="X113" s="32"/>
      <c r="Y113" s="22" t="str">
        <f t="shared" si="19"/>
        <v xml:space="preserve"> </v>
      </c>
      <c r="Z113" s="31"/>
      <c r="AA113" s="32"/>
      <c r="AB113" s="22" t="str">
        <f t="shared" si="20"/>
        <v xml:space="preserve"> </v>
      </c>
      <c r="AC113" s="31"/>
      <c r="AD113" s="32"/>
      <c r="AE113" s="22" t="str">
        <f t="shared" si="21"/>
        <v xml:space="preserve"> </v>
      </c>
      <c r="AF113" s="31"/>
      <c r="AG113" s="32"/>
      <c r="AH113" s="22" t="str">
        <f t="shared" si="22"/>
        <v xml:space="preserve"> </v>
      </c>
      <c r="AI113" s="31"/>
      <c r="AJ113" s="32"/>
      <c r="AK113" s="22" t="str">
        <f t="shared" si="23"/>
        <v xml:space="preserve"> </v>
      </c>
      <c r="AL113" s="31"/>
      <c r="AM113" s="32"/>
      <c r="AN113" s="22" t="str">
        <f t="shared" si="24"/>
        <v xml:space="preserve"> </v>
      </c>
      <c r="AO113" s="31"/>
      <c r="AP113" s="32"/>
      <c r="AQ113" s="22" t="str">
        <f t="shared" si="25"/>
        <v xml:space="preserve"> </v>
      </c>
      <c r="AR113" s="33">
        <f t="shared" si="27"/>
        <v>0</v>
      </c>
      <c r="AS113" s="34">
        <f t="shared" si="27"/>
        <v>0</v>
      </c>
      <c r="AT113" s="25" t="e">
        <f t="shared" si="26"/>
        <v>#DIV/0!</v>
      </c>
    </row>
    <row r="114" spans="1:46" s="13" customFormat="1" ht="20.100000000000001" customHeight="1">
      <c r="A114" s="26"/>
      <c r="B114" s="27">
        <v>105</v>
      </c>
      <c r="C114" s="28"/>
      <c r="D114" s="29"/>
      <c r="E114" s="28"/>
      <c r="F114" s="28"/>
      <c r="G114" s="30"/>
      <c r="H114" s="31"/>
      <c r="I114" s="32"/>
      <c r="J114" s="22" t="str">
        <f t="shared" si="14"/>
        <v xml:space="preserve"> </v>
      </c>
      <c r="K114" s="31"/>
      <c r="L114" s="32"/>
      <c r="M114" s="22" t="str">
        <f t="shared" si="15"/>
        <v xml:space="preserve"> </v>
      </c>
      <c r="N114" s="31"/>
      <c r="O114" s="32"/>
      <c r="P114" s="22" t="str">
        <f t="shared" si="16"/>
        <v xml:space="preserve"> </v>
      </c>
      <c r="Q114" s="31"/>
      <c r="R114" s="32"/>
      <c r="S114" s="22" t="str">
        <f t="shared" si="17"/>
        <v xml:space="preserve"> </v>
      </c>
      <c r="T114" s="31"/>
      <c r="U114" s="32"/>
      <c r="V114" s="22" t="str">
        <f t="shared" si="18"/>
        <v xml:space="preserve"> </v>
      </c>
      <c r="W114" s="31"/>
      <c r="X114" s="32"/>
      <c r="Y114" s="22" t="str">
        <f t="shared" si="19"/>
        <v xml:space="preserve"> </v>
      </c>
      <c r="Z114" s="31"/>
      <c r="AA114" s="32"/>
      <c r="AB114" s="22" t="str">
        <f t="shared" si="20"/>
        <v xml:space="preserve"> </v>
      </c>
      <c r="AC114" s="31"/>
      <c r="AD114" s="32"/>
      <c r="AE114" s="22" t="str">
        <f t="shared" si="21"/>
        <v xml:space="preserve"> </v>
      </c>
      <c r="AF114" s="31"/>
      <c r="AG114" s="32"/>
      <c r="AH114" s="22" t="str">
        <f t="shared" si="22"/>
        <v xml:space="preserve"> </v>
      </c>
      <c r="AI114" s="31"/>
      <c r="AJ114" s="32"/>
      <c r="AK114" s="22" t="str">
        <f t="shared" si="23"/>
        <v xml:space="preserve"> </v>
      </c>
      <c r="AL114" s="31"/>
      <c r="AM114" s="32"/>
      <c r="AN114" s="22" t="str">
        <f t="shared" si="24"/>
        <v xml:space="preserve"> </v>
      </c>
      <c r="AO114" s="31"/>
      <c r="AP114" s="32"/>
      <c r="AQ114" s="22" t="str">
        <f t="shared" si="25"/>
        <v xml:space="preserve"> </v>
      </c>
      <c r="AR114" s="33">
        <f t="shared" si="27"/>
        <v>0</v>
      </c>
      <c r="AS114" s="34">
        <f t="shared" si="27"/>
        <v>0</v>
      </c>
      <c r="AT114" s="25" t="e">
        <f t="shared" si="26"/>
        <v>#DIV/0!</v>
      </c>
    </row>
    <row r="115" spans="1:46" s="13" customFormat="1" ht="20.100000000000001" customHeight="1">
      <c r="A115" s="26"/>
      <c r="B115" s="27">
        <v>106</v>
      </c>
      <c r="C115" s="28"/>
      <c r="D115" s="29"/>
      <c r="E115" s="28"/>
      <c r="F115" s="28"/>
      <c r="G115" s="30"/>
      <c r="H115" s="31"/>
      <c r="I115" s="32"/>
      <c r="J115" s="22" t="str">
        <f t="shared" si="14"/>
        <v xml:space="preserve"> </v>
      </c>
      <c r="K115" s="31"/>
      <c r="L115" s="32"/>
      <c r="M115" s="22" t="str">
        <f t="shared" si="15"/>
        <v xml:space="preserve"> </v>
      </c>
      <c r="N115" s="31"/>
      <c r="O115" s="32"/>
      <c r="P115" s="22" t="str">
        <f t="shared" si="16"/>
        <v xml:space="preserve"> </v>
      </c>
      <c r="Q115" s="31"/>
      <c r="R115" s="32"/>
      <c r="S115" s="22" t="str">
        <f t="shared" si="17"/>
        <v xml:space="preserve"> </v>
      </c>
      <c r="T115" s="31"/>
      <c r="U115" s="32"/>
      <c r="V115" s="22" t="str">
        <f t="shared" si="18"/>
        <v xml:space="preserve"> </v>
      </c>
      <c r="W115" s="31"/>
      <c r="X115" s="32"/>
      <c r="Y115" s="22" t="str">
        <f t="shared" si="19"/>
        <v xml:space="preserve"> </v>
      </c>
      <c r="Z115" s="31"/>
      <c r="AA115" s="32"/>
      <c r="AB115" s="22" t="str">
        <f t="shared" si="20"/>
        <v xml:space="preserve"> </v>
      </c>
      <c r="AC115" s="31"/>
      <c r="AD115" s="32"/>
      <c r="AE115" s="22" t="str">
        <f t="shared" si="21"/>
        <v xml:space="preserve"> </v>
      </c>
      <c r="AF115" s="31"/>
      <c r="AG115" s="32"/>
      <c r="AH115" s="22" t="str">
        <f t="shared" si="22"/>
        <v xml:space="preserve"> </v>
      </c>
      <c r="AI115" s="31"/>
      <c r="AJ115" s="32"/>
      <c r="AK115" s="22" t="str">
        <f t="shared" si="23"/>
        <v xml:space="preserve"> </v>
      </c>
      <c r="AL115" s="31"/>
      <c r="AM115" s="32"/>
      <c r="AN115" s="22" t="str">
        <f t="shared" si="24"/>
        <v xml:space="preserve"> </v>
      </c>
      <c r="AO115" s="31"/>
      <c r="AP115" s="32"/>
      <c r="AQ115" s="22" t="str">
        <f t="shared" si="25"/>
        <v xml:space="preserve"> </v>
      </c>
      <c r="AR115" s="33">
        <f t="shared" si="27"/>
        <v>0</v>
      </c>
      <c r="AS115" s="34">
        <f t="shared" si="27"/>
        <v>0</v>
      </c>
      <c r="AT115" s="25" t="e">
        <f t="shared" si="26"/>
        <v>#DIV/0!</v>
      </c>
    </row>
    <row r="116" spans="1:46" s="13" customFormat="1" ht="20.100000000000001" customHeight="1">
      <c r="A116" s="26"/>
      <c r="B116" s="27">
        <v>107</v>
      </c>
      <c r="C116" s="28"/>
      <c r="D116" s="29"/>
      <c r="E116" s="28"/>
      <c r="F116" s="28"/>
      <c r="G116" s="30"/>
      <c r="H116" s="31"/>
      <c r="I116" s="32"/>
      <c r="J116" s="22" t="str">
        <f t="shared" si="14"/>
        <v xml:space="preserve"> </v>
      </c>
      <c r="K116" s="31"/>
      <c r="L116" s="32"/>
      <c r="M116" s="22" t="str">
        <f t="shared" si="15"/>
        <v xml:space="preserve"> </v>
      </c>
      <c r="N116" s="31"/>
      <c r="O116" s="32"/>
      <c r="P116" s="22" t="str">
        <f t="shared" si="16"/>
        <v xml:space="preserve"> </v>
      </c>
      <c r="Q116" s="31"/>
      <c r="R116" s="32"/>
      <c r="S116" s="22" t="str">
        <f t="shared" si="17"/>
        <v xml:space="preserve"> </v>
      </c>
      <c r="T116" s="31"/>
      <c r="U116" s="32"/>
      <c r="V116" s="22" t="str">
        <f t="shared" si="18"/>
        <v xml:space="preserve"> </v>
      </c>
      <c r="W116" s="31"/>
      <c r="X116" s="32"/>
      <c r="Y116" s="22" t="str">
        <f t="shared" si="19"/>
        <v xml:space="preserve"> </v>
      </c>
      <c r="Z116" s="31"/>
      <c r="AA116" s="32"/>
      <c r="AB116" s="22" t="str">
        <f t="shared" si="20"/>
        <v xml:space="preserve"> </v>
      </c>
      <c r="AC116" s="31"/>
      <c r="AD116" s="32"/>
      <c r="AE116" s="22" t="str">
        <f t="shared" si="21"/>
        <v xml:space="preserve"> </v>
      </c>
      <c r="AF116" s="31"/>
      <c r="AG116" s="32"/>
      <c r="AH116" s="22" t="str">
        <f t="shared" si="22"/>
        <v xml:space="preserve"> </v>
      </c>
      <c r="AI116" s="31"/>
      <c r="AJ116" s="32"/>
      <c r="AK116" s="22" t="str">
        <f t="shared" si="23"/>
        <v xml:space="preserve"> </v>
      </c>
      <c r="AL116" s="31"/>
      <c r="AM116" s="32"/>
      <c r="AN116" s="22" t="str">
        <f t="shared" si="24"/>
        <v xml:space="preserve"> </v>
      </c>
      <c r="AO116" s="31"/>
      <c r="AP116" s="32"/>
      <c r="AQ116" s="22" t="str">
        <f t="shared" si="25"/>
        <v xml:space="preserve"> </v>
      </c>
      <c r="AR116" s="33">
        <f t="shared" si="27"/>
        <v>0</v>
      </c>
      <c r="AS116" s="34">
        <f t="shared" si="27"/>
        <v>0</v>
      </c>
      <c r="AT116" s="25" t="e">
        <f t="shared" si="26"/>
        <v>#DIV/0!</v>
      </c>
    </row>
    <row r="117" spans="1:46" s="13" customFormat="1" ht="20.100000000000001" customHeight="1">
      <c r="A117" s="26"/>
      <c r="B117" s="27">
        <v>108</v>
      </c>
      <c r="C117" s="28"/>
      <c r="D117" s="29"/>
      <c r="E117" s="28"/>
      <c r="F117" s="28"/>
      <c r="G117" s="30"/>
      <c r="H117" s="31"/>
      <c r="I117" s="32"/>
      <c r="J117" s="22" t="str">
        <f t="shared" si="14"/>
        <v xml:space="preserve"> </v>
      </c>
      <c r="K117" s="31"/>
      <c r="L117" s="32"/>
      <c r="M117" s="22" t="str">
        <f t="shared" si="15"/>
        <v xml:space="preserve"> </v>
      </c>
      <c r="N117" s="31"/>
      <c r="O117" s="32"/>
      <c r="P117" s="22" t="str">
        <f t="shared" si="16"/>
        <v xml:space="preserve"> </v>
      </c>
      <c r="Q117" s="31"/>
      <c r="R117" s="32"/>
      <c r="S117" s="22" t="str">
        <f t="shared" si="17"/>
        <v xml:space="preserve"> </v>
      </c>
      <c r="T117" s="31"/>
      <c r="U117" s="32"/>
      <c r="V117" s="22" t="str">
        <f t="shared" si="18"/>
        <v xml:space="preserve"> </v>
      </c>
      <c r="W117" s="31"/>
      <c r="X117" s="32"/>
      <c r="Y117" s="22" t="str">
        <f t="shared" si="19"/>
        <v xml:space="preserve"> </v>
      </c>
      <c r="Z117" s="31"/>
      <c r="AA117" s="32"/>
      <c r="AB117" s="22" t="str">
        <f t="shared" si="20"/>
        <v xml:space="preserve"> </v>
      </c>
      <c r="AC117" s="31"/>
      <c r="AD117" s="32"/>
      <c r="AE117" s="22" t="str">
        <f t="shared" si="21"/>
        <v xml:space="preserve"> </v>
      </c>
      <c r="AF117" s="31"/>
      <c r="AG117" s="32"/>
      <c r="AH117" s="22" t="str">
        <f t="shared" si="22"/>
        <v xml:space="preserve"> </v>
      </c>
      <c r="AI117" s="31"/>
      <c r="AJ117" s="32"/>
      <c r="AK117" s="22" t="str">
        <f t="shared" si="23"/>
        <v xml:space="preserve"> </v>
      </c>
      <c r="AL117" s="31"/>
      <c r="AM117" s="32"/>
      <c r="AN117" s="22" t="str">
        <f t="shared" si="24"/>
        <v xml:space="preserve"> </v>
      </c>
      <c r="AO117" s="31"/>
      <c r="AP117" s="32"/>
      <c r="AQ117" s="22" t="str">
        <f t="shared" si="25"/>
        <v xml:space="preserve"> </v>
      </c>
      <c r="AR117" s="33">
        <f t="shared" si="27"/>
        <v>0</v>
      </c>
      <c r="AS117" s="34">
        <f t="shared" si="27"/>
        <v>0</v>
      </c>
      <c r="AT117" s="25" t="e">
        <f t="shared" si="26"/>
        <v>#DIV/0!</v>
      </c>
    </row>
    <row r="118" spans="1:46" s="13" customFormat="1" ht="20.100000000000001" customHeight="1">
      <c r="A118" s="26"/>
      <c r="B118" s="27">
        <v>109</v>
      </c>
      <c r="C118" s="28"/>
      <c r="D118" s="29"/>
      <c r="E118" s="28"/>
      <c r="F118" s="28"/>
      <c r="G118" s="30"/>
      <c r="H118" s="31"/>
      <c r="I118" s="32"/>
      <c r="J118" s="22" t="str">
        <f t="shared" si="14"/>
        <v xml:space="preserve"> </v>
      </c>
      <c r="K118" s="31"/>
      <c r="L118" s="32"/>
      <c r="M118" s="22" t="str">
        <f t="shared" si="15"/>
        <v xml:space="preserve"> </v>
      </c>
      <c r="N118" s="31"/>
      <c r="O118" s="32"/>
      <c r="P118" s="22" t="str">
        <f t="shared" si="16"/>
        <v xml:space="preserve"> </v>
      </c>
      <c r="Q118" s="31"/>
      <c r="R118" s="32"/>
      <c r="S118" s="22" t="str">
        <f t="shared" si="17"/>
        <v xml:space="preserve"> </v>
      </c>
      <c r="T118" s="31"/>
      <c r="U118" s="32"/>
      <c r="V118" s="22" t="str">
        <f t="shared" si="18"/>
        <v xml:space="preserve"> </v>
      </c>
      <c r="W118" s="31"/>
      <c r="X118" s="32"/>
      <c r="Y118" s="22" t="str">
        <f t="shared" si="19"/>
        <v xml:space="preserve"> </v>
      </c>
      <c r="Z118" s="31"/>
      <c r="AA118" s="32"/>
      <c r="AB118" s="22" t="str">
        <f t="shared" si="20"/>
        <v xml:space="preserve"> </v>
      </c>
      <c r="AC118" s="31"/>
      <c r="AD118" s="32"/>
      <c r="AE118" s="22" t="str">
        <f t="shared" si="21"/>
        <v xml:space="preserve"> </v>
      </c>
      <c r="AF118" s="31"/>
      <c r="AG118" s="32"/>
      <c r="AH118" s="22" t="str">
        <f t="shared" si="22"/>
        <v xml:space="preserve"> </v>
      </c>
      <c r="AI118" s="31"/>
      <c r="AJ118" s="32"/>
      <c r="AK118" s="22" t="str">
        <f t="shared" si="23"/>
        <v xml:space="preserve"> </v>
      </c>
      <c r="AL118" s="31"/>
      <c r="AM118" s="32"/>
      <c r="AN118" s="22" t="str">
        <f t="shared" si="24"/>
        <v xml:space="preserve"> </v>
      </c>
      <c r="AO118" s="31"/>
      <c r="AP118" s="32"/>
      <c r="AQ118" s="22" t="str">
        <f t="shared" si="25"/>
        <v xml:space="preserve"> </v>
      </c>
      <c r="AR118" s="33">
        <f t="shared" si="27"/>
        <v>0</v>
      </c>
      <c r="AS118" s="34">
        <f t="shared" si="27"/>
        <v>0</v>
      </c>
      <c r="AT118" s="25" t="e">
        <f t="shared" si="26"/>
        <v>#DIV/0!</v>
      </c>
    </row>
    <row r="119" spans="1:46" s="13" customFormat="1" ht="20.100000000000001" customHeight="1">
      <c r="A119" s="26"/>
      <c r="B119" s="27">
        <v>110</v>
      </c>
      <c r="C119" s="28"/>
      <c r="D119" s="29"/>
      <c r="E119" s="28"/>
      <c r="F119" s="28"/>
      <c r="G119" s="30"/>
      <c r="H119" s="31"/>
      <c r="I119" s="32"/>
      <c r="J119" s="22" t="str">
        <f t="shared" si="14"/>
        <v xml:space="preserve"> </v>
      </c>
      <c r="K119" s="31"/>
      <c r="L119" s="32"/>
      <c r="M119" s="22" t="str">
        <f t="shared" si="15"/>
        <v xml:space="preserve"> </v>
      </c>
      <c r="N119" s="31"/>
      <c r="O119" s="32"/>
      <c r="P119" s="22" t="str">
        <f t="shared" si="16"/>
        <v xml:space="preserve"> </v>
      </c>
      <c r="Q119" s="31"/>
      <c r="R119" s="32"/>
      <c r="S119" s="22" t="str">
        <f t="shared" si="17"/>
        <v xml:space="preserve"> </v>
      </c>
      <c r="T119" s="31"/>
      <c r="U119" s="32"/>
      <c r="V119" s="22" t="str">
        <f t="shared" si="18"/>
        <v xml:space="preserve"> </v>
      </c>
      <c r="W119" s="31"/>
      <c r="X119" s="32"/>
      <c r="Y119" s="22" t="str">
        <f t="shared" si="19"/>
        <v xml:space="preserve"> </v>
      </c>
      <c r="Z119" s="31"/>
      <c r="AA119" s="32"/>
      <c r="AB119" s="22" t="str">
        <f t="shared" si="20"/>
        <v xml:space="preserve"> </v>
      </c>
      <c r="AC119" s="31"/>
      <c r="AD119" s="32"/>
      <c r="AE119" s="22" t="str">
        <f t="shared" si="21"/>
        <v xml:space="preserve"> </v>
      </c>
      <c r="AF119" s="31"/>
      <c r="AG119" s="32"/>
      <c r="AH119" s="22" t="str">
        <f t="shared" si="22"/>
        <v xml:space="preserve"> </v>
      </c>
      <c r="AI119" s="31"/>
      <c r="AJ119" s="32"/>
      <c r="AK119" s="22" t="str">
        <f t="shared" si="23"/>
        <v xml:space="preserve"> </v>
      </c>
      <c r="AL119" s="31"/>
      <c r="AM119" s="32"/>
      <c r="AN119" s="22" t="str">
        <f t="shared" si="24"/>
        <v xml:space="preserve"> </v>
      </c>
      <c r="AO119" s="31"/>
      <c r="AP119" s="32"/>
      <c r="AQ119" s="22" t="str">
        <f t="shared" si="25"/>
        <v xml:space="preserve"> </v>
      </c>
      <c r="AR119" s="33">
        <f t="shared" si="27"/>
        <v>0</v>
      </c>
      <c r="AS119" s="34">
        <f t="shared" si="27"/>
        <v>0</v>
      </c>
      <c r="AT119" s="25" t="e">
        <f t="shared" si="26"/>
        <v>#DIV/0!</v>
      </c>
    </row>
    <row r="120" spans="1:46" s="13" customFormat="1" ht="20.100000000000001" customHeight="1">
      <c r="A120" s="26"/>
      <c r="B120" s="27">
        <v>111</v>
      </c>
      <c r="C120" s="28"/>
      <c r="D120" s="29"/>
      <c r="E120" s="28"/>
      <c r="F120" s="28"/>
      <c r="G120" s="30"/>
      <c r="H120" s="31"/>
      <c r="I120" s="32"/>
      <c r="J120" s="22" t="str">
        <f t="shared" si="14"/>
        <v xml:space="preserve"> </v>
      </c>
      <c r="K120" s="31"/>
      <c r="L120" s="32"/>
      <c r="M120" s="22" t="str">
        <f t="shared" si="15"/>
        <v xml:space="preserve"> </v>
      </c>
      <c r="N120" s="31"/>
      <c r="O120" s="32"/>
      <c r="P120" s="22" t="str">
        <f t="shared" si="16"/>
        <v xml:space="preserve"> </v>
      </c>
      <c r="Q120" s="31"/>
      <c r="R120" s="32"/>
      <c r="S120" s="22" t="str">
        <f t="shared" si="17"/>
        <v xml:space="preserve"> </v>
      </c>
      <c r="T120" s="31"/>
      <c r="U120" s="32"/>
      <c r="V120" s="22" t="str">
        <f t="shared" si="18"/>
        <v xml:space="preserve"> </v>
      </c>
      <c r="W120" s="31"/>
      <c r="X120" s="32"/>
      <c r="Y120" s="22" t="str">
        <f t="shared" si="19"/>
        <v xml:space="preserve"> </v>
      </c>
      <c r="Z120" s="31"/>
      <c r="AA120" s="32"/>
      <c r="AB120" s="22" t="str">
        <f t="shared" si="20"/>
        <v xml:space="preserve"> </v>
      </c>
      <c r="AC120" s="31"/>
      <c r="AD120" s="32"/>
      <c r="AE120" s="22" t="str">
        <f t="shared" si="21"/>
        <v xml:space="preserve"> </v>
      </c>
      <c r="AF120" s="31"/>
      <c r="AG120" s="32"/>
      <c r="AH120" s="22" t="str">
        <f t="shared" si="22"/>
        <v xml:space="preserve"> </v>
      </c>
      <c r="AI120" s="31"/>
      <c r="AJ120" s="32"/>
      <c r="AK120" s="22" t="str">
        <f t="shared" si="23"/>
        <v xml:space="preserve"> </v>
      </c>
      <c r="AL120" s="31"/>
      <c r="AM120" s="32"/>
      <c r="AN120" s="22" t="str">
        <f t="shared" si="24"/>
        <v xml:space="preserve"> </v>
      </c>
      <c r="AO120" s="31"/>
      <c r="AP120" s="32"/>
      <c r="AQ120" s="22" t="str">
        <f t="shared" si="25"/>
        <v xml:space="preserve"> </v>
      </c>
      <c r="AR120" s="33">
        <f t="shared" si="27"/>
        <v>0</v>
      </c>
      <c r="AS120" s="34">
        <f t="shared" si="27"/>
        <v>0</v>
      </c>
      <c r="AT120" s="25" t="e">
        <f t="shared" si="26"/>
        <v>#DIV/0!</v>
      </c>
    </row>
    <row r="121" spans="1:46" s="13" customFormat="1" ht="20.100000000000001" customHeight="1">
      <c r="A121" s="26"/>
      <c r="B121" s="27">
        <v>112</v>
      </c>
      <c r="C121" s="28"/>
      <c r="D121" s="29"/>
      <c r="E121" s="28"/>
      <c r="F121" s="28"/>
      <c r="G121" s="30"/>
      <c r="H121" s="31"/>
      <c r="I121" s="32"/>
      <c r="J121" s="22" t="str">
        <f t="shared" si="14"/>
        <v xml:space="preserve"> </v>
      </c>
      <c r="K121" s="31"/>
      <c r="L121" s="32"/>
      <c r="M121" s="22" t="str">
        <f t="shared" si="15"/>
        <v xml:space="preserve"> </v>
      </c>
      <c r="N121" s="31"/>
      <c r="O121" s="32"/>
      <c r="P121" s="22" t="str">
        <f t="shared" si="16"/>
        <v xml:space="preserve"> </v>
      </c>
      <c r="Q121" s="31"/>
      <c r="R121" s="32"/>
      <c r="S121" s="22" t="str">
        <f t="shared" si="17"/>
        <v xml:space="preserve"> </v>
      </c>
      <c r="T121" s="31"/>
      <c r="U121" s="32"/>
      <c r="V121" s="22" t="str">
        <f t="shared" si="18"/>
        <v xml:space="preserve"> </v>
      </c>
      <c r="W121" s="31"/>
      <c r="X121" s="32"/>
      <c r="Y121" s="22" t="str">
        <f t="shared" si="19"/>
        <v xml:space="preserve"> </v>
      </c>
      <c r="Z121" s="31"/>
      <c r="AA121" s="32"/>
      <c r="AB121" s="22" t="str">
        <f t="shared" si="20"/>
        <v xml:space="preserve"> </v>
      </c>
      <c r="AC121" s="31"/>
      <c r="AD121" s="32"/>
      <c r="AE121" s="22" t="str">
        <f t="shared" si="21"/>
        <v xml:space="preserve"> </v>
      </c>
      <c r="AF121" s="31"/>
      <c r="AG121" s="32"/>
      <c r="AH121" s="22" t="str">
        <f t="shared" si="22"/>
        <v xml:space="preserve"> </v>
      </c>
      <c r="AI121" s="31"/>
      <c r="AJ121" s="32"/>
      <c r="AK121" s="22" t="str">
        <f t="shared" si="23"/>
        <v xml:space="preserve"> </v>
      </c>
      <c r="AL121" s="31"/>
      <c r="AM121" s="32"/>
      <c r="AN121" s="22" t="str">
        <f t="shared" si="24"/>
        <v xml:space="preserve"> </v>
      </c>
      <c r="AO121" s="31"/>
      <c r="AP121" s="32"/>
      <c r="AQ121" s="22" t="str">
        <f t="shared" si="25"/>
        <v xml:space="preserve"> </v>
      </c>
      <c r="AR121" s="33">
        <f t="shared" si="27"/>
        <v>0</v>
      </c>
      <c r="AS121" s="34">
        <f t="shared" si="27"/>
        <v>0</v>
      </c>
      <c r="AT121" s="25" t="e">
        <f t="shared" si="26"/>
        <v>#DIV/0!</v>
      </c>
    </row>
    <row r="122" spans="1:46" s="13" customFormat="1" ht="20.100000000000001" customHeight="1">
      <c r="A122" s="26"/>
      <c r="B122" s="27">
        <v>113</v>
      </c>
      <c r="C122" s="28"/>
      <c r="D122" s="29"/>
      <c r="E122" s="28"/>
      <c r="F122" s="28"/>
      <c r="G122" s="30"/>
      <c r="H122" s="31"/>
      <c r="I122" s="32"/>
      <c r="J122" s="22" t="str">
        <f t="shared" si="14"/>
        <v xml:space="preserve"> </v>
      </c>
      <c r="K122" s="31"/>
      <c r="L122" s="32"/>
      <c r="M122" s="22" t="str">
        <f t="shared" si="15"/>
        <v xml:space="preserve"> </v>
      </c>
      <c r="N122" s="31"/>
      <c r="O122" s="32"/>
      <c r="P122" s="22" t="str">
        <f t="shared" si="16"/>
        <v xml:space="preserve"> </v>
      </c>
      <c r="Q122" s="31"/>
      <c r="R122" s="32"/>
      <c r="S122" s="22" t="str">
        <f t="shared" si="17"/>
        <v xml:space="preserve"> </v>
      </c>
      <c r="T122" s="31"/>
      <c r="U122" s="32"/>
      <c r="V122" s="22" t="str">
        <f t="shared" si="18"/>
        <v xml:space="preserve"> </v>
      </c>
      <c r="W122" s="31"/>
      <c r="X122" s="32"/>
      <c r="Y122" s="22" t="str">
        <f t="shared" si="19"/>
        <v xml:space="preserve"> </v>
      </c>
      <c r="Z122" s="31"/>
      <c r="AA122" s="32"/>
      <c r="AB122" s="22" t="str">
        <f t="shared" si="20"/>
        <v xml:space="preserve"> </v>
      </c>
      <c r="AC122" s="31"/>
      <c r="AD122" s="32"/>
      <c r="AE122" s="22" t="str">
        <f t="shared" si="21"/>
        <v xml:space="preserve"> </v>
      </c>
      <c r="AF122" s="31"/>
      <c r="AG122" s="32"/>
      <c r="AH122" s="22" t="str">
        <f t="shared" si="22"/>
        <v xml:space="preserve"> </v>
      </c>
      <c r="AI122" s="31"/>
      <c r="AJ122" s="32"/>
      <c r="AK122" s="22" t="str">
        <f t="shared" si="23"/>
        <v xml:space="preserve"> </v>
      </c>
      <c r="AL122" s="31"/>
      <c r="AM122" s="32"/>
      <c r="AN122" s="22" t="str">
        <f t="shared" si="24"/>
        <v xml:space="preserve"> </v>
      </c>
      <c r="AO122" s="31"/>
      <c r="AP122" s="32"/>
      <c r="AQ122" s="22" t="str">
        <f t="shared" si="25"/>
        <v xml:space="preserve"> </v>
      </c>
      <c r="AR122" s="33">
        <f t="shared" si="27"/>
        <v>0</v>
      </c>
      <c r="AS122" s="34">
        <f t="shared" si="27"/>
        <v>0</v>
      </c>
      <c r="AT122" s="25" t="e">
        <f t="shared" si="26"/>
        <v>#DIV/0!</v>
      </c>
    </row>
    <row r="123" spans="1:46" s="13" customFormat="1" ht="20.100000000000001" customHeight="1">
      <c r="A123" s="26"/>
      <c r="B123" s="27">
        <v>114</v>
      </c>
      <c r="C123" s="28"/>
      <c r="D123" s="29"/>
      <c r="E123" s="28"/>
      <c r="F123" s="28"/>
      <c r="G123" s="30"/>
      <c r="H123" s="31"/>
      <c r="I123" s="32"/>
      <c r="J123" s="22" t="str">
        <f t="shared" si="14"/>
        <v xml:space="preserve"> </v>
      </c>
      <c r="K123" s="31"/>
      <c r="L123" s="32"/>
      <c r="M123" s="22" t="str">
        <f t="shared" si="15"/>
        <v xml:space="preserve"> </v>
      </c>
      <c r="N123" s="31"/>
      <c r="O123" s="32"/>
      <c r="P123" s="22" t="str">
        <f t="shared" si="16"/>
        <v xml:space="preserve"> </v>
      </c>
      <c r="Q123" s="31"/>
      <c r="R123" s="32"/>
      <c r="S123" s="22" t="str">
        <f t="shared" si="17"/>
        <v xml:space="preserve"> </v>
      </c>
      <c r="T123" s="31"/>
      <c r="U123" s="32"/>
      <c r="V123" s="22" t="str">
        <f t="shared" si="18"/>
        <v xml:space="preserve"> </v>
      </c>
      <c r="W123" s="31"/>
      <c r="X123" s="32"/>
      <c r="Y123" s="22" t="str">
        <f t="shared" si="19"/>
        <v xml:space="preserve"> </v>
      </c>
      <c r="Z123" s="31"/>
      <c r="AA123" s="32"/>
      <c r="AB123" s="22" t="str">
        <f t="shared" si="20"/>
        <v xml:space="preserve"> </v>
      </c>
      <c r="AC123" s="31"/>
      <c r="AD123" s="32"/>
      <c r="AE123" s="22" t="str">
        <f t="shared" si="21"/>
        <v xml:space="preserve"> </v>
      </c>
      <c r="AF123" s="31"/>
      <c r="AG123" s="32"/>
      <c r="AH123" s="22" t="str">
        <f t="shared" si="22"/>
        <v xml:space="preserve"> </v>
      </c>
      <c r="AI123" s="31"/>
      <c r="AJ123" s="32"/>
      <c r="AK123" s="22" t="str">
        <f t="shared" si="23"/>
        <v xml:space="preserve"> </v>
      </c>
      <c r="AL123" s="31"/>
      <c r="AM123" s="32"/>
      <c r="AN123" s="22" t="str">
        <f t="shared" si="24"/>
        <v xml:space="preserve"> </v>
      </c>
      <c r="AO123" s="31"/>
      <c r="AP123" s="32"/>
      <c r="AQ123" s="22" t="str">
        <f t="shared" si="25"/>
        <v xml:space="preserve"> </v>
      </c>
      <c r="AR123" s="33">
        <f t="shared" si="27"/>
        <v>0</v>
      </c>
      <c r="AS123" s="34">
        <f t="shared" si="27"/>
        <v>0</v>
      </c>
      <c r="AT123" s="25" t="e">
        <f t="shared" si="26"/>
        <v>#DIV/0!</v>
      </c>
    </row>
    <row r="124" spans="1:46" s="13" customFormat="1" ht="20.100000000000001" customHeight="1">
      <c r="A124" s="26"/>
      <c r="B124" s="27">
        <v>115</v>
      </c>
      <c r="C124" s="28"/>
      <c r="D124" s="29"/>
      <c r="E124" s="28"/>
      <c r="F124" s="28"/>
      <c r="G124" s="30"/>
      <c r="H124" s="31"/>
      <c r="I124" s="32"/>
      <c r="J124" s="22" t="str">
        <f t="shared" si="14"/>
        <v xml:space="preserve"> </v>
      </c>
      <c r="K124" s="31"/>
      <c r="L124" s="32"/>
      <c r="M124" s="22" t="str">
        <f t="shared" si="15"/>
        <v xml:space="preserve"> </v>
      </c>
      <c r="N124" s="31"/>
      <c r="O124" s="32"/>
      <c r="P124" s="22" t="str">
        <f t="shared" si="16"/>
        <v xml:space="preserve"> </v>
      </c>
      <c r="Q124" s="31"/>
      <c r="R124" s="32"/>
      <c r="S124" s="22" t="str">
        <f t="shared" si="17"/>
        <v xml:space="preserve"> </v>
      </c>
      <c r="T124" s="31"/>
      <c r="U124" s="32"/>
      <c r="V124" s="22" t="str">
        <f t="shared" si="18"/>
        <v xml:space="preserve"> </v>
      </c>
      <c r="W124" s="31"/>
      <c r="X124" s="32"/>
      <c r="Y124" s="22" t="str">
        <f t="shared" si="19"/>
        <v xml:space="preserve"> </v>
      </c>
      <c r="Z124" s="31"/>
      <c r="AA124" s="32"/>
      <c r="AB124" s="22" t="str">
        <f t="shared" si="20"/>
        <v xml:space="preserve"> </v>
      </c>
      <c r="AC124" s="31"/>
      <c r="AD124" s="32"/>
      <c r="AE124" s="22" t="str">
        <f t="shared" si="21"/>
        <v xml:space="preserve"> </v>
      </c>
      <c r="AF124" s="31"/>
      <c r="AG124" s="32"/>
      <c r="AH124" s="22" t="str">
        <f t="shared" si="22"/>
        <v xml:space="preserve"> </v>
      </c>
      <c r="AI124" s="31"/>
      <c r="AJ124" s="32"/>
      <c r="AK124" s="22" t="str">
        <f t="shared" si="23"/>
        <v xml:space="preserve"> </v>
      </c>
      <c r="AL124" s="31"/>
      <c r="AM124" s="32"/>
      <c r="AN124" s="22" t="str">
        <f t="shared" si="24"/>
        <v xml:space="preserve"> </v>
      </c>
      <c r="AO124" s="31"/>
      <c r="AP124" s="32"/>
      <c r="AQ124" s="22" t="str">
        <f t="shared" si="25"/>
        <v xml:space="preserve"> </v>
      </c>
      <c r="AR124" s="33">
        <f t="shared" si="27"/>
        <v>0</v>
      </c>
      <c r="AS124" s="34">
        <f t="shared" si="27"/>
        <v>0</v>
      </c>
      <c r="AT124" s="25" t="e">
        <f t="shared" si="26"/>
        <v>#DIV/0!</v>
      </c>
    </row>
    <row r="125" spans="1:46" s="13" customFormat="1" ht="20.100000000000001" customHeight="1">
      <c r="A125" s="26"/>
      <c r="B125" s="27">
        <v>116</v>
      </c>
      <c r="C125" s="28"/>
      <c r="D125" s="29"/>
      <c r="E125" s="28"/>
      <c r="F125" s="28"/>
      <c r="G125" s="30"/>
      <c r="H125" s="31"/>
      <c r="I125" s="32"/>
      <c r="J125" s="22" t="str">
        <f t="shared" si="14"/>
        <v xml:space="preserve"> </v>
      </c>
      <c r="K125" s="31"/>
      <c r="L125" s="32"/>
      <c r="M125" s="22" t="str">
        <f t="shared" si="15"/>
        <v xml:space="preserve"> </v>
      </c>
      <c r="N125" s="31"/>
      <c r="O125" s="32"/>
      <c r="P125" s="22" t="str">
        <f t="shared" si="16"/>
        <v xml:space="preserve"> </v>
      </c>
      <c r="Q125" s="31"/>
      <c r="R125" s="32"/>
      <c r="S125" s="22" t="str">
        <f t="shared" si="17"/>
        <v xml:space="preserve"> </v>
      </c>
      <c r="T125" s="31"/>
      <c r="U125" s="32"/>
      <c r="V125" s="22" t="str">
        <f t="shared" si="18"/>
        <v xml:space="preserve"> </v>
      </c>
      <c r="W125" s="31"/>
      <c r="X125" s="32"/>
      <c r="Y125" s="22" t="str">
        <f t="shared" si="19"/>
        <v xml:space="preserve"> </v>
      </c>
      <c r="Z125" s="31"/>
      <c r="AA125" s="32"/>
      <c r="AB125" s="22" t="str">
        <f t="shared" si="20"/>
        <v xml:space="preserve"> </v>
      </c>
      <c r="AC125" s="31"/>
      <c r="AD125" s="32"/>
      <c r="AE125" s="22" t="str">
        <f t="shared" si="21"/>
        <v xml:space="preserve"> </v>
      </c>
      <c r="AF125" s="31"/>
      <c r="AG125" s="32"/>
      <c r="AH125" s="22" t="str">
        <f t="shared" si="22"/>
        <v xml:space="preserve"> </v>
      </c>
      <c r="AI125" s="31"/>
      <c r="AJ125" s="32"/>
      <c r="AK125" s="22" t="str">
        <f t="shared" si="23"/>
        <v xml:space="preserve"> </v>
      </c>
      <c r="AL125" s="31"/>
      <c r="AM125" s="32"/>
      <c r="AN125" s="22" t="str">
        <f t="shared" si="24"/>
        <v xml:space="preserve"> </v>
      </c>
      <c r="AO125" s="31"/>
      <c r="AP125" s="32"/>
      <c r="AQ125" s="22" t="str">
        <f t="shared" si="25"/>
        <v xml:space="preserve"> </v>
      </c>
      <c r="AR125" s="33">
        <f t="shared" si="27"/>
        <v>0</v>
      </c>
      <c r="AS125" s="34">
        <f t="shared" si="27"/>
        <v>0</v>
      </c>
      <c r="AT125" s="25" t="e">
        <f t="shared" si="26"/>
        <v>#DIV/0!</v>
      </c>
    </row>
    <row r="126" spans="1:46" s="13" customFormat="1" ht="20.100000000000001" customHeight="1">
      <c r="A126" s="26"/>
      <c r="B126" s="27">
        <v>117</v>
      </c>
      <c r="C126" s="28"/>
      <c r="D126" s="29"/>
      <c r="E126" s="28"/>
      <c r="F126" s="28"/>
      <c r="G126" s="30"/>
      <c r="H126" s="31"/>
      <c r="I126" s="32"/>
      <c r="J126" s="22" t="str">
        <f t="shared" si="14"/>
        <v xml:space="preserve"> </v>
      </c>
      <c r="K126" s="31"/>
      <c r="L126" s="32"/>
      <c r="M126" s="22" t="str">
        <f t="shared" si="15"/>
        <v xml:space="preserve"> </v>
      </c>
      <c r="N126" s="31"/>
      <c r="O126" s="32"/>
      <c r="P126" s="22" t="str">
        <f t="shared" si="16"/>
        <v xml:space="preserve"> </v>
      </c>
      <c r="Q126" s="31"/>
      <c r="R126" s="32"/>
      <c r="S126" s="22" t="str">
        <f t="shared" si="17"/>
        <v xml:space="preserve"> </v>
      </c>
      <c r="T126" s="31"/>
      <c r="U126" s="32"/>
      <c r="V126" s="22" t="str">
        <f t="shared" si="18"/>
        <v xml:space="preserve"> </v>
      </c>
      <c r="W126" s="31"/>
      <c r="X126" s="32"/>
      <c r="Y126" s="22" t="str">
        <f t="shared" si="19"/>
        <v xml:space="preserve"> </v>
      </c>
      <c r="Z126" s="31"/>
      <c r="AA126" s="32"/>
      <c r="AB126" s="22" t="str">
        <f t="shared" si="20"/>
        <v xml:space="preserve"> </v>
      </c>
      <c r="AC126" s="31"/>
      <c r="AD126" s="32"/>
      <c r="AE126" s="22" t="str">
        <f t="shared" si="21"/>
        <v xml:space="preserve"> </v>
      </c>
      <c r="AF126" s="31"/>
      <c r="AG126" s="32"/>
      <c r="AH126" s="22" t="str">
        <f t="shared" si="22"/>
        <v xml:space="preserve"> </v>
      </c>
      <c r="AI126" s="31"/>
      <c r="AJ126" s="32"/>
      <c r="AK126" s="22" t="str">
        <f t="shared" si="23"/>
        <v xml:space="preserve"> </v>
      </c>
      <c r="AL126" s="31"/>
      <c r="AM126" s="32"/>
      <c r="AN126" s="22" t="str">
        <f t="shared" si="24"/>
        <v xml:space="preserve"> </v>
      </c>
      <c r="AO126" s="31"/>
      <c r="AP126" s="32"/>
      <c r="AQ126" s="22" t="str">
        <f t="shared" si="25"/>
        <v xml:space="preserve"> </v>
      </c>
      <c r="AR126" s="33">
        <f t="shared" si="27"/>
        <v>0</v>
      </c>
      <c r="AS126" s="34">
        <f t="shared" si="27"/>
        <v>0</v>
      </c>
      <c r="AT126" s="25" t="e">
        <f t="shared" si="26"/>
        <v>#DIV/0!</v>
      </c>
    </row>
    <row r="127" spans="1:46" s="13" customFormat="1" ht="20.100000000000001" customHeight="1">
      <c r="A127" s="26"/>
      <c r="B127" s="27">
        <v>118</v>
      </c>
      <c r="C127" s="28"/>
      <c r="D127" s="29"/>
      <c r="E127" s="28"/>
      <c r="F127" s="28"/>
      <c r="G127" s="30"/>
      <c r="H127" s="31"/>
      <c r="I127" s="32"/>
      <c r="J127" s="22" t="str">
        <f t="shared" si="14"/>
        <v xml:space="preserve"> </v>
      </c>
      <c r="K127" s="31"/>
      <c r="L127" s="32"/>
      <c r="M127" s="22" t="str">
        <f t="shared" si="15"/>
        <v xml:space="preserve"> </v>
      </c>
      <c r="N127" s="31"/>
      <c r="O127" s="32"/>
      <c r="P127" s="22" t="str">
        <f t="shared" si="16"/>
        <v xml:space="preserve"> </v>
      </c>
      <c r="Q127" s="31"/>
      <c r="R127" s="32"/>
      <c r="S127" s="22" t="str">
        <f t="shared" si="17"/>
        <v xml:space="preserve"> </v>
      </c>
      <c r="T127" s="31"/>
      <c r="U127" s="32"/>
      <c r="V127" s="22" t="str">
        <f t="shared" si="18"/>
        <v xml:space="preserve"> </v>
      </c>
      <c r="W127" s="31"/>
      <c r="X127" s="32"/>
      <c r="Y127" s="22" t="str">
        <f t="shared" si="19"/>
        <v xml:space="preserve"> </v>
      </c>
      <c r="Z127" s="31"/>
      <c r="AA127" s="32"/>
      <c r="AB127" s="22" t="str">
        <f t="shared" si="20"/>
        <v xml:space="preserve"> </v>
      </c>
      <c r="AC127" s="31"/>
      <c r="AD127" s="32"/>
      <c r="AE127" s="22" t="str">
        <f t="shared" si="21"/>
        <v xml:space="preserve"> </v>
      </c>
      <c r="AF127" s="31"/>
      <c r="AG127" s="32"/>
      <c r="AH127" s="22" t="str">
        <f t="shared" si="22"/>
        <v xml:space="preserve"> </v>
      </c>
      <c r="AI127" s="31"/>
      <c r="AJ127" s="32"/>
      <c r="AK127" s="22" t="str">
        <f t="shared" si="23"/>
        <v xml:space="preserve"> </v>
      </c>
      <c r="AL127" s="31"/>
      <c r="AM127" s="32"/>
      <c r="AN127" s="22" t="str">
        <f t="shared" si="24"/>
        <v xml:space="preserve"> </v>
      </c>
      <c r="AO127" s="31"/>
      <c r="AP127" s="32"/>
      <c r="AQ127" s="22" t="str">
        <f t="shared" si="25"/>
        <v xml:space="preserve"> </v>
      </c>
      <c r="AR127" s="33">
        <f t="shared" si="27"/>
        <v>0</v>
      </c>
      <c r="AS127" s="34">
        <f t="shared" si="27"/>
        <v>0</v>
      </c>
      <c r="AT127" s="25" t="e">
        <f t="shared" si="26"/>
        <v>#DIV/0!</v>
      </c>
    </row>
    <row r="128" spans="1:46" s="13" customFormat="1" ht="20.100000000000001" customHeight="1">
      <c r="A128" s="26"/>
      <c r="B128" s="27">
        <v>119</v>
      </c>
      <c r="C128" s="28"/>
      <c r="D128" s="29"/>
      <c r="E128" s="28"/>
      <c r="F128" s="28"/>
      <c r="G128" s="30"/>
      <c r="H128" s="31"/>
      <c r="I128" s="32"/>
      <c r="J128" s="22" t="str">
        <f t="shared" si="14"/>
        <v xml:space="preserve"> </v>
      </c>
      <c r="K128" s="31"/>
      <c r="L128" s="32"/>
      <c r="M128" s="22" t="str">
        <f t="shared" si="15"/>
        <v xml:space="preserve"> </v>
      </c>
      <c r="N128" s="31"/>
      <c r="O128" s="32"/>
      <c r="P128" s="22" t="str">
        <f t="shared" si="16"/>
        <v xml:space="preserve"> </v>
      </c>
      <c r="Q128" s="31"/>
      <c r="R128" s="32"/>
      <c r="S128" s="22" t="str">
        <f t="shared" si="17"/>
        <v xml:space="preserve"> </v>
      </c>
      <c r="T128" s="31"/>
      <c r="U128" s="32"/>
      <c r="V128" s="22" t="str">
        <f t="shared" si="18"/>
        <v xml:space="preserve"> </v>
      </c>
      <c r="W128" s="31"/>
      <c r="X128" s="32"/>
      <c r="Y128" s="22" t="str">
        <f t="shared" si="19"/>
        <v xml:space="preserve"> </v>
      </c>
      <c r="Z128" s="31"/>
      <c r="AA128" s="32"/>
      <c r="AB128" s="22" t="str">
        <f t="shared" si="20"/>
        <v xml:space="preserve"> </v>
      </c>
      <c r="AC128" s="31"/>
      <c r="AD128" s="32"/>
      <c r="AE128" s="22" t="str">
        <f t="shared" si="21"/>
        <v xml:space="preserve"> </v>
      </c>
      <c r="AF128" s="31"/>
      <c r="AG128" s="32"/>
      <c r="AH128" s="22" t="str">
        <f t="shared" si="22"/>
        <v xml:space="preserve"> </v>
      </c>
      <c r="AI128" s="31"/>
      <c r="AJ128" s="32"/>
      <c r="AK128" s="22" t="str">
        <f t="shared" si="23"/>
        <v xml:space="preserve"> </v>
      </c>
      <c r="AL128" s="31"/>
      <c r="AM128" s="32"/>
      <c r="AN128" s="22" t="str">
        <f t="shared" si="24"/>
        <v xml:space="preserve"> </v>
      </c>
      <c r="AO128" s="31"/>
      <c r="AP128" s="32"/>
      <c r="AQ128" s="22" t="str">
        <f t="shared" si="25"/>
        <v xml:space="preserve"> </v>
      </c>
      <c r="AR128" s="33">
        <f t="shared" si="27"/>
        <v>0</v>
      </c>
      <c r="AS128" s="34">
        <f t="shared" si="27"/>
        <v>0</v>
      </c>
      <c r="AT128" s="25" t="e">
        <f t="shared" si="26"/>
        <v>#DIV/0!</v>
      </c>
    </row>
    <row r="129" spans="1:46" s="13" customFormat="1" ht="20.100000000000001" customHeight="1">
      <c r="A129" s="26"/>
      <c r="B129" s="27">
        <v>120</v>
      </c>
      <c r="C129" s="28"/>
      <c r="D129" s="29"/>
      <c r="E129" s="28"/>
      <c r="F129" s="28"/>
      <c r="G129" s="30"/>
      <c r="H129" s="31"/>
      <c r="I129" s="32"/>
      <c r="J129" s="22" t="str">
        <f t="shared" si="14"/>
        <v xml:space="preserve"> </v>
      </c>
      <c r="K129" s="31"/>
      <c r="L129" s="32"/>
      <c r="M129" s="22" t="str">
        <f t="shared" si="15"/>
        <v xml:space="preserve"> </v>
      </c>
      <c r="N129" s="31"/>
      <c r="O129" s="32"/>
      <c r="P129" s="22" t="str">
        <f t="shared" si="16"/>
        <v xml:space="preserve"> </v>
      </c>
      <c r="Q129" s="31"/>
      <c r="R129" s="32"/>
      <c r="S129" s="22" t="str">
        <f t="shared" si="17"/>
        <v xml:space="preserve"> </v>
      </c>
      <c r="T129" s="31"/>
      <c r="U129" s="32"/>
      <c r="V129" s="22" t="str">
        <f t="shared" si="18"/>
        <v xml:space="preserve"> </v>
      </c>
      <c r="W129" s="31"/>
      <c r="X129" s="32"/>
      <c r="Y129" s="22" t="str">
        <f t="shared" si="19"/>
        <v xml:space="preserve"> </v>
      </c>
      <c r="Z129" s="31"/>
      <c r="AA129" s="32"/>
      <c r="AB129" s="22" t="str">
        <f t="shared" si="20"/>
        <v xml:space="preserve"> </v>
      </c>
      <c r="AC129" s="31"/>
      <c r="AD129" s="32"/>
      <c r="AE129" s="22" t="str">
        <f t="shared" si="21"/>
        <v xml:space="preserve"> </v>
      </c>
      <c r="AF129" s="31"/>
      <c r="AG129" s="32"/>
      <c r="AH129" s="22" t="str">
        <f t="shared" si="22"/>
        <v xml:space="preserve"> </v>
      </c>
      <c r="AI129" s="31"/>
      <c r="AJ129" s="32"/>
      <c r="AK129" s="22" t="str">
        <f t="shared" si="23"/>
        <v xml:space="preserve"> </v>
      </c>
      <c r="AL129" s="31"/>
      <c r="AM129" s="32"/>
      <c r="AN129" s="22" t="str">
        <f t="shared" si="24"/>
        <v xml:space="preserve"> </v>
      </c>
      <c r="AO129" s="31"/>
      <c r="AP129" s="32"/>
      <c r="AQ129" s="22" t="str">
        <f t="shared" si="25"/>
        <v xml:space="preserve"> </v>
      </c>
      <c r="AR129" s="33">
        <f t="shared" si="27"/>
        <v>0</v>
      </c>
      <c r="AS129" s="34">
        <f t="shared" si="27"/>
        <v>0</v>
      </c>
      <c r="AT129" s="25" t="e">
        <f t="shared" si="26"/>
        <v>#DIV/0!</v>
      </c>
    </row>
    <row r="130" spans="1:46" s="13" customFormat="1" ht="20.100000000000001" customHeight="1">
      <c r="A130" s="26"/>
      <c r="B130" s="27">
        <v>121</v>
      </c>
      <c r="C130" s="28"/>
      <c r="D130" s="29"/>
      <c r="E130" s="28"/>
      <c r="F130" s="28"/>
      <c r="G130" s="30"/>
      <c r="H130" s="31"/>
      <c r="I130" s="32"/>
      <c r="J130" s="22" t="str">
        <f t="shared" si="14"/>
        <v xml:space="preserve"> </v>
      </c>
      <c r="K130" s="31"/>
      <c r="L130" s="32"/>
      <c r="M130" s="22" t="str">
        <f t="shared" si="15"/>
        <v xml:space="preserve"> </v>
      </c>
      <c r="N130" s="31"/>
      <c r="O130" s="32"/>
      <c r="P130" s="22" t="str">
        <f t="shared" si="16"/>
        <v xml:space="preserve"> </v>
      </c>
      <c r="Q130" s="31"/>
      <c r="R130" s="32"/>
      <c r="S130" s="22" t="str">
        <f t="shared" si="17"/>
        <v xml:space="preserve"> </v>
      </c>
      <c r="T130" s="31"/>
      <c r="U130" s="32"/>
      <c r="V130" s="22" t="str">
        <f t="shared" si="18"/>
        <v xml:space="preserve"> </v>
      </c>
      <c r="W130" s="31"/>
      <c r="X130" s="32"/>
      <c r="Y130" s="22" t="str">
        <f t="shared" si="19"/>
        <v xml:space="preserve"> </v>
      </c>
      <c r="Z130" s="31"/>
      <c r="AA130" s="32"/>
      <c r="AB130" s="22" t="str">
        <f t="shared" si="20"/>
        <v xml:space="preserve"> </v>
      </c>
      <c r="AC130" s="31"/>
      <c r="AD130" s="32"/>
      <c r="AE130" s="22" t="str">
        <f t="shared" si="21"/>
        <v xml:space="preserve"> </v>
      </c>
      <c r="AF130" s="31"/>
      <c r="AG130" s="32"/>
      <c r="AH130" s="22" t="str">
        <f t="shared" si="22"/>
        <v xml:space="preserve"> </v>
      </c>
      <c r="AI130" s="31"/>
      <c r="AJ130" s="32"/>
      <c r="AK130" s="22" t="str">
        <f t="shared" si="23"/>
        <v xml:space="preserve"> </v>
      </c>
      <c r="AL130" s="31"/>
      <c r="AM130" s="32"/>
      <c r="AN130" s="22" t="str">
        <f t="shared" si="24"/>
        <v xml:space="preserve"> </v>
      </c>
      <c r="AO130" s="31"/>
      <c r="AP130" s="32"/>
      <c r="AQ130" s="22" t="str">
        <f t="shared" si="25"/>
        <v xml:space="preserve"> </v>
      </c>
      <c r="AR130" s="33">
        <f t="shared" si="27"/>
        <v>0</v>
      </c>
      <c r="AS130" s="34">
        <f t="shared" si="27"/>
        <v>0</v>
      </c>
      <c r="AT130" s="25" t="e">
        <f t="shared" si="26"/>
        <v>#DIV/0!</v>
      </c>
    </row>
    <row r="131" spans="1:46" s="13" customFormat="1" ht="20.100000000000001" customHeight="1">
      <c r="A131" s="26"/>
      <c r="B131" s="27">
        <v>122</v>
      </c>
      <c r="C131" s="28"/>
      <c r="D131" s="29"/>
      <c r="E131" s="28"/>
      <c r="F131" s="28"/>
      <c r="G131" s="30"/>
      <c r="H131" s="31"/>
      <c r="I131" s="32"/>
      <c r="J131" s="22" t="str">
        <f t="shared" si="14"/>
        <v xml:space="preserve"> </v>
      </c>
      <c r="K131" s="31"/>
      <c r="L131" s="32"/>
      <c r="M131" s="22" t="str">
        <f t="shared" si="15"/>
        <v xml:space="preserve"> </v>
      </c>
      <c r="N131" s="31"/>
      <c r="O131" s="32"/>
      <c r="P131" s="22" t="str">
        <f t="shared" si="16"/>
        <v xml:space="preserve"> </v>
      </c>
      <c r="Q131" s="31"/>
      <c r="R131" s="32"/>
      <c r="S131" s="22" t="str">
        <f t="shared" si="17"/>
        <v xml:space="preserve"> </v>
      </c>
      <c r="T131" s="31"/>
      <c r="U131" s="32"/>
      <c r="V131" s="22" t="str">
        <f t="shared" si="18"/>
        <v xml:space="preserve"> </v>
      </c>
      <c r="W131" s="31"/>
      <c r="X131" s="32"/>
      <c r="Y131" s="22" t="str">
        <f t="shared" si="19"/>
        <v xml:space="preserve"> </v>
      </c>
      <c r="Z131" s="31"/>
      <c r="AA131" s="32"/>
      <c r="AB131" s="22" t="str">
        <f t="shared" si="20"/>
        <v xml:space="preserve"> </v>
      </c>
      <c r="AC131" s="31"/>
      <c r="AD131" s="32"/>
      <c r="AE131" s="22" t="str">
        <f t="shared" si="21"/>
        <v xml:space="preserve"> </v>
      </c>
      <c r="AF131" s="31"/>
      <c r="AG131" s="32"/>
      <c r="AH131" s="22" t="str">
        <f t="shared" si="22"/>
        <v xml:space="preserve"> </v>
      </c>
      <c r="AI131" s="31"/>
      <c r="AJ131" s="32"/>
      <c r="AK131" s="22" t="str">
        <f t="shared" si="23"/>
        <v xml:space="preserve"> </v>
      </c>
      <c r="AL131" s="31"/>
      <c r="AM131" s="32"/>
      <c r="AN131" s="22" t="str">
        <f t="shared" si="24"/>
        <v xml:space="preserve"> </v>
      </c>
      <c r="AO131" s="31"/>
      <c r="AP131" s="32"/>
      <c r="AQ131" s="22" t="str">
        <f t="shared" si="25"/>
        <v xml:space="preserve"> </v>
      </c>
      <c r="AR131" s="33">
        <f t="shared" si="27"/>
        <v>0</v>
      </c>
      <c r="AS131" s="34">
        <f t="shared" si="27"/>
        <v>0</v>
      </c>
      <c r="AT131" s="25" t="e">
        <f t="shared" si="26"/>
        <v>#DIV/0!</v>
      </c>
    </row>
    <row r="132" spans="1:46" s="13" customFormat="1" ht="20.100000000000001" customHeight="1">
      <c r="A132" s="26"/>
      <c r="B132" s="27">
        <v>123</v>
      </c>
      <c r="C132" s="28"/>
      <c r="D132" s="29"/>
      <c r="E132" s="28"/>
      <c r="F132" s="28"/>
      <c r="G132" s="30"/>
      <c r="H132" s="31"/>
      <c r="I132" s="32"/>
      <c r="J132" s="22" t="str">
        <f t="shared" si="14"/>
        <v xml:space="preserve"> </v>
      </c>
      <c r="K132" s="31"/>
      <c r="L132" s="32"/>
      <c r="M132" s="22" t="str">
        <f t="shared" si="15"/>
        <v xml:space="preserve"> </v>
      </c>
      <c r="N132" s="31"/>
      <c r="O132" s="32"/>
      <c r="P132" s="22" t="str">
        <f t="shared" si="16"/>
        <v xml:space="preserve"> </v>
      </c>
      <c r="Q132" s="31"/>
      <c r="R132" s="32"/>
      <c r="S132" s="22" t="str">
        <f t="shared" si="17"/>
        <v xml:space="preserve"> </v>
      </c>
      <c r="T132" s="31"/>
      <c r="U132" s="32"/>
      <c r="V132" s="22" t="str">
        <f t="shared" si="18"/>
        <v xml:space="preserve"> </v>
      </c>
      <c r="W132" s="31"/>
      <c r="X132" s="32"/>
      <c r="Y132" s="22" t="str">
        <f t="shared" si="19"/>
        <v xml:space="preserve"> </v>
      </c>
      <c r="Z132" s="31"/>
      <c r="AA132" s="32"/>
      <c r="AB132" s="22" t="str">
        <f t="shared" si="20"/>
        <v xml:space="preserve"> </v>
      </c>
      <c r="AC132" s="31"/>
      <c r="AD132" s="32"/>
      <c r="AE132" s="22" t="str">
        <f t="shared" si="21"/>
        <v xml:space="preserve"> </v>
      </c>
      <c r="AF132" s="31"/>
      <c r="AG132" s="32"/>
      <c r="AH132" s="22" t="str">
        <f t="shared" si="22"/>
        <v xml:space="preserve"> </v>
      </c>
      <c r="AI132" s="31"/>
      <c r="AJ132" s="32"/>
      <c r="AK132" s="22" t="str">
        <f t="shared" si="23"/>
        <v xml:space="preserve"> </v>
      </c>
      <c r="AL132" s="31"/>
      <c r="AM132" s="32"/>
      <c r="AN132" s="22" t="str">
        <f t="shared" si="24"/>
        <v xml:space="preserve"> </v>
      </c>
      <c r="AO132" s="31"/>
      <c r="AP132" s="32"/>
      <c r="AQ132" s="22" t="str">
        <f t="shared" si="25"/>
        <v xml:space="preserve"> </v>
      </c>
      <c r="AR132" s="33">
        <f t="shared" si="27"/>
        <v>0</v>
      </c>
      <c r="AS132" s="34">
        <f t="shared" si="27"/>
        <v>0</v>
      </c>
      <c r="AT132" s="25" t="e">
        <f t="shared" si="26"/>
        <v>#DIV/0!</v>
      </c>
    </row>
    <row r="133" spans="1:46" s="13" customFormat="1" ht="20.100000000000001" customHeight="1">
      <c r="A133" s="26"/>
      <c r="B133" s="27">
        <v>124</v>
      </c>
      <c r="C133" s="28"/>
      <c r="D133" s="29"/>
      <c r="E133" s="28"/>
      <c r="F133" s="28"/>
      <c r="G133" s="30"/>
      <c r="H133" s="31"/>
      <c r="I133" s="32"/>
      <c r="J133" s="22" t="str">
        <f t="shared" si="14"/>
        <v xml:space="preserve"> </v>
      </c>
      <c r="K133" s="31"/>
      <c r="L133" s="32"/>
      <c r="M133" s="22" t="str">
        <f t="shared" si="15"/>
        <v xml:space="preserve"> </v>
      </c>
      <c r="N133" s="31"/>
      <c r="O133" s="32"/>
      <c r="P133" s="22" t="str">
        <f t="shared" si="16"/>
        <v xml:space="preserve"> </v>
      </c>
      <c r="Q133" s="31"/>
      <c r="R133" s="32"/>
      <c r="S133" s="22" t="str">
        <f t="shared" si="17"/>
        <v xml:space="preserve"> </v>
      </c>
      <c r="T133" s="31"/>
      <c r="U133" s="32"/>
      <c r="V133" s="22" t="str">
        <f t="shared" si="18"/>
        <v xml:space="preserve"> </v>
      </c>
      <c r="W133" s="31"/>
      <c r="X133" s="32"/>
      <c r="Y133" s="22" t="str">
        <f t="shared" si="19"/>
        <v xml:space="preserve"> </v>
      </c>
      <c r="Z133" s="31"/>
      <c r="AA133" s="32"/>
      <c r="AB133" s="22" t="str">
        <f t="shared" si="20"/>
        <v xml:space="preserve"> </v>
      </c>
      <c r="AC133" s="31"/>
      <c r="AD133" s="32"/>
      <c r="AE133" s="22" t="str">
        <f t="shared" si="21"/>
        <v xml:space="preserve"> </v>
      </c>
      <c r="AF133" s="31"/>
      <c r="AG133" s="32"/>
      <c r="AH133" s="22" t="str">
        <f t="shared" si="22"/>
        <v xml:space="preserve"> </v>
      </c>
      <c r="AI133" s="31"/>
      <c r="AJ133" s="32"/>
      <c r="AK133" s="22" t="str">
        <f t="shared" si="23"/>
        <v xml:space="preserve"> </v>
      </c>
      <c r="AL133" s="31"/>
      <c r="AM133" s="32"/>
      <c r="AN133" s="22" t="str">
        <f t="shared" si="24"/>
        <v xml:space="preserve"> </v>
      </c>
      <c r="AO133" s="31"/>
      <c r="AP133" s="32"/>
      <c r="AQ133" s="22" t="str">
        <f t="shared" si="25"/>
        <v xml:space="preserve"> </v>
      </c>
      <c r="AR133" s="33">
        <f t="shared" si="27"/>
        <v>0</v>
      </c>
      <c r="AS133" s="34">
        <f t="shared" si="27"/>
        <v>0</v>
      </c>
      <c r="AT133" s="25" t="e">
        <f t="shared" si="26"/>
        <v>#DIV/0!</v>
      </c>
    </row>
    <row r="134" spans="1:46" s="13" customFormat="1" ht="20.100000000000001" customHeight="1">
      <c r="A134" s="26"/>
      <c r="B134" s="27">
        <v>125</v>
      </c>
      <c r="C134" s="28"/>
      <c r="D134" s="29"/>
      <c r="E134" s="28"/>
      <c r="F134" s="28"/>
      <c r="G134" s="30"/>
      <c r="H134" s="31"/>
      <c r="I134" s="32"/>
      <c r="J134" s="22" t="str">
        <f t="shared" si="14"/>
        <v xml:space="preserve"> </v>
      </c>
      <c r="K134" s="31"/>
      <c r="L134" s="32"/>
      <c r="M134" s="22" t="str">
        <f t="shared" si="15"/>
        <v xml:space="preserve"> </v>
      </c>
      <c r="N134" s="31"/>
      <c r="O134" s="32"/>
      <c r="P134" s="22" t="str">
        <f t="shared" si="16"/>
        <v xml:space="preserve"> </v>
      </c>
      <c r="Q134" s="31"/>
      <c r="R134" s="32"/>
      <c r="S134" s="22" t="str">
        <f t="shared" si="17"/>
        <v xml:space="preserve"> </v>
      </c>
      <c r="T134" s="31"/>
      <c r="U134" s="32"/>
      <c r="V134" s="22" t="str">
        <f t="shared" si="18"/>
        <v xml:space="preserve"> </v>
      </c>
      <c r="W134" s="31"/>
      <c r="X134" s="32"/>
      <c r="Y134" s="22" t="str">
        <f t="shared" si="19"/>
        <v xml:space="preserve"> </v>
      </c>
      <c r="Z134" s="31"/>
      <c r="AA134" s="32"/>
      <c r="AB134" s="22" t="str">
        <f t="shared" si="20"/>
        <v xml:space="preserve"> </v>
      </c>
      <c r="AC134" s="31"/>
      <c r="AD134" s="32"/>
      <c r="AE134" s="22" t="str">
        <f t="shared" si="21"/>
        <v xml:space="preserve"> </v>
      </c>
      <c r="AF134" s="31"/>
      <c r="AG134" s="32"/>
      <c r="AH134" s="22" t="str">
        <f t="shared" si="22"/>
        <v xml:space="preserve"> </v>
      </c>
      <c r="AI134" s="31"/>
      <c r="AJ134" s="32"/>
      <c r="AK134" s="22" t="str">
        <f t="shared" si="23"/>
        <v xml:space="preserve"> </v>
      </c>
      <c r="AL134" s="31"/>
      <c r="AM134" s="32"/>
      <c r="AN134" s="22" t="str">
        <f t="shared" si="24"/>
        <v xml:space="preserve"> </v>
      </c>
      <c r="AO134" s="31"/>
      <c r="AP134" s="32"/>
      <c r="AQ134" s="22" t="str">
        <f t="shared" si="25"/>
        <v xml:space="preserve"> </v>
      </c>
      <c r="AR134" s="33">
        <f t="shared" si="27"/>
        <v>0</v>
      </c>
      <c r="AS134" s="34">
        <f t="shared" si="27"/>
        <v>0</v>
      </c>
      <c r="AT134" s="25" t="e">
        <f t="shared" si="26"/>
        <v>#DIV/0!</v>
      </c>
    </row>
    <row r="135" spans="1:46" s="13" customFormat="1" ht="20.100000000000001" customHeight="1">
      <c r="A135" s="26"/>
      <c r="B135" s="27">
        <v>126</v>
      </c>
      <c r="C135" s="28"/>
      <c r="D135" s="29"/>
      <c r="E135" s="28"/>
      <c r="F135" s="28"/>
      <c r="G135" s="30"/>
      <c r="H135" s="31"/>
      <c r="I135" s="32"/>
      <c r="J135" s="22" t="str">
        <f t="shared" si="14"/>
        <v xml:space="preserve"> </v>
      </c>
      <c r="K135" s="31"/>
      <c r="L135" s="32"/>
      <c r="M135" s="22" t="str">
        <f t="shared" si="15"/>
        <v xml:space="preserve"> </v>
      </c>
      <c r="N135" s="31"/>
      <c r="O135" s="32"/>
      <c r="P135" s="22" t="str">
        <f t="shared" si="16"/>
        <v xml:space="preserve"> </v>
      </c>
      <c r="Q135" s="31"/>
      <c r="R135" s="32"/>
      <c r="S135" s="22" t="str">
        <f t="shared" si="17"/>
        <v xml:space="preserve"> </v>
      </c>
      <c r="T135" s="31"/>
      <c r="U135" s="32"/>
      <c r="V135" s="22" t="str">
        <f t="shared" si="18"/>
        <v xml:space="preserve"> </v>
      </c>
      <c r="W135" s="31"/>
      <c r="X135" s="32"/>
      <c r="Y135" s="22" t="str">
        <f t="shared" si="19"/>
        <v xml:space="preserve"> </v>
      </c>
      <c r="Z135" s="31"/>
      <c r="AA135" s="32"/>
      <c r="AB135" s="22" t="str">
        <f t="shared" si="20"/>
        <v xml:space="preserve"> </v>
      </c>
      <c r="AC135" s="31"/>
      <c r="AD135" s="32"/>
      <c r="AE135" s="22" t="str">
        <f t="shared" si="21"/>
        <v xml:space="preserve"> </v>
      </c>
      <c r="AF135" s="31"/>
      <c r="AG135" s="32"/>
      <c r="AH135" s="22" t="str">
        <f t="shared" si="22"/>
        <v xml:space="preserve"> </v>
      </c>
      <c r="AI135" s="31"/>
      <c r="AJ135" s="32"/>
      <c r="AK135" s="22" t="str">
        <f t="shared" si="23"/>
        <v xml:space="preserve"> </v>
      </c>
      <c r="AL135" s="31"/>
      <c r="AM135" s="32"/>
      <c r="AN135" s="22" t="str">
        <f t="shared" si="24"/>
        <v xml:space="preserve"> </v>
      </c>
      <c r="AO135" s="31"/>
      <c r="AP135" s="32"/>
      <c r="AQ135" s="22" t="str">
        <f t="shared" si="25"/>
        <v xml:space="preserve"> </v>
      </c>
      <c r="AR135" s="33">
        <f t="shared" si="27"/>
        <v>0</v>
      </c>
      <c r="AS135" s="34">
        <f t="shared" si="27"/>
        <v>0</v>
      </c>
      <c r="AT135" s="25" t="e">
        <f t="shared" si="26"/>
        <v>#DIV/0!</v>
      </c>
    </row>
    <row r="136" spans="1:46" s="13" customFormat="1" ht="20.100000000000001" customHeight="1">
      <c r="A136" s="26"/>
      <c r="B136" s="27">
        <v>127</v>
      </c>
      <c r="C136" s="28"/>
      <c r="D136" s="29"/>
      <c r="E136" s="28"/>
      <c r="F136" s="28"/>
      <c r="G136" s="30"/>
      <c r="H136" s="31"/>
      <c r="I136" s="32"/>
      <c r="J136" s="22" t="str">
        <f t="shared" si="14"/>
        <v xml:space="preserve"> </v>
      </c>
      <c r="K136" s="31"/>
      <c r="L136" s="32"/>
      <c r="M136" s="22" t="str">
        <f t="shared" si="15"/>
        <v xml:space="preserve"> </v>
      </c>
      <c r="N136" s="31"/>
      <c r="O136" s="32"/>
      <c r="P136" s="22" t="str">
        <f t="shared" si="16"/>
        <v xml:space="preserve"> </v>
      </c>
      <c r="Q136" s="31"/>
      <c r="R136" s="32"/>
      <c r="S136" s="22" t="str">
        <f t="shared" si="17"/>
        <v xml:space="preserve"> </v>
      </c>
      <c r="T136" s="31"/>
      <c r="U136" s="32"/>
      <c r="V136" s="22" t="str">
        <f t="shared" si="18"/>
        <v xml:space="preserve"> </v>
      </c>
      <c r="W136" s="31"/>
      <c r="X136" s="32"/>
      <c r="Y136" s="22" t="str">
        <f t="shared" si="19"/>
        <v xml:space="preserve"> </v>
      </c>
      <c r="Z136" s="31"/>
      <c r="AA136" s="32"/>
      <c r="AB136" s="22" t="str">
        <f t="shared" si="20"/>
        <v xml:space="preserve"> </v>
      </c>
      <c r="AC136" s="31"/>
      <c r="AD136" s="32"/>
      <c r="AE136" s="22" t="str">
        <f t="shared" si="21"/>
        <v xml:space="preserve"> </v>
      </c>
      <c r="AF136" s="31"/>
      <c r="AG136" s="32"/>
      <c r="AH136" s="22" t="str">
        <f t="shared" si="22"/>
        <v xml:space="preserve"> </v>
      </c>
      <c r="AI136" s="31"/>
      <c r="AJ136" s="32"/>
      <c r="AK136" s="22" t="str">
        <f t="shared" si="23"/>
        <v xml:space="preserve"> </v>
      </c>
      <c r="AL136" s="31"/>
      <c r="AM136" s="32"/>
      <c r="AN136" s="22" t="str">
        <f t="shared" si="24"/>
        <v xml:space="preserve"> </v>
      </c>
      <c r="AO136" s="31"/>
      <c r="AP136" s="32"/>
      <c r="AQ136" s="22" t="str">
        <f t="shared" si="25"/>
        <v xml:space="preserve"> </v>
      </c>
      <c r="AR136" s="33">
        <f t="shared" si="27"/>
        <v>0</v>
      </c>
      <c r="AS136" s="34">
        <f t="shared" si="27"/>
        <v>0</v>
      </c>
      <c r="AT136" s="25" t="e">
        <f t="shared" si="26"/>
        <v>#DIV/0!</v>
      </c>
    </row>
    <row r="137" spans="1:46" s="13" customFormat="1" ht="20.100000000000001" customHeight="1">
      <c r="A137" s="26"/>
      <c r="B137" s="27">
        <v>128</v>
      </c>
      <c r="C137" s="28"/>
      <c r="D137" s="29"/>
      <c r="E137" s="28"/>
      <c r="F137" s="28"/>
      <c r="G137" s="30"/>
      <c r="H137" s="31"/>
      <c r="I137" s="32"/>
      <c r="J137" s="22" t="str">
        <f t="shared" si="14"/>
        <v xml:space="preserve"> </v>
      </c>
      <c r="K137" s="31"/>
      <c r="L137" s="32"/>
      <c r="M137" s="22" t="str">
        <f t="shared" si="15"/>
        <v xml:space="preserve"> </v>
      </c>
      <c r="N137" s="31"/>
      <c r="O137" s="32"/>
      <c r="P137" s="22" t="str">
        <f t="shared" si="16"/>
        <v xml:space="preserve"> </v>
      </c>
      <c r="Q137" s="31"/>
      <c r="R137" s="32"/>
      <c r="S137" s="22" t="str">
        <f t="shared" si="17"/>
        <v xml:space="preserve"> </v>
      </c>
      <c r="T137" s="31"/>
      <c r="U137" s="32"/>
      <c r="V137" s="22" t="str">
        <f t="shared" si="18"/>
        <v xml:space="preserve"> </v>
      </c>
      <c r="W137" s="31"/>
      <c r="X137" s="32"/>
      <c r="Y137" s="22" t="str">
        <f t="shared" si="19"/>
        <v xml:space="preserve"> </v>
      </c>
      <c r="Z137" s="31"/>
      <c r="AA137" s="32"/>
      <c r="AB137" s="22" t="str">
        <f t="shared" si="20"/>
        <v xml:space="preserve"> </v>
      </c>
      <c r="AC137" s="31"/>
      <c r="AD137" s="32"/>
      <c r="AE137" s="22" t="str">
        <f t="shared" si="21"/>
        <v xml:space="preserve"> </v>
      </c>
      <c r="AF137" s="31"/>
      <c r="AG137" s="32"/>
      <c r="AH137" s="22" t="str">
        <f t="shared" si="22"/>
        <v xml:space="preserve"> </v>
      </c>
      <c r="AI137" s="31"/>
      <c r="AJ137" s="32"/>
      <c r="AK137" s="22" t="str">
        <f t="shared" si="23"/>
        <v xml:space="preserve"> </v>
      </c>
      <c r="AL137" s="31"/>
      <c r="AM137" s="32"/>
      <c r="AN137" s="22" t="str">
        <f t="shared" si="24"/>
        <v xml:space="preserve"> </v>
      </c>
      <c r="AO137" s="31"/>
      <c r="AP137" s="32"/>
      <c r="AQ137" s="22" t="str">
        <f t="shared" si="25"/>
        <v xml:space="preserve"> </v>
      </c>
      <c r="AR137" s="33">
        <f t="shared" si="27"/>
        <v>0</v>
      </c>
      <c r="AS137" s="34">
        <f t="shared" si="27"/>
        <v>0</v>
      </c>
      <c r="AT137" s="25" t="e">
        <f t="shared" si="26"/>
        <v>#DIV/0!</v>
      </c>
    </row>
    <row r="138" spans="1:46" s="13" customFormat="1" ht="20.100000000000001" customHeight="1">
      <c r="A138" s="26"/>
      <c r="B138" s="27">
        <v>129</v>
      </c>
      <c r="C138" s="28"/>
      <c r="D138" s="29"/>
      <c r="E138" s="28"/>
      <c r="F138" s="28"/>
      <c r="G138" s="30"/>
      <c r="H138" s="31"/>
      <c r="I138" s="32"/>
      <c r="J138" s="22" t="str">
        <f t="shared" si="14"/>
        <v xml:space="preserve"> </v>
      </c>
      <c r="K138" s="31"/>
      <c r="L138" s="32"/>
      <c r="M138" s="22" t="str">
        <f t="shared" si="15"/>
        <v xml:space="preserve"> </v>
      </c>
      <c r="N138" s="31"/>
      <c r="O138" s="32"/>
      <c r="P138" s="22" t="str">
        <f t="shared" si="16"/>
        <v xml:space="preserve"> </v>
      </c>
      <c r="Q138" s="31"/>
      <c r="R138" s="32"/>
      <c r="S138" s="22" t="str">
        <f t="shared" si="17"/>
        <v xml:space="preserve"> </v>
      </c>
      <c r="T138" s="31"/>
      <c r="U138" s="32"/>
      <c r="V138" s="22" t="str">
        <f t="shared" si="18"/>
        <v xml:space="preserve"> </v>
      </c>
      <c r="W138" s="31"/>
      <c r="X138" s="32"/>
      <c r="Y138" s="22" t="str">
        <f t="shared" si="19"/>
        <v xml:space="preserve"> </v>
      </c>
      <c r="Z138" s="31"/>
      <c r="AA138" s="32"/>
      <c r="AB138" s="22" t="str">
        <f t="shared" si="20"/>
        <v xml:space="preserve"> </v>
      </c>
      <c r="AC138" s="31"/>
      <c r="AD138" s="32"/>
      <c r="AE138" s="22" t="str">
        <f t="shared" si="21"/>
        <v xml:space="preserve"> </v>
      </c>
      <c r="AF138" s="31"/>
      <c r="AG138" s="32"/>
      <c r="AH138" s="22" t="str">
        <f t="shared" si="22"/>
        <v xml:space="preserve"> </v>
      </c>
      <c r="AI138" s="31"/>
      <c r="AJ138" s="32"/>
      <c r="AK138" s="22" t="str">
        <f t="shared" si="23"/>
        <v xml:space="preserve"> </v>
      </c>
      <c r="AL138" s="31"/>
      <c r="AM138" s="32"/>
      <c r="AN138" s="22" t="str">
        <f t="shared" si="24"/>
        <v xml:space="preserve"> </v>
      </c>
      <c r="AO138" s="31"/>
      <c r="AP138" s="32"/>
      <c r="AQ138" s="22" t="str">
        <f t="shared" si="25"/>
        <v xml:space="preserve"> </v>
      </c>
      <c r="AR138" s="33">
        <f t="shared" si="27"/>
        <v>0</v>
      </c>
      <c r="AS138" s="34">
        <f t="shared" si="27"/>
        <v>0</v>
      </c>
      <c r="AT138" s="25" t="e">
        <f t="shared" si="26"/>
        <v>#DIV/0!</v>
      </c>
    </row>
    <row r="139" spans="1:46" s="13" customFormat="1" ht="20.100000000000001" customHeight="1">
      <c r="A139" s="26"/>
      <c r="B139" s="27">
        <v>130</v>
      </c>
      <c r="C139" s="28"/>
      <c r="D139" s="29"/>
      <c r="E139" s="28"/>
      <c r="F139" s="28"/>
      <c r="G139" s="30"/>
      <c r="H139" s="31"/>
      <c r="I139" s="32"/>
      <c r="J139" s="22" t="str">
        <f t="shared" ref="J139:J160" si="28">IF(OR(H139="",I139="")," ",H139/I139)</f>
        <v xml:space="preserve"> </v>
      </c>
      <c r="K139" s="31"/>
      <c r="L139" s="32"/>
      <c r="M139" s="22" t="str">
        <f t="shared" ref="M139:M160" si="29">IF(OR(K139="",L139="")," ",K139/L139)</f>
        <v xml:space="preserve"> </v>
      </c>
      <c r="N139" s="31"/>
      <c r="O139" s="32"/>
      <c r="P139" s="22" t="str">
        <f t="shared" ref="P139:P160" si="30">IF(OR(N139="",O139="")," ",N139/O139)</f>
        <v xml:space="preserve"> </v>
      </c>
      <c r="Q139" s="31"/>
      <c r="R139" s="32"/>
      <c r="S139" s="22" t="str">
        <f t="shared" ref="S139:S160" si="31">IF(OR(Q139="",R139="")," ",Q139/R139)</f>
        <v xml:space="preserve"> </v>
      </c>
      <c r="T139" s="31"/>
      <c r="U139" s="32"/>
      <c r="V139" s="22" t="str">
        <f t="shared" ref="V139:V160" si="32">IF(OR(T139="",U139="")," ",T139/U139)</f>
        <v xml:space="preserve"> </v>
      </c>
      <c r="W139" s="31"/>
      <c r="X139" s="32"/>
      <c r="Y139" s="22" t="str">
        <f t="shared" ref="Y139:Y160" si="33">IF(OR(W139="",X139="")," ",W139/X139)</f>
        <v xml:space="preserve"> </v>
      </c>
      <c r="Z139" s="31"/>
      <c r="AA139" s="32"/>
      <c r="AB139" s="22" t="str">
        <f t="shared" ref="AB139:AB160" si="34">IF(OR(Z139="",AA139="")," ",Z139/AA139)</f>
        <v xml:space="preserve"> </v>
      </c>
      <c r="AC139" s="31"/>
      <c r="AD139" s="32"/>
      <c r="AE139" s="22" t="str">
        <f t="shared" ref="AE139:AE160" si="35">IF(OR(AC139="",AD139="")," ",AC139/AD139)</f>
        <v xml:space="preserve"> </v>
      </c>
      <c r="AF139" s="31"/>
      <c r="AG139" s="32"/>
      <c r="AH139" s="22" t="str">
        <f t="shared" ref="AH139:AH160" si="36">IF(OR(AF139="",AG139="")," ",AF139/AG139)</f>
        <v xml:space="preserve"> </v>
      </c>
      <c r="AI139" s="31"/>
      <c r="AJ139" s="32"/>
      <c r="AK139" s="22" t="str">
        <f t="shared" ref="AK139:AK160" si="37">IF(OR(AI139="",AJ139="")," ",AI139/AJ139)</f>
        <v xml:space="preserve"> </v>
      </c>
      <c r="AL139" s="31"/>
      <c r="AM139" s="32"/>
      <c r="AN139" s="22" t="str">
        <f t="shared" ref="AN139:AN160" si="38">IF(OR(AL139="",AM139="")," ",AL139/AM139)</f>
        <v xml:space="preserve"> </v>
      </c>
      <c r="AO139" s="31"/>
      <c r="AP139" s="32"/>
      <c r="AQ139" s="22" t="str">
        <f t="shared" ref="AQ139:AQ160" si="39">IF(OR(AO139="",AP139="")," ",AO139/AP139)</f>
        <v xml:space="preserve"> </v>
      </c>
      <c r="AR139" s="33">
        <f t="shared" si="27"/>
        <v>0</v>
      </c>
      <c r="AS139" s="34">
        <f t="shared" si="27"/>
        <v>0</v>
      </c>
      <c r="AT139" s="25" t="e">
        <f t="shared" ref="AT139:AT160" si="40">IF(OR(AR139="",AS139="")," ",AR139/AS139)</f>
        <v>#DIV/0!</v>
      </c>
    </row>
    <row r="140" spans="1:46" s="13" customFormat="1" ht="20.100000000000001" customHeight="1">
      <c r="A140" s="26"/>
      <c r="B140" s="27">
        <v>131</v>
      </c>
      <c r="C140" s="28"/>
      <c r="D140" s="29"/>
      <c r="E140" s="28"/>
      <c r="F140" s="28"/>
      <c r="G140" s="30"/>
      <c r="H140" s="31"/>
      <c r="I140" s="32"/>
      <c r="J140" s="22" t="str">
        <f t="shared" si="28"/>
        <v xml:space="preserve"> </v>
      </c>
      <c r="K140" s="31"/>
      <c r="L140" s="32"/>
      <c r="M140" s="22" t="str">
        <f t="shared" si="29"/>
        <v xml:space="preserve"> </v>
      </c>
      <c r="N140" s="31"/>
      <c r="O140" s="32"/>
      <c r="P140" s="22" t="str">
        <f t="shared" si="30"/>
        <v xml:space="preserve"> </v>
      </c>
      <c r="Q140" s="31"/>
      <c r="R140" s="32"/>
      <c r="S140" s="22" t="str">
        <f t="shared" si="31"/>
        <v xml:space="preserve"> </v>
      </c>
      <c r="T140" s="31"/>
      <c r="U140" s="32"/>
      <c r="V140" s="22" t="str">
        <f t="shared" si="32"/>
        <v xml:space="preserve"> </v>
      </c>
      <c r="W140" s="31"/>
      <c r="X140" s="32"/>
      <c r="Y140" s="22" t="str">
        <f t="shared" si="33"/>
        <v xml:space="preserve"> </v>
      </c>
      <c r="Z140" s="31"/>
      <c r="AA140" s="32"/>
      <c r="AB140" s="22" t="str">
        <f t="shared" si="34"/>
        <v xml:space="preserve"> </v>
      </c>
      <c r="AC140" s="31"/>
      <c r="AD140" s="32"/>
      <c r="AE140" s="22" t="str">
        <f t="shared" si="35"/>
        <v xml:space="preserve"> </v>
      </c>
      <c r="AF140" s="31"/>
      <c r="AG140" s="32"/>
      <c r="AH140" s="22" t="str">
        <f t="shared" si="36"/>
        <v xml:space="preserve"> </v>
      </c>
      <c r="AI140" s="31"/>
      <c r="AJ140" s="32"/>
      <c r="AK140" s="22" t="str">
        <f t="shared" si="37"/>
        <v xml:space="preserve"> </v>
      </c>
      <c r="AL140" s="31"/>
      <c r="AM140" s="32"/>
      <c r="AN140" s="22" t="str">
        <f t="shared" si="38"/>
        <v xml:space="preserve"> </v>
      </c>
      <c r="AO140" s="31"/>
      <c r="AP140" s="32"/>
      <c r="AQ140" s="22" t="str">
        <f t="shared" si="39"/>
        <v xml:space="preserve"> </v>
      </c>
      <c r="AR140" s="33">
        <f t="shared" ref="AR140:AS160" si="41">+H140+K140+N140+Q140+T140+W140+Z140+AC140+AF140+AI140+AL140+AO140</f>
        <v>0</v>
      </c>
      <c r="AS140" s="34">
        <f t="shared" si="41"/>
        <v>0</v>
      </c>
      <c r="AT140" s="25" t="e">
        <f t="shared" si="40"/>
        <v>#DIV/0!</v>
      </c>
    </row>
    <row r="141" spans="1:46" s="13" customFormat="1" ht="20.100000000000001" customHeight="1">
      <c r="A141" s="26"/>
      <c r="B141" s="27">
        <v>132</v>
      </c>
      <c r="C141" s="28"/>
      <c r="D141" s="29"/>
      <c r="E141" s="28"/>
      <c r="F141" s="28"/>
      <c r="G141" s="30"/>
      <c r="H141" s="31"/>
      <c r="I141" s="32"/>
      <c r="J141" s="22" t="str">
        <f t="shared" si="28"/>
        <v xml:space="preserve"> </v>
      </c>
      <c r="K141" s="31"/>
      <c r="L141" s="32"/>
      <c r="M141" s="22" t="str">
        <f t="shared" si="29"/>
        <v xml:space="preserve"> </v>
      </c>
      <c r="N141" s="31"/>
      <c r="O141" s="32"/>
      <c r="P141" s="22" t="str">
        <f t="shared" si="30"/>
        <v xml:space="preserve"> </v>
      </c>
      <c r="Q141" s="31"/>
      <c r="R141" s="32"/>
      <c r="S141" s="22" t="str">
        <f t="shared" si="31"/>
        <v xml:space="preserve"> </v>
      </c>
      <c r="T141" s="31"/>
      <c r="U141" s="32"/>
      <c r="V141" s="22" t="str">
        <f t="shared" si="32"/>
        <v xml:space="preserve"> </v>
      </c>
      <c r="W141" s="31"/>
      <c r="X141" s="32"/>
      <c r="Y141" s="22" t="str">
        <f t="shared" si="33"/>
        <v xml:space="preserve"> </v>
      </c>
      <c r="Z141" s="31"/>
      <c r="AA141" s="32"/>
      <c r="AB141" s="22" t="str">
        <f t="shared" si="34"/>
        <v xml:space="preserve"> </v>
      </c>
      <c r="AC141" s="31"/>
      <c r="AD141" s="32"/>
      <c r="AE141" s="22" t="str">
        <f t="shared" si="35"/>
        <v xml:space="preserve"> </v>
      </c>
      <c r="AF141" s="31"/>
      <c r="AG141" s="32"/>
      <c r="AH141" s="22" t="str">
        <f t="shared" si="36"/>
        <v xml:space="preserve"> </v>
      </c>
      <c r="AI141" s="31"/>
      <c r="AJ141" s="32"/>
      <c r="AK141" s="22" t="str">
        <f t="shared" si="37"/>
        <v xml:space="preserve"> </v>
      </c>
      <c r="AL141" s="31"/>
      <c r="AM141" s="32"/>
      <c r="AN141" s="22" t="str">
        <f t="shared" si="38"/>
        <v xml:space="preserve"> </v>
      </c>
      <c r="AO141" s="31"/>
      <c r="AP141" s="32"/>
      <c r="AQ141" s="22" t="str">
        <f t="shared" si="39"/>
        <v xml:space="preserve"> </v>
      </c>
      <c r="AR141" s="33">
        <f t="shared" si="41"/>
        <v>0</v>
      </c>
      <c r="AS141" s="34">
        <f t="shared" si="41"/>
        <v>0</v>
      </c>
      <c r="AT141" s="25" t="e">
        <f t="shared" si="40"/>
        <v>#DIV/0!</v>
      </c>
    </row>
    <row r="142" spans="1:46" s="13" customFormat="1" ht="20.100000000000001" customHeight="1">
      <c r="A142" s="26"/>
      <c r="B142" s="27">
        <v>133</v>
      </c>
      <c r="C142" s="28"/>
      <c r="D142" s="29"/>
      <c r="E142" s="28"/>
      <c r="F142" s="28"/>
      <c r="G142" s="30"/>
      <c r="H142" s="31"/>
      <c r="I142" s="32"/>
      <c r="J142" s="22" t="str">
        <f t="shared" si="28"/>
        <v xml:space="preserve"> </v>
      </c>
      <c r="K142" s="31"/>
      <c r="L142" s="32"/>
      <c r="M142" s="22" t="str">
        <f t="shared" si="29"/>
        <v xml:space="preserve"> </v>
      </c>
      <c r="N142" s="31"/>
      <c r="O142" s="32"/>
      <c r="P142" s="22" t="str">
        <f t="shared" si="30"/>
        <v xml:space="preserve"> </v>
      </c>
      <c r="Q142" s="31"/>
      <c r="R142" s="32"/>
      <c r="S142" s="22" t="str">
        <f t="shared" si="31"/>
        <v xml:space="preserve"> </v>
      </c>
      <c r="T142" s="31"/>
      <c r="U142" s="32"/>
      <c r="V142" s="22" t="str">
        <f t="shared" si="32"/>
        <v xml:space="preserve"> </v>
      </c>
      <c r="W142" s="31"/>
      <c r="X142" s="32"/>
      <c r="Y142" s="22" t="str">
        <f t="shared" si="33"/>
        <v xml:space="preserve"> </v>
      </c>
      <c r="Z142" s="31"/>
      <c r="AA142" s="32"/>
      <c r="AB142" s="22" t="str">
        <f t="shared" si="34"/>
        <v xml:space="preserve"> </v>
      </c>
      <c r="AC142" s="31"/>
      <c r="AD142" s="32"/>
      <c r="AE142" s="22" t="str">
        <f t="shared" si="35"/>
        <v xml:space="preserve"> </v>
      </c>
      <c r="AF142" s="31"/>
      <c r="AG142" s="32"/>
      <c r="AH142" s="22" t="str">
        <f t="shared" si="36"/>
        <v xml:space="preserve"> </v>
      </c>
      <c r="AI142" s="31"/>
      <c r="AJ142" s="32"/>
      <c r="AK142" s="22" t="str">
        <f t="shared" si="37"/>
        <v xml:space="preserve"> </v>
      </c>
      <c r="AL142" s="31"/>
      <c r="AM142" s="32"/>
      <c r="AN142" s="22" t="str">
        <f t="shared" si="38"/>
        <v xml:space="preserve"> </v>
      </c>
      <c r="AO142" s="31"/>
      <c r="AP142" s="32"/>
      <c r="AQ142" s="22" t="str">
        <f t="shared" si="39"/>
        <v xml:space="preserve"> </v>
      </c>
      <c r="AR142" s="33">
        <f t="shared" si="41"/>
        <v>0</v>
      </c>
      <c r="AS142" s="34">
        <f t="shared" si="41"/>
        <v>0</v>
      </c>
      <c r="AT142" s="25" t="e">
        <f t="shared" si="40"/>
        <v>#DIV/0!</v>
      </c>
    </row>
    <row r="143" spans="1:46" s="13" customFormat="1" ht="20.100000000000001" customHeight="1">
      <c r="A143" s="26"/>
      <c r="B143" s="27">
        <v>134</v>
      </c>
      <c r="C143" s="28"/>
      <c r="D143" s="29"/>
      <c r="E143" s="28"/>
      <c r="F143" s="28"/>
      <c r="G143" s="30"/>
      <c r="H143" s="31"/>
      <c r="I143" s="32"/>
      <c r="J143" s="22" t="str">
        <f t="shared" si="28"/>
        <v xml:space="preserve"> </v>
      </c>
      <c r="K143" s="31"/>
      <c r="L143" s="32"/>
      <c r="M143" s="22" t="str">
        <f t="shared" si="29"/>
        <v xml:space="preserve"> </v>
      </c>
      <c r="N143" s="31"/>
      <c r="O143" s="32"/>
      <c r="P143" s="22" t="str">
        <f t="shared" si="30"/>
        <v xml:space="preserve"> </v>
      </c>
      <c r="Q143" s="31"/>
      <c r="R143" s="32"/>
      <c r="S143" s="22" t="str">
        <f t="shared" si="31"/>
        <v xml:space="preserve"> </v>
      </c>
      <c r="T143" s="31"/>
      <c r="U143" s="32"/>
      <c r="V143" s="22" t="str">
        <f t="shared" si="32"/>
        <v xml:space="preserve"> </v>
      </c>
      <c r="W143" s="31"/>
      <c r="X143" s="32"/>
      <c r="Y143" s="22" t="str">
        <f t="shared" si="33"/>
        <v xml:space="preserve"> </v>
      </c>
      <c r="Z143" s="31"/>
      <c r="AA143" s="32"/>
      <c r="AB143" s="22" t="str">
        <f t="shared" si="34"/>
        <v xml:space="preserve"> </v>
      </c>
      <c r="AC143" s="31"/>
      <c r="AD143" s="32"/>
      <c r="AE143" s="22" t="str">
        <f t="shared" si="35"/>
        <v xml:space="preserve"> </v>
      </c>
      <c r="AF143" s="31"/>
      <c r="AG143" s="32"/>
      <c r="AH143" s="22" t="str">
        <f t="shared" si="36"/>
        <v xml:space="preserve"> </v>
      </c>
      <c r="AI143" s="31"/>
      <c r="AJ143" s="32"/>
      <c r="AK143" s="22" t="str">
        <f t="shared" si="37"/>
        <v xml:space="preserve"> </v>
      </c>
      <c r="AL143" s="31"/>
      <c r="AM143" s="32"/>
      <c r="AN143" s="22" t="str">
        <f t="shared" si="38"/>
        <v xml:space="preserve"> </v>
      </c>
      <c r="AO143" s="31"/>
      <c r="AP143" s="32"/>
      <c r="AQ143" s="22" t="str">
        <f t="shared" si="39"/>
        <v xml:space="preserve"> </v>
      </c>
      <c r="AR143" s="33">
        <f t="shared" si="41"/>
        <v>0</v>
      </c>
      <c r="AS143" s="34">
        <f t="shared" si="41"/>
        <v>0</v>
      </c>
      <c r="AT143" s="25" t="e">
        <f t="shared" si="40"/>
        <v>#DIV/0!</v>
      </c>
    </row>
    <row r="144" spans="1:46" s="13" customFormat="1" ht="20.100000000000001" customHeight="1">
      <c r="A144" s="26"/>
      <c r="B144" s="27">
        <v>135</v>
      </c>
      <c r="C144" s="28"/>
      <c r="D144" s="29"/>
      <c r="E144" s="28"/>
      <c r="F144" s="28"/>
      <c r="G144" s="30"/>
      <c r="H144" s="31"/>
      <c r="I144" s="32"/>
      <c r="J144" s="22" t="str">
        <f t="shared" si="28"/>
        <v xml:space="preserve"> </v>
      </c>
      <c r="K144" s="31"/>
      <c r="L144" s="32"/>
      <c r="M144" s="22" t="str">
        <f t="shared" si="29"/>
        <v xml:space="preserve"> </v>
      </c>
      <c r="N144" s="31"/>
      <c r="O144" s="32"/>
      <c r="P144" s="22" t="str">
        <f t="shared" si="30"/>
        <v xml:space="preserve"> </v>
      </c>
      <c r="Q144" s="31"/>
      <c r="R144" s="32"/>
      <c r="S144" s="22" t="str">
        <f t="shared" si="31"/>
        <v xml:space="preserve"> </v>
      </c>
      <c r="T144" s="31"/>
      <c r="U144" s="32"/>
      <c r="V144" s="22" t="str">
        <f t="shared" si="32"/>
        <v xml:space="preserve"> </v>
      </c>
      <c r="W144" s="31"/>
      <c r="X144" s="32"/>
      <c r="Y144" s="22" t="str">
        <f t="shared" si="33"/>
        <v xml:space="preserve"> </v>
      </c>
      <c r="Z144" s="31"/>
      <c r="AA144" s="32"/>
      <c r="AB144" s="22" t="str">
        <f t="shared" si="34"/>
        <v xml:space="preserve"> </v>
      </c>
      <c r="AC144" s="31"/>
      <c r="AD144" s="32"/>
      <c r="AE144" s="22" t="str">
        <f t="shared" si="35"/>
        <v xml:space="preserve"> </v>
      </c>
      <c r="AF144" s="31"/>
      <c r="AG144" s="32"/>
      <c r="AH144" s="22" t="str">
        <f t="shared" si="36"/>
        <v xml:space="preserve"> </v>
      </c>
      <c r="AI144" s="31"/>
      <c r="AJ144" s="32"/>
      <c r="AK144" s="22" t="str">
        <f t="shared" si="37"/>
        <v xml:space="preserve"> </v>
      </c>
      <c r="AL144" s="31"/>
      <c r="AM144" s="32"/>
      <c r="AN144" s="22" t="str">
        <f t="shared" si="38"/>
        <v xml:space="preserve"> </v>
      </c>
      <c r="AO144" s="31"/>
      <c r="AP144" s="32"/>
      <c r="AQ144" s="22" t="str">
        <f t="shared" si="39"/>
        <v xml:space="preserve"> </v>
      </c>
      <c r="AR144" s="33">
        <f t="shared" si="41"/>
        <v>0</v>
      </c>
      <c r="AS144" s="34">
        <f t="shared" si="41"/>
        <v>0</v>
      </c>
      <c r="AT144" s="25" t="e">
        <f t="shared" si="40"/>
        <v>#DIV/0!</v>
      </c>
    </row>
    <row r="145" spans="1:46" s="13" customFormat="1" ht="20.100000000000001" customHeight="1">
      <c r="A145" s="26"/>
      <c r="B145" s="27">
        <v>136</v>
      </c>
      <c r="C145" s="28"/>
      <c r="D145" s="29"/>
      <c r="E145" s="28"/>
      <c r="F145" s="28"/>
      <c r="G145" s="30"/>
      <c r="H145" s="31"/>
      <c r="I145" s="32"/>
      <c r="J145" s="22" t="str">
        <f t="shared" si="28"/>
        <v xml:space="preserve"> </v>
      </c>
      <c r="K145" s="31"/>
      <c r="L145" s="32"/>
      <c r="M145" s="22" t="str">
        <f t="shared" si="29"/>
        <v xml:space="preserve"> </v>
      </c>
      <c r="N145" s="31"/>
      <c r="O145" s="32"/>
      <c r="P145" s="22" t="str">
        <f t="shared" si="30"/>
        <v xml:space="preserve"> </v>
      </c>
      <c r="Q145" s="31"/>
      <c r="R145" s="32"/>
      <c r="S145" s="22" t="str">
        <f t="shared" si="31"/>
        <v xml:space="preserve"> </v>
      </c>
      <c r="T145" s="31"/>
      <c r="U145" s="32"/>
      <c r="V145" s="22" t="str">
        <f t="shared" si="32"/>
        <v xml:space="preserve"> </v>
      </c>
      <c r="W145" s="31"/>
      <c r="X145" s="32"/>
      <c r="Y145" s="22" t="str">
        <f t="shared" si="33"/>
        <v xml:space="preserve"> </v>
      </c>
      <c r="Z145" s="31"/>
      <c r="AA145" s="32"/>
      <c r="AB145" s="22" t="str">
        <f t="shared" si="34"/>
        <v xml:space="preserve"> </v>
      </c>
      <c r="AC145" s="31"/>
      <c r="AD145" s="32"/>
      <c r="AE145" s="22" t="str">
        <f t="shared" si="35"/>
        <v xml:space="preserve"> </v>
      </c>
      <c r="AF145" s="31"/>
      <c r="AG145" s="32"/>
      <c r="AH145" s="22" t="str">
        <f t="shared" si="36"/>
        <v xml:space="preserve"> </v>
      </c>
      <c r="AI145" s="31"/>
      <c r="AJ145" s="32"/>
      <c r="AK145" s="22" t="str">
        <f t="shared" si="37"/>
        <v xml:space="preserve"> </v>
      </c>
      <c r="AL145" s="31"/>
      <c r="AM145" s="32"/>
      <c r="AN145" s="22" t="str">
        <f t="shared" si="38"/>
        <v xml:space="preserve"> </v>
      </c>
      <c r="AO145" s="31"/>
      <c r="AP145" s="32"/>
      <c r="AQ145" s="22" t="str">
        <f t="shared" si="39"/>
        <v xml:space="preserve"> </v>
      </c>
      <c r="AR145" s="33">
        <f t="shared" si="41"/>
        <v>0</v>
      </c>
      <c r="AS145" s="34">
        <f t="shared" si="41"/>
        <v>0</v>
      </c>
      <c r="AT145" s="25" t="e">
        <f t="shared" si="40"/>
        <v>#DIV/0!</v>
      </c>
    </row>
    <row r="146" spans="1:46" s="13" customFormat="1" ht="20.100000000000001" customHeight="1">
      <c r="A146" s="26"/>
      <c r="B146" s="27">
        <v>137</v>
      </c>
      <c r="C146" s="28"/>
      <c r="D146" s="29"/>
      <c r="E146" s="28"/>
      <c r="F146" s="28"/>
      <c r="G146" s="30"/>
      <c r="H146" s="31"/>
      <c r="I146" s="32"/>
      <c r="J146" s="22" t="str">
        <f t="shared" si="28"/>
        <v xml:space="preserve"> </v>
      </c>
      <c r="K146" s="31"/>
      <c r="L146" s="32"/>
      <c r="M146" s="22" t="str">
        <f t="shared" si="29"/>
        <v xml:space="preserve"> </v>
      </c>
      <c r="N146" s="31"/>
      <c r="O146" s="32"/>
      <c r="P146" s="22" t="str">
        <f t="shared" si="30"/>
        <v xml:space="preserve"> </v>
      </c>
      <c r="Q146" s="31"/>
      <c r="R146" s="32"/>
      <c r="S146" s="22" t="str">
        <f t="shared" si="31"/>
        <v xml:space="preserve"> </v>
      </c>
      <c r="T146" s="31"/>
      <c r="U146" s="32"/>
      <c r="V146" s="22" t="str">
        <f t="shared" si="32"/>
        <v xml:space="preserve"> </v>
      </c>
      <c r="W146" s="31"/>
      <c r="X146" s="32"/>
      <c r="Y146" s="22" t="str">
        <f t="shared" si="33"/>
        <v xml:space="preserve"> </v>
      </c>
      <c r="Z146" s="31"/>
      <c r="AA146" s="32"/>
      <c r="AB146" s="22" t="str">
        <f t="shared" si="34"/>
        <v xml:space="preserve"> </v>
      </c>
      <c r="AC146" s="31"/>
      <c r="AD146" s="32"/>
      <c r="AE146" s="22" t="str">
        <f t="shared" si="35"/>
        <v xml:space="preserve"> </v>
      </c>
      <c r="AF146" s="31"/>
      <c r="AG146" s="32"/>
      <c r="AH146" s="22" t="str">
        <f t="shared" si="36"/>
        <v xml:space="preserve"> </v>
      </c>
      <c r="AI146" s="31"/>
      <c r="AJ146" s="32"/>
      <c r="AK146" s="22" t="str">
        <f t="shared" si="37"/>
        <v xml:space="preserve"> </v>
      </c>
      <c r="AL146" s="31"/>
      <c r="AM146" s="32"/>
      <c r="AN146" s="22" t="str">
        <f t="shared" si="38"/>
        <v xml:space="preserve"> </v>
      </c>
      <c r="AO146" s="31"/>
      <c r="AP146" s="32"/>
      <c r="AQ146" s="22" t="str">
        <f t="shared" si="39"/>
        <v xml:space="preserve"> </v>
      </c>
      <c r="AR146" s="33">
        <f t="shared" si="41"/>
        <v>0</v>
      </c>
      <c r="AS146" s="34">
        <f t="shared" si="41"/>
        <v>0</v>
      </c>
      <c r="AT146" s="25" t="e">
        <f t="shared" si="40"/>
        <v>#DIV/0!</v>
      </c>
    </row>
    <row r="147" spans="1:46" s="13" customFormat="1" ht="20.100000000000001" customHeight="1">
      <c r="A147" s="26"/>
      <c r="B147" s="27">
        <v>138</v>
      </c>
      <c r="C147" s="28"/>
      <c r="D147" s="29"/>
      <c r="E147" s="28"/>
      <c r="F147" s="28"/>
      <c r="G147" s="30"/>
      <c r="H147" s="31"/>
      <c r="I147" s="32"/>
      <c r="J147" s="22" t="str">
        <f t="shared" si="28"/>
        <v xml:space="preserve"> </v>
      </c>
      <c r="K147" s="31"/>
      <c r="L147" s="32"/>
      <c r="M147" s="22" t="str">
        <f t="shared" si="29"/>
        <v xml:space="preserve"> </v>
      </c>
      <c r="N147" s="31"/>
      <c r="O147" s="32"/>
      <c r="P147" s="22" t="str">
        <f t="shared" si="30"/>
        <v xml:space="preserve"> </v>
      </c>
      <c r="Q147" s="31"/>
      <c r="R147" s="32"/>
      <c r="S147" s="22" t="str">
        <f t="shared" si="31"/>
        <v xml:space="preserve"> </v>
      </c>
      <c r="T147" s="31"/>
      <c r="U147" s="32"/>
      <c r="V147" s="22" t="str">
        <f t="shared" si="32"/>
        <v xml:space="preserve"> </v>
      </c>
      <c r="W147" s="31"/>
      <c r="X147" s="32"/>
      <c r="Y147" s="22" t="str">
        <f t="shared" si="33"/>
        <v xml:space="preserve"> </v>
      </c>
      <c r="Z147" s="31"/>
      <c r="AA147" s="32"/>
      <c r="AB147" s="22" t="str">
        <f t="shared" si="34"/>
        <v xml:space="preserve"> </v>
      </c>
      <c r="AC147" s="31"/>
      <c r="AD147" s="32"/>
      <c r="AE147" s="22" t="str">
        <f t="shared" si="35"/>
        <v xml:space="preserve"> </v>
      </c>
      <c r="AF147" s="31"/>
      <c r="AG147" s="32"/>
      <c r="AH147" s="22" t="str">
        <f t="shared" si="36"/>
        <v xml:space="preserve"> </v>
      </c>
      <c r="AI147" s="31"/>
      <c r="AJ147" s="32"/>
      <c r="AK147" s="22" t="str">
        <f t="shared" si="37"/>
        <v xml:space="preserve"> </v>
      </c>
      <c r="AL147" s="31"/>
      <c r="AM147" s="32"/>
      <c r="AN147" s="22" t="str">
        <f t="shared" si="38"/>
        <v xml:space="preserve"> </v>
      </c>
      <c r="AO147" s="31"/>
      <c r="AP147" s="32"/>
      <c r="AQ147" s="22" t="str">
        <f t="shared" si="39"/>
        <v xml:space="preserve"> </v>
      </c>
      <c r="AR147" s="33">
        <f t="shared" si="41"/>
        <v>0</v>
      </c>
      <c r="AS147" s="34">
        <f t="shared" si="41"/>
        <v>0</v>
      </c>
      <c r="AT147" s="25" t="e">
        <f t="shared" si="40"/>
        <v>#DIV/0!</v>
      </c>
    </row>
    <row r="148" spans="1:46" s="13" customFormat="1" ht="20.100000000000001" customHeight="1">
      <c r="A148" s="26"/>
      <c r="B148" s="27">
        <v>139</v>
      </c>
      <c r="C148" s="28"/>
      <c r="D148" s="29"/>
      <c r="E148" s="28"/>
      <c r="F148" s="28"/>
      <c r="G148" s="30"/>
      <c r="H148" s="31"/>
      <c r="I148" s="32"/>
      <c r="J148" s="22" t="str">
        <f t="shared" si="28"/>
        <v xml:space="preserve"> </v>
      </c>
      <c r="K148" s="31"/>
      <c r="L148" s="32"/>
      <c r="M148" s="22" t="str">
        <f t="shared" si="29"/>
        <v xml:space="preserve"> </v>
      </c>
      <c r="N148" s="31"/>
      <c r="O148" s="32"/>
      <c r="P148" s="22" t="str">
        <f t="shared" si="30"/>
        <v xml:space="preserve"> </v>
      </c>
      <c r="Q148" s="31"/>
      <c r="R148" s="32"/>
      <c r="S148" s="22" t="str">
        <f t="shared" si="31"/>
        <v xml:space="preserve"> </v>
      </c>
      <c r="T148" s="31"/>
      <c r="U148" s="32"/>
      <c r="V148" s="22" t="str">
        <f t="shared" si="32"/>
        <v xml:space="preserve"> </v>
      </c>
      <c r="W148" s="31"/>
      <c r="X148" s="32"/>
      <c r="Y148" s="22" t="str">
        <f t="shared" si="33"/>
        <v xml:space="preserve"> </v>
      </c>
      <c r="Z148" s="31"/>
      <c r="AA148" s="32"/>
      <c r="AB148" s="22" t="str">
        <f t="shared" si="34"/>
        <v xml:space="preserve"> </v>
      </c>
      <c r="AC148" s="31"/>
      <c r="AD148" s="32"/>
      <c r="AE148" s="22" t="str">
        <f t="shared" si="35"/>
        <v xml:space="preserve"> </v>
      </c>
      <c r="AF148" s="31"/>
      <c r="AG148" s="32"/>
      <c r="AH148" s="22" t="str">
        <f t="shared" si="36"/>
        <v xml:space="preserve"> </v>
      </c>
      <c r="AI148" s="31"/>
      <c r="AJ148" s="32"/>
      <c r="AK148" s="22" t="str">
        <f t="shared" si="37"/>
        <v xml:space="preserve"> </v>
      </c>
      <c r="AL148" s="31"/>
      <c r="AM148" s="32"/>
      <c r="AN148" s="22" t="str">
        <f t="shared" si="38"/>
        <v xml:space="preserve"> </v>
      </c>
      <c r="AO148" s="31"/>
      <c r="AP148" s="32"/>
      <c r="AQ148" s="22" t="str">
        <f t="shared" si="39"/>
        <v xml:space="preserve"> </v>
      </c>
      <c r="AR148" s="33">
        <f t="shared" si="41"/>
        <v>0</v>
      </c>
      <c r="AS148" s="34">
        <f t="shared" si="41"/>
        <v>0</v>
      </c>
      <c r="AT148" s="25" t="e">
        <f t="shared" si="40"/>
        <v>#DIV/0!</v>
      </c>
    </row>
    <row r="149" spans="1:46" s="13" customFormat="1" ht="20.100000000000001" customHeight="1">
      <c r="A149" s="26"/>
      <c r="B149" s="27">
        <v>140</v>
      </c>
      <c r="C149" s="28"/>
      <c r="D149" s="29"/>
      <c r="E149" s="28"/>
      <c r="F149" s="28"/>
      <c r="G149" s="30"/>
      <c r="H149" s="31"/>
      <c r="I149" s="32"/>
      <c r="J149" s="22" t="str">
        <f t="shared" si="28"/>
        <v xml:space="preserve"> </v>
      </c>
      <c r="K149" s="31"/>
      <c r="L149" s="32"/>
      <c r="M149" s="22" t="str">
        <f t="shared" si="29"/>
        <v xml:space="preserve"> </v>
      </c>
      <c r="N149" s="31"/>
      <c r="O149" s="32"/>
      <c r="P149" s="22" t="str">
        <f t="shared" si="30"/>
        <v xml:space="preserve"> </v>
      </c>
      <c r="Q149" s="31"/>
      <c r="R149" s="32"/>
      <c r="S149" s="22" t="str">
        <f t="shared" si="31"/>
        <v xml:space="preserve"> </v>
      </c>
      <c r="T149" s="31"/>
      <c r="U149" s="32"/>
      <c r="V149" s="22" t="str">
        <f t="shared" si="32"/>
        <v xml:space="preserve"> </v>
      </c>
      <c r="W149" s="31"/>
      <c r="X149" s="32"/>
      <c r="Y149" s="22" t="str">
        <f t="shared" si="33"/>
        <v xml:space="preserve"> </v>
      </c>
      <c r="Z149" s="31"/>
      <c r="AA149" s="32"/>
      <c r="AB149" s="22" t="str">
        <f t="shared" si="34"/>
        <v xml:space="preserve"> </v>
      </c>
      <c r="AC149" s="31"/>
      <c r="AD149" s="32"/>
      <c r="AE149" s="22" t="str">
        <f t="shared" si="35"/>
        <v xml:space="preserve"> </v>
      </c>
      <c r="AF149" s="31"/>
      <c r="AG149" s="32"/>
      <c r="AH149" s="22" t="str">
        <f t="shared" si="36"/>
        <v xml:space="preserve"> </v>
      </c>
      <c r="AI149" s="31"/>
      <c r="AJ149" s="32"/>
      <c r="AK149" s="22" t="str">
        <f t="shared" si="37"/>
        <v xml:space="preserve"> </v>
      </c>
      <c r="AL149" s="31"/>
      <c r="AM149" s="32"/>
      <c r="AN149" s="22" t="str">
        <f t="shared" si="38"/>
        <v xml:space="preserve"> </v>
      </c>
      <c r="AO149" s="31"/>
      <c r="AP149" s="32"/>
      <c r="AQ149" s="22" t="str">
        <f t="shared" si="39"/>
        <v xml:space="preserve"> </v>
      </c>
      <c r="AR149" s="33">
        <f t="shared" si="41"/>
        <v>0</v>
      </c>
      <c r="AS149" s="34">
        <f t="shared" si="41"/>
        <v>0</v>
      </c>
      <c r="AT149" s="25" t="e">
        <f t="shared" si="40"/>
        <v>#DIV/0!</v>
      </c>
    </row>
    <row r="150" spans="1:46" s="13" customFormat="1" ht="20.100000000000001" customHeight="1">
      <c r="A150" s="26"/>
      <c r="B150" s="27">
        <v>141</v>
      </c>
      <c r="C150" s="28"/>
      <c r="D150" s="29"/>
      <c r="E150" s="28"/>
      <c r="F150" s="28"/>
      <c r="G150" s="30"/>
      <c r="H150" s="31"/>
      <c r="I150" s="32"/>
      <c r="J150" s="22" t="str">
        <f t="shared" si="28"/>
        <v xml:space="preserve"> </v>
      </c>
      <c r="K150" s="31"/>
      <c r="L150" s="32"/>
      <c r="M150" s="22" t="str">
        <f t="shared" si="29"/>
        <v xml:space="preserve"> </v>
      </c>
      <c r="N150" s="31"/>
      <c r="O150" s="32"/>
      <c r="P150" s="22" t="str">
        <f t="shared" si="30"/>
        <v xml:space="preserve"> </v>
      </c>
      <c r="Q150" s="31"/>
      <c r="R150" s="32"/>
      <c r="S150" s="22" t="str">
        <f t="shared" si="31"/>
        <v xml:space="preserve"> </v>
      </c>
      <c r="T150" s="31"/>
      <c r="U150" s="32"/>
      <c r="V150" s="22" t="str">
        <f t="shared" si="32"/>
        <v xml:space="preserve"> </v>
      </c>
      <c r="W150" s="31"/>
      <c r="X150" s="32"/>
      <c r="Y150" s="22" t="str">
        <f t="shared" si="33"/>
        <v xml:space="preserve"> </v>
      </c>
      <c r="Z150" s="31"/>
      <c r="AA150" s="32"/>
      <c r="AB150" s="22" t="str">
        <f t="shared" si="34"/>
        <v xml:space="preserve"> </v>
      </c>
      <c r="AC150" s="31"/>
      <c r="AD150" s="32"/>
      <c r="AE150" s="22" t="str">
        <f t="shared" si="35"/>
        <v xml:space="preserve"> </v>
      </c>
      <c r="AF150" s="31"/>
      <c r="AG150" s="32"/>
      <c r="AH150" s="22" t="str">
        <f t="shared" si="36"/>
        <v xml:space="preserve"> </v>
      </c>
      <c r="AI150" s="31"/>
      <c r="AJ150" s="32"/>
      <c r="AK150" s="22" t="str">
        <f t="shared" si="37"/>
        <v xml:space="preserve"> </v>
      </c>
      <c r="AL150" s="31"/>
      <c r="AM150" s="32"/>
      <c r="AN150" s="22" t="str">
        <f t="shared" si="38"/>
        <v xml:space="preserve"> </v>
      </c>
      <c r="AO150" s="31"/>
      <c r="AP150" s="32"/>
      <c r="AQ150" s="22" t="str">
        <f t="shared" si="39"/>
        <v xml:space="preserve"> </v>
      </c>
      <c r="AR150" s="33">
        <f t="shared" si="41"/>
        <v>0</v>
      </c>
      <c r="AS150" s="34">
        <f t="shared" si="41"/>
        <v>0</v>
      </c>
      <c r="AT150" s="25" t="e">
        <f t="shared" si="40"/>
        <v>#DIV/0!</v>
      </c>
    </row>
    <row r="151" spans="1:46" s="13" customFormat="1" ht="20.100000000000001" customHeight="1">
      <c r="A151" s="26"/>
      <c r="B151" s="27">
        <v>142</v>
      </c>
      <c r="C151" s="28"/>
      <c r="D151" s="29"/>
      <c r="E151" s="28"/>
      <c r="F151" s="28"/>
      <c r="G151" s="30"/>
      <c r="H151" s="31"/>
      <c r="I151" s="32"/>
      <c r="J151" s="22" t="str">
        <f t="shared" si="28"/>
        <v xml:space="preserve"> </v>
      </c>
      <c r="K151" s="31"/>
      <c r="L151" s="32"/>
      <c r="M151" s="22" t="str">
        <f t="shared" si="29"/>
        <v xml:space="preserve"> </v>
      </c>
      <c r="N151" s="31"/>
      <c r="O151" s="32"/>
      <c r="P151" s="22" t="str">
        <f t="shared" si="30"/>
        <v xml:space="preserve"> </v>
      </c>
      <c r="Q151" s="31"/>
      <c r="R151" s="32"/>
      <c r="S151" s="22" t="str">
        <f t="shared" si="31"/>
        <v xml:space="preserve"> </v>
      </c>
      <c r="T151" s="31"/>
      <c r="U151" s="32"/>
      <c r="V151" s="22" t="str">
        <f t="shared" si="32"/>
        <v xml:space="preserve"> </v>
      </c>
      <c r="W151" s="31"/>
      <c r="X151" s="32"/>
      <c r="Y151" s="22" t="str">
        <f t="shared" si="33"/>
        <v xml:space="preserve"> </v>
      </c>
      <c r="Z151" s="31"/>
      <c r="AA151" s="32"/>
      <c r="AB151" s="22" t="str">
        <f t="shared" si="34"/>
        <v xml:space="preserve"> </v>
      </c>
      <c r="AC151" s="31"/>
      <c r="AD151" s="32"/>
      <c r="AE151" s="22" t="str">
        <f t="shared" si="35"/>
        <v xml:space="preserve"> </v>
      </c>
      <c r="AF151" s="31"/>
      <c r="AG151" s="32"/>
      <c r="AH151" s="22" t="str">
        <f t="shared" si="36"/>
        <v xml:space="preserve"> </v>
      </c>
      <c r="AI151" s="31"/>
      <c r="AJ151" s="32"/>
      <c r="AK151" s="22" t="str">
        <f t="shared" si="37"/>
        <v xml:space="preserve"> </v>
      </c>
      <c r="AL151" s="31"/>
      <c r="AM151" s="32"/>
      <c r="AN151" s="22" t="str">
        <f t="shared" si="38"/>
        <v xml:space="preserve"> </v>
      </c>
      <c r="AO151" s="31"/>
      <c r="AP151" s="32"/>
      <c r="AQ151" s="22" t="str">
        <f t="shared" si="39"/>
        <v xml:space="preserve"> </v>
      </c>
      <c r="AR151" s="33">
        <f t="shared" si="41"/>
        <v>0</v>
      </c>
      <c r="AS151" s="34">
        <f t="shared" si="41"/>
        <v>0</v>
      </c>
      <c r="AT151" s="25" t="e">
        <f t="shared" si="40"/>
        <v>#DIV/0!</v>
      </c>
    </row>
    <row r="152" spans="1:46" s="13" customFormat="1" ht="20.100000000000001" customHeight="1">
      <c r="A152" s="26"/>
      <c r="B152" s="27">
        <v>143</v>
      </c>
      <c r="C152" s="28"/>
      <c r="D152" s="29"/>
      <c r="E152" s="28"/>
      <c r="F152" s="28"/>
      <c r="G152" s="30"/>
      <c r="H152" s="31"/>
      <c r="I152" s="32"/>
      <c r="J152" s="22" t="str">
        <f t="shared" si="28"/>
        <v xml:space="preserve"> </v>
      </c>
      <c r="K152" s="31"/>
      <c r="L152" s="32"/>
      <c r="M152" s="22" t="str">
        <f t="shared" si="29"/>
        <v xml:space="preserve"> </v>
      </c>
      <c r="N152" s="31"/>
      <c r="O152" s="32"/>
      <c r="P152" s="22" t="str">
        <f t="shared" si="30"/>
        <v xml:space="preserve"> </v>
      </c>
      <c r="Q152" s="31"/>
      <c r="R152" s="32"/>
      <c r="S152" s="22" t="str">
        <f t="shared" si="31"/>
        <v xml:space="preserve"> </v>
      </c>
      <c r="T152" s="31"/>
      <c r="U152" s="32"/>
      <c r="V152" s="22" t="str">
        <f t="shared" si="32"/>
        <v xml:space="preserve"> </v>
      </c>
      <c r="W152" s="31"/>
      <c r="X152" s="32"/>
      <c r="Y152" s="22" t="str">
        <f t="shared" si="33"/>
        <v xml:space="preserve"> </v>
      </c>
      <c r="Z152" s="31"/>
      <c r="AA152" s="32"/>
      <c r="AB152" s="22" t="str">
        <f t="shared" si="34"/>
        <v xml:space="preserve"> </v>
      </c>
      <c r="AC152" s="31"/>
      <c r="AD152" s="32"/>
      <c r="AE152" s="22" t="str">
        <f t="shared" si="35"/>
        <v xml:space="preserve"> </v>
      </c>
      <c r="AF152" s="31"/>
      <c r="AG152" s="32"/>
      <c r="AH152" s="22" t="str">
        <f t="shared" si="36"/>
        <v xml:space="preserve"> </v>
      </c>
      <c r="AI152" s="31"/>
      <c r="AJ152" s="32"/>
      <c r="AK152" s="22" t="str">
        <f t="shared" si="37"/>
        <v xml:space="preserve"> </v>
      </c>
      <c r="AL152" s="31"/>
      <c r="AM152" s="32"/>
      <c r="AN152" s="22" t="str">
        <f t="shared" si="38"/>
        <v xml:space="preserve"> </v>
      </c>
      <c r="AO152" s="31"/>
      <c r="AP152" s="32"/>
      <c r="AQ152" s="22" t="str">
        <f t="shared" si="39"/>
        <v xml:space="preserve"> </v>
      </c>
      <c r="AR152" s="33">
        <f t="shared" si="41"/>
        <v>0</v>
      </c>
      <c r="AS152" s="34">
        <f t="shared" si="41"/>
        <v>0</v>
      </c>
      <c r="AT152" s="25" t="e">
        <f t="shared" si="40"/>
        <v>#DIV/0!</v>
      </c>
    </row>
    <row r="153" spans="1:46" s="13" customFormat="1" ht="20.100000000000001" customHeight="1">
      <c r="A153" s="26"/>
      <c r="B153" s="27">
        <v>144</v>
      </c>
      <c r="C153" s="28"/>
      <c r="D153" s="29"/>
      <c r="E153" s="28"/>
      <c r="F153" s="28"/>
      <c r="G153" s="30"/>
      <c r="H153" s="31"/>
      <c r="I153" s="32"/>
      <c r="J153" s="22" t="str">
        <f t="shared" si="28"/>
        <v xml:space="preserve"> </v>
      </c>
      <c r="K153" s="31"/>
      <c r="L153" s="32"/>
      <c r="M153" s="22" t="str">
        <f t="shared" si="29"/>
        <v xml:space="preserve"> </v>
      </c>
      <c r="N153" s="31"/>
      <c r="O153" s="32"/>
      <c r="P153" s="22" t="str">
        <f t="shared" si="30"/>
        <v xml:space="preserve"> </v>
      </c>
      <c r="Q153" s="31"/>
      <c r="R153" s="32"/>
      <c r="S153" s="22" t="str">
        <f t="shared" si="31"/>
        <v xml:space="preserve"> </v>
      </c>
      <c r="T153" s="31"/>
      <c r="U153" s="32"/>
      <c r="V153" s="22" t="str">
        <f t="shared" si="32"/>
        <v xml:space="preserve"> </v>
      </c>
      <c r="W153" s="31"/>
      <c r="X153" s="32"/>
      <c r="Y153" s="22" t="str">
        <f t="shared" si="33"/>
        <v xml:space="preserve"> </v>
      </c>
      <c r="Z153" s="31"/>
      <c r="AA153" s="32"/>
      <c r="AB153" s="22" t="str">
        <f t="shared" si="34"/>
        <v xml:space="preserve"> </v>
      </c>
      <c r="AC153" s="31"/>
      <c r="AD153" s="32"/>
      <c r="AE153" s="22" t="str">
        <f t="shared" si="35"/>
        <v xml:space="preserve"> </v>
      </c>
      <c r="AF153" s="31"/>
      <c r="AG153" s="32"/>
      <c r="AH153" s="22" t="str">
        <f t="shared" si="36"/>
        <v xml:space="preserve"> </v>
      </c>
      <c r="AI153" s="31"/>
      <c r="AJ153" s="32"/>
      <c r="AK153" s="22" t="str">
        <f t="shared" si="37"/>
        <v xml:space="preserve"> </v>
      </c>
      <c r="AL153" s="31"/>
      <c r="AM153" s="32"/>
      <c r="AN153" s="22" t="str">
        <f t="shared" si="38"/>
        <v xml:space="preserve"> </v>
      </c>
      <c r="AO153" s="31"/>
      <c r="AP153" s="32"/>
      <c r="AQ153" s="22" t="str">
        <f t="shared" si="39"/>
        <v xml:space="preserve"> </v>
      </c>
      <c r="AR153" s="33">
        <f t="shared" si="41"/>
        <v>0</v>
      </c>
      <c r="AS153" s="34">
        <f t="shared" si="41"/>
        <v>0</v>
      </c>
      <c r="AT153" s="25" t="e">
        <f t="shared" si="40"/>
        <v>#DIV/0!</v>
      </c>
    </row>
    <row r="154" spans="1:46" s="13" customFormat="1" ht="20.100000000000001" customHeight="1">
      <c r="A154" s="26"/>
      <c r="B154" s="27">
        <v>145</v>
      </c>
      <c r="C154" s="28"/>
      <c r="D154" s="29"/>
      <c r="E154" s="28"/>
      <c r="F154" s="28"/>
      <c r="G154" s="30"/>
      <c r="H154" s="31"/>
      <c r="I154" s="32"/>
      <c r="J154" s="22" t="str">
        <f t="shared" si="28"/>
        <v xml:space="preserve"> </v>
      </c>
      <c r="K154" s="31"/>
      <c r="L154" s="32"/>
      <c r="M154" s="22" t="str">
        <f t="shared" si="29"/>
        <v xml:space="preserve"> </v>
      </c>
      <c r="N154" s="31"/>
      <c r="O154" s="32"/>
      <c r="P154" s="22" t="str">
        <f t="shared" si="30"/>
        <v xml:space="preserve"> </v>
      </c>
      <c r="Q154" s="31"/>
      <c r="R154" s="32"/>
      <c r="S154" s="22" t="str">
        <f t="shared" si="31"/>
        <v xml:space="preserve"> </v>
      </c>
      <c r="T154" s="31"/>
      <c r="U154" s="32"/>
      <c r="V154" s="22" t="str">
        <f t="shared" si="32"/>
        <v xml:space="preserve"> </v>
      </c>
      <c r="W154" s="31"/>
      <c r="X154" s="32"/>
      <c r="Y154" s="22" t="str">
        <f t="shared" si="33"/>
        <v xml:space="preserve"> </v>
      </c>
      <c r="Z154" s="31"/>
      <c r="AA154" s="32"/>
      <c r="AB154" s="22" t="str">
        <f t="shared" si="34"/>
        <v xml:space="preserve"> </v>
      </c>
      <c r="AC154" s="31"/>
      <c r="AD154" s="32"/>
      <c r="AE154" s="22" t="str">
        <f t="shared" si="35"/>
        <v xml:space="preserve"> </v>
      </c>
      <c r="AF154" s="31"/>
      <c r="AG154" s="32"/>
      <c r="AH154" s="22" t="str">
        <f t="shared" si="36"/>
        <v xml:space="preserve"> </v>
      </c>
      <c r="AI154" s="31"/>
      <c r="AJ154" s="32"/>
      <c r="AK154" s="22" t="str">
        <f t="shared" si="37"/>
        <v xml:space="preserve"> </v>
      </c>
      <c r="AL154" s="31"/>
      <c r="AM154" s="32"/>
      <c r="AN154" s="22" t="str">
        <f t="shared" si="38"/>
        <v xml:space="preserve"> </v>
      </c>
      <c r="AO154" s="31"/>
      <c r="AP154" s="32"/>
      <c r="AQ154" s="22" t="str">
        <f t="shared" si="39"/>
        <v xml:space="preserve"> </v>
      </c>
      <c r="AR154" s="33">
        <f t="shared" si="41"/>
        <v>0</v>
      </c>
      <c r="AS154" s="34">
        <f t="shared" si="41"/>
        <v>0</v>
      </c>
      <c r="AT154" s="25" t="e">
        <f t="shared" si="40"/>
        <v>#DIV/0!</v>
      </c>
    </row>
    <row r="155" spans="1:46" s="13" customFormat="1" ht="20.100000000000001" customHeight="1">
      <c r="A155" s="26"/>
      <c r="B155" s="27">
        <v>146</v>
      </c>
      <c r="C155" s="28"/>
      <c r="D155" s="29"/>
      <c r="E155" s="28"/>
      <c r="F155" s="28"/>
      <c r="G155" s="30"/>
      <c r="H155" s="31"/>
      <c r="I155" s="32"/>
      <c r="J155" s="22" t="str">
        <f t="shared" si="28"/>
        <v xml:space="preserve"> </v>
      </c>
      <c r="K155" s="31"/>
      <c r="L155" s="32"/>
      <c r="M155" s="22" t="str">
        <f t="shared" si="29"/>
        <v xml:space="preserve"> </v>
      </c>
      <c r="N155" s="31"/>
      <c r="O155" s="32"/>
      <c r="P155" s="22" t="str">
        <f t="shared" si="30"/>
        <v xml:space="preserve"> </v>
      </c>
      <c r="Q155" s="31"/>
      <c r="R155" s="32"/>
      <c r="S155" s="22" t="str">
        <f t="shared" si="31"/>
        <v xml:space="preserve"> </v>
      </c>
      <c r="T155" s="31"/>
      <c r="U155" s="32"/>
      <c r="V155" s="22" t="str">
        <f t="shared" si="32"/>
        <v xml:space="preserve"> </v>
      </c>
      <c r="W155" s="31"/>
      <c r="X155" s="32"/>
      <c r="Y155" s="22" t="str">
        <f t="shared" si="33"/>
        <v xml:space="preserve"> </v>
      </c>
      <c r="Z155" s="31"/>
      <c r="AA155" s="32"/>
      <c r="AB155" s="22" t="str">
        <f t="shared" si="34"/>
        <v xml:space="preserve"> </v>
      </c>
      <c r="AC155" s="31"/>
      <c r="AD155" s="32"/>
      <c r="AE155" s="22" t="str">
        <f t="shared" si="35"/>
        <v xml:space="preserve"> </v>
      </c>
      <c r="AF155" s="31"/>
      <c r="AG155" s="32"/>
      <c r="AH155" s="22" t="str">
        <f t="shared" si="36"/>
        <v xml:space="preserve"> </v>
      </c>
      <c r="AI155" s="31"/>
      <c r="AJ155" s="32"/>
      <c r="AK155" s="22" t="str">
        <f t="shared" si="37"/>
        <v xml:space="preserve"> </v>
      </c>
      <c r="AL155" s="31"/>
      <c r="AM155" s="32"/>
      <c r="AN155" s="22" t="str">
        <f t="shared" si="38"/>
        <v xml:space="preserve"> </v>
      </c>
      <c r="AO155" s="31"/>
      <c r="AP155" s="32"/>
      <c r="AQ155" s="22" t="str">
        <f t="shared" si="39"/>
        <v xml:space="preserve"> </v>
      </c>
      <c r="AR155" s="33">
        <f t="shared" si="41"/>
        <v>0</v>
      </c>
      <c r="AS155" s="34">
        <f t="shared" si="41"/>
        <v>0</v>
      </c>
      <c r="AT155" s="25" t="e">
        <f t="shared" si="40"/>
        <v>#DIV/0!</v>
      </c>
    </row>
    <row r="156" spans="1:46" s="13" customFormat="1" ht="20.100000000000001" customHeight="1">
      <c r="A156" s="26"/>
      <c r="B156" s="27">
        <v>147</v>
      </c>
      <c r="C156" s="28"/>
      <c r="D156" s="29"/>
      <c r="E156" s="28"/>
      <c r="F156" s="28"/>
      <c r="G156" s="30"/>
      <c r="H156" s="31"/>
      <c r="I156" s="32"/>
      <c r="J156" s="22" t="str">
        <f t="shared" si="28"/>
        <v xml:space="preserve"> </v>
      </c>
      <c r="K156" s="31"/>
      <c r="L156" s="32"/>
      <c r="M156" s="22" t="str">
        <f t="shared" si="29"/>
        <v xml:space="preserve"> </v>
      </c>
      <c r="N156" s="31"/>
      <c r="O156" s="32"/>
      <c r="P156" s="22" t="str">
        <f t="shared" si="30"/>
        <v xml:space="preserve"> </v>
      </c>
      <c r="Q156" s="31"/>
      <c r="R156" s="32"/>
      <c r="S156" s="22" t="str">
        <f t="shared" si="31"/>
        <v xml:space="preserve"> </v>
      </c>
      <c r="T156" s="31"/>
      <c r="U156" s="32"/>
      <c r="V156" s="22" t="str">
        <f t="shared" si="32"/>
        <v xml:space="preserve"> </v>
      </c>
      <c r="W156" s="31"/>
      <c r="X156" s="32"/>
      <c r="Y156" s="22" t="str">
        <f t="shared" si="33"/>
        <v xml:space="preserve"> </v>
      </c>
      <c r="Z156" s="31"/>
      <c r="AA156" s="32"/>
      <c r="AB156" s="22" t="str">
        <f t="shared" si="34"/>
        <v xml:space="preserve"> </v>
      </c>
      <c r="AC156" s="31"/>
      <c r="AD156" s="32"/>
      <c r="AE156" s="22" t="str">
        <f t="shared" si="35"/>
        <v xml:space="preserve"> </v>
      </c>
      <c r="AF156" s="31"/>
      <c r="AG156" s="32"/>
      <c r="AH156" s="22" t="str">
        <f t="shared" si="36"/>
        <v xml:space="preserve"> </v>
      </c>
      <c r="AI156" s="31"/>
      <c r="AJ156" s="32"/>
      <c r="AK156" s="22" t="str">
        <f t="shared" si="37"/>
        <v xml:space="preserve"> </v>
      </c>
      <c r="AL156" s="31"/>
      <c r="AM156" s="32"/>
      <c r="AN156" s="22" t="str">
        <f t="shared" si="38"/>
        <v xml:space="preserve"> </v>
      </c>
      <c r="AO156" s="31"/>
      <c r="AP156" s="32"/>
      <c r="AQ156" s="22" t="str">
        <f t="shared" si="39"/>
        <v xml:space="preserve"> </v>
      </c>
      <c r="AR156" s="33">
        <f t="shared" si="41"/>
        <v>0</v>
      </c>
      <c r="AS156" s="34">
        <f t="shared" si="41"/>
        <v>0</v>
      </c>
      <c r="AT156" s="25" t="e">
        <f t="shared" si="40"/>
        <v>#DIV/0!</v>
      </c>
    </row>
    <row r="157" spans="1:46" s="13" customFormat="1" ht="20.100000000000001" customHeight="1">
      <c r="A157" s="26"/>
      <c r="B157" s="27">
        <v>148</v>
      </c>
      <c r="C157" s="28"/>
      <c r="D157" s="29"/>
      <c r="E157" s="28"/>
      <c r="F157" s="28"/>
      <c r="G157" s="30"/>
      <c r="H157" s="31"/>
      <c r="I157" s="32"/>
      <c r="J157" s="22" t="str">
        <f t="shared" si="28"/>
        <v xml:space="preserve"> </v>
      </c>
      <c r="K157" s="31"/>
      <c r="L157" s="32"/>
      <c r="M157" s="22" t="str">
        <f t="shared" si="29"/>
        <v xml:space="preserve"> </v>
      </c>
      <c r="N157" s="31"/>
      <c r="O157" s="32"/>
      <c r="P157" s="22" t="str">
        <f t="shared" si="30"/>
        <v xml:space="preserve"> </v>
      </c>
      <c r="Q157" s="31"/>
      <c r="R157" s="32"/>
      <c r="S157" s="22" t="str">
        <f t="shared" si="31"/>
        <v xml:space="preserve"> </v>
      </c>
      <c r="T157" s="31"/>
      <c r="U157" s="32"/>
      <c r="V157" s="22" t="str">
        <f t="shared" si="32"/>
        <v xml:space="preserve"> </v>
      </c>
      <c r="W157" s="31"/>
      <c r="X157" s="32"/>
      <c r="Y157" s="22" t="str">
        <f t="shared" si="33"/>
        <v xml:space="preserve"> </v>
      </c>
      <c r="Z157" s="31"/>
      <c r="AA157" s="32"/>
      <c r="AB157" s="22" t="str">
        <f t="shared" si="34"/>
        <v xml:space="preserve"> </v>
      </c>
      <c r="AC157" s="31"/>
      <c r="AD157" s="32"/>
      <c r="AE157" s="22" t="str">
        <f t="shared" si="35"/>
        <v xml:space="preserve"> </v>
      </c>
      <c r="AF157" s="31"/>
      <c r="AG157" s="32"/>
      <c r="AH157" s="22" t="str">
        <f t="shared" si="36"/>
        <v xml:space="preserve"> </v>
      </c>
      <c r="AI157" s="31"/>
      <c r="AJ157" s="32"/>
      <c r="AK157" s="22" t="str">
        <f t="shared" si="37"/>
        <v xml:space="preserve"> </v>
      </c>
      <c r="AL157" s="31"/>
      <c r="AM157" s="32"/>
      <c r="AN157" s="22" t="str">
        <f t="shared" si="38"/>
        <v xml:space="preserve"> </v>
      </c>
      <c r="AO157" s="31"/>
      <c r="AP157" s="32"/>
      <c r="AQ157" s="22" t="str">
        <f t="shared" si="39"/>
        <v xml:space="preserve"> </v>
      </c>
      <c r="AR157" s="33">
        <f t="shared" si="41"/>
        <v>0</v>
      </c>
      <c r="AS157" s="34">
        <f t="shared" si="41"/>
        <v>0</v>
      </c>
      <c r="AT157" s="25" t="e">
        <f t="shared" si="40"/>
        <v>#DIV/0!</v>
      </c>
    </row>
    <row r="158" spans="1:46" s="13" customFormat="1" ht="20.100000000000001" customHeight="1">
      <c r="A158" s="26"/>
      <c r="B158" s="27">
        <v>149</v>
      </c>
      <c r="C158" s="28"/>
      <c r="D158" s="29"/>
      <c r="E158" s="28"/>
      <c r="F158" s="28"/>
      <c r="G158" s="30"/>
      <c r="H158" s="31"/>
      <c r="I158" s="32"/>
      <c r="J158" s="22" t="str">
        <f t="shared" si="28"/>
        <v xml:space="preserve"> </v>
      </c>
      <c r="K158" s="31"/>
      <c r="L158" s="32"/>
      <c r="M158" s="22" t="str">
        <f t="shared" si="29"/>
        <v xml:space="preserve"> </v>
      </c>
      <c r="N158" s="31"/>
      <c r="O158" s="32"/>
      <c r="P158" s="22" t="str">
        <f t="shared" si="30"/>
        <v xml:space="preserve"> </v>
      </c>
      <c r="Q158" s="31"/>
      <c r="R158" s="32"/>
      <c r="S158" s="22" t="str">
        <f t="shared" si="31"/>
        <v xml:space="preserve"> </v>
      </c>
      <c r="T158" s="31"/>
      <c r="U158" s="32"/>
      <c r="V158" s="22" t="str">
        <f t="shared" si="32"/>
        <v xml:space="preserve"> </v>
      </c>
      <c r="W158" s="31"/>
      <c r="X158" s="32"/>
      <c r="Y158" s="22" t="str">
        <f t="shared" si="33"/>
        <v xml:space="preserve"> </v>
      </c>
      <c r="Z158" s="31"/>
      <c r="AA158" s="32"/>
      <c r="AB158" s="22" t="str">
        <f t="shared" si="34"/>
        <v xml:space="preserve"> </v>
      </c>
      <c r="AC158" s="31"/>
      <c r="AD158" s="32"/>
      <c r="AE158" s="22" t="str">
        <f t="shared" si="35"/>
        <v xml:space="preserve"> </v>
      </c>
      <c r="AF158" s="31"/>
      <c r="AG158" s="32"/>
      <c r="AH158" s="22" t="str">
        <f t="shared" si="36"/>
        <v xml:space="preserve"> </v>
      </c>
      <c r="AI158" s="31"/>
      <c r="AJ158" s="32"/>
      <c r="AK158" s="22" t="str">
        <f t="shared" si="37"/>
        <v xml:space="preserve"> </v>
      </c>
      <c r="AL158" s="31"/>
      <c r="AM158" s="32"/>
      <c r="AN158" s="22" t="str">
        <f t="shared" si="38"/>
        <v xml:space="preserve"> </v>
      </c>
      <c r="AO158" s="31"/>
      <c r="AP158" s="32"/>
      <c r="AQ158" s="22" t="str">
        <f t="shared" si="39"/>
        <v xml:space="preserve"> </v>
      </c>
      <c r="AR158" s="33">
        <f t="shared" si="41"/>
        <v>0</v>
      </c>
      <c r="AS158" s="34">
        <f t="shared" si="41"/>
        <v>0</v>
      </c>
      <c r="AT158" s="25" t="e">
        <f t="shared" si="40"/>
        <v>#DIV/0!</v>
      </c>
    </row>
    <row r="159" spans="1:46" s="13" customFormat="1" ht="20.100000000000001" customHeight="1">
      <c r="A159" s="26"/>
      <c r="B159" s="27">
        <v>150</v>
      </c>
      <c r="C159" s="28"/>
      <c r="D159" s="29"/>
      <c r="E159" s="28"/>
      <c r="F159" s="28"/>
      <c r="G159" s="30"/>
      <c r="H159" s="31"/>
      <c r="I159" s="32"/>
      <c r="J159" s="22" t="str">
        <f t="shared" si="28"/>
        <v xml:space="preserve"> </v>
      </c>
      <c r="K159" s="31"/>
      <c r="L159" s="32"/>
      <c r="M159" s="22" t="str">
        <f t="shared" si="29"/>
        <v xml:space="preserve"> </v>
      </c>
      <c r="N159" s="31"/>
      <c r="O159" s="32"/>
      <c r="P159" s="22" t="str">
        <f t="shared" si="30"/>
        <v xml:space="preserve"> </v>
      </c>
      <c r="Q159" s="31"/>
      <c r="R159" s="32"/>
      <c r="S159" s="22" t="str">
        <f t="shared" si="31"/>
        <v xml:space="preserve"> </v>
      </c>
      <c r="T159" s="31"/>
      <c r="U159" s="32"/>
      <c r="V159" s="22" t="str">
        <f t="shared" si="32"/>
        <v xml:space="preserve"> </v>
      </c>
      <c r="W159" s="31"/>
      <c r="X159" s="32"/>
      <c r="Y159" s="22" t="str">
        <f t="shared" si="33"/>
        <v xml:space="preserve"> </v>
      </c>
      <c r="Z159" s="31"/>
      <c r="AA159" s="32"/>
      <c r="AB159" s="22" t="str">
        <f t="shared" si="34"/>
        <v xml:space="preserve"> </v>
      </c>
      <c r="AC159" s="31"/>
      <c r="AD159" s="32"/>
      <c r="AE159" s="22" t="str">
        <f t="shared" si="35"/>
        <v xml:space="preserve"> </v>
      </c>
      <c r="AF159" s="31"/>
      <c r="AG159" s="32"/>
      <c r="AH159" s="22" t="str">
        <f t="shared" si="36"/>
        <v xml:space="preserve"> </v>
      </c>
      <c r="AI159" s="31"/>
      <c r="AJ159" s="32"/>
      <c r="AK159" s="22" t="str">
        <f t="shared" si="37"/>
        <v xml:space="preserve"> </v>
      </c>
      <c r="AL159" s="31"/>
      <c r="AM159" s="32"/>
      <c r="AN159" s="22" t="str">
        <f t="shared" si="38"/>
        <v xml:space="preserve"> </v>
      </c>
      <c r="AO159" s="31"/>
      <c r="AP159" s="32"/>
      <c r="AQ159" s="22" t="str">
        <f t="shared" si="39"/>
        <v xml:space="preserve"> </v>
      </c>
      <c r="AR159" s="33">
        <f t="shared" si="41"/>
        <v>0</v>
      </c>
      <c r="AS159" s="34">
        <f t="shared" si="41"/>
        <v>0</v>
      </c>
      <c r="AT159" s="25" t="e">
        <f t="shared" si="40"/>
        <v>#DIV/0!</v>
      </c>
    </row>
    <row r="160" spans="1:46" s="13" customFormat="1" ht="20.100000000000001" customHeight="1">
      <c r="A160" s="26"/>
      <c r="B160" s="27">
        <v>151</v>
      </c>
      <c r="C160" s="28"/>
      <c r="D160" s="29"/>
      <c r="E160" s="28"/>
      <c r="F160" s="28"/>
      <c r="G160" s="30"/>
      <c r="H160" s="31"/>
      <c r="I160" s="32"/>
      <c r="J160" s="22" t="str">
        <f t="shared" si="28"/>
        <v xml:space="preserve"> </v>
      </c>
      <c r="K160" s="31"/>
      <c r="L160" s="32"/>
      <c r="M160" s="22" t="str">
        <f t="shared" si="29"/>
        <v xml:space="preserve"> </v>
      </c>
      <c r="N160" s="31"/>
      <c r="O160" s="32"/>
      <c r="P160" s="22" t="str">
        <f t="shared" si="30"/>
        <v xml:space="preserve"> </v>
      </c>
      <c r="Q160" s="31"/>
      <c r="R160" s="32"/>
      <c r="S160" s="22" t="str">
        <f t="shared" si="31"/>
        <v xml:space="preserve"> </v>
      </c>
      <c r="T160" s="31"/>
      <c r="U160" s="32"/>
      <c r="V160" s="22" t="str">
        <f t="shared" si="32"/>
        <v xml:space="preserve"> </v>
      </c>
      <c r="W160" s="31"/>
      <c r="X160" s="32"/>
      <c r="Y160" s="22" t="str">
        <f t="shared" si="33"/>
        <v xml:space="preserve"> </v>
      </c>
      <c r="Z160" s="31"/>
      <c r="AA160" s="32"/>
      <c r="AB160" s="22" t="str">
        <f t="shared" si="34"/>
        <v xml:space="preserve"> </v>
      </c>
      <c r="AC160" s="31"/>
      <c r="AD160" s="32"/>
      <c r="AE160" s="22" t="str">
        <f t="shared" si="35"/>
        <v xml:space="preserve"> </v>
      </c>
      <c r="AF160" s="31"/>
      <c r="AG160" s="32"/>
      <c r="AH160" s="22" t="str">
        <f t="shared" si="36"/>
        <v xml:space="preserve"> </v>
      </c>
      <c r="AI160" s="31"/>
      <c r="AJ160" s="32"/>
      <c r="AK160" s="22" t="str">
        <f t="shared" si="37"/>
        <v xml:space="preserve"> </v>
      </c>
      <c r="AL160" s="31"/>
      <c r="AM160" s="32"/>
      <c r="AN160" s="22" t="str">
        <f t="shared" si="38"/>
        <v xml:space="preserve"> </v>
      </c>
      <c r="AO160" s="31"/>
      <c r="AP160" s="32"/>
      <c r="AQ160" s="22" t="str">
        <f t="shared" si="39"/>
        <v xml:space="preserve"> </v>
      </c>
      <c r="AR160" s="33">
        <f t="shared" si="41"/>
        <v>0</v>
      </c>
      <c r="AS160" s="34">
        <f t="shared" si="41"/>
        <v>0</v>
      </c>
      <c r="AT160" s="25" t="e">
        <f t="shared" si="40"/>
        <v>#DIV/0!</v>
      </c>
    </row>
  </sheetData>
  <mergeCells count="21">
    <mergeCell ref="AL8:AN8"/>
    <mergeCell ref="AO8:AQ8"/>
    <mergeCell ref="AR8:AT8"/>
    <mergeCell ref="T8:V8"/>
    <mergeCell ref="W8:Y8"/>
    <mergeCell ref="Z8:AB8"/>
    <mergeCell ref="AC8:AE8"/>
    <mergeCell ref="AF8:AH8"/>
    <mergeCell ref="AI8:AK8"/>
    <mergeCell ref="Q8:S8"/>
    <mergeCell ref="C4:E4"/>
    <mergeCell ref="A8:A9"/>
    <mergeCell ref="B8:B9"/>
    <mergeCell ref="C8:C9"/>
    <mergeCell ref="D8:D9"/>
    <mergeCell ref="E8:E9"/>
    <mergeCell ref="F8:F9"/>
    <mergeCell ref="G8:G9"/>
    <mergeCell ref="H8:J8"/>
    <mergeCell ref="K8:M8"/>
    <mergeCell ref="N8:P8"/>
  </mergeCells>
  <pageMargins left="0" right="0" top="0" bottom="0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L157"/>
  <sheetViews>
    <sheetView zoomScaleNormal="100" workbookViewId="0">
      <selection activeCell="Y6" sqref="Y6:AA6"/>
    </sheetView>
  </sheetViews>
  <sheetFormatPr baseColWidth="10" defaultRowHeight="15"/>
  <cols>
    <col min="1" max="1" width="7.5703125" customWidth="1"/>
    <col min="2" max="2" width="39.42578125" customWidth="1"/>
    <col min="3" max="3" width="6.7109375" customWidth="1"/>
    <col min="4" max="5" width="6" customWidth="1"/>
    <col min="6" max="6" width="8.140625" customWidth="1"/>
    <col min="7" max="7" width="5.7109375" customWidth="1"/>
    <col min="8" max="10" width="4.7109375" customWidth="1"/>
    <col min="11" max="11" width="6.5703125" customWidth="1"/>
    <col min="12" max="12" width="6.140625" customWidth="1"/>
    <col min="13" max="13" width="6" customWidth="1"/>
    <col min="14" max="14" width="4.7109375" customWidth="1"/>
    <col min="15" max="15" width="5.5703125" customWidth="1"/>
    <col min="16" max="16" width="4.7109375" customWidth="1"/>
    <col min="17" max="17" width="7.140625" customWidth="1"/>
    <col min="18" max="18" width="6.28515625" customWidth="1"/>
    <col min="19" max="19" width="7.7109375" customWidth="1"/>
    <col min="20" max="20" width="4.7109375" customWidth="1"/>
    <col min="21" max="21" width="7.7109375" customWidth="1"/>
    <col min="22" max="22" width="4.7109375" customWidth="1"/>
    <col min="23" max="23" width="7" customWidth="1"/>
    <col min="24" max="24" width="8.140625" customWidth="1"/>
    <col min="25" max="28" width="4.7109375" customWidth="1"/>
    <col min="29" max="29" width="5.7109375" customWidth="1"/>
    <col min="30" max="30" width="4.7109375" customWidth="1"/>
    <col min="31" max="31" width="6.42578125" customWidth="1"/>
    <col min="32" max="34" width="4.7109375" customWidth="1"/>
    <col min="35" max="35" width="9.85546875" customWidth="1"/>
  </cols>
  <sheetData>
    <row r="1" spans="1:38">
      <c r="A1" s="71"/>
    </row>
    <row r="2" spans="1:38">
      <c r="A2" s="72"/>
      <c r="B2" s="2"/>
      <c r="D2" s="2"/>
      <c r="E2" s="2"/>
      <c r="F2" s="2"/>
      <c r="G2" s="2"/>
      <c r="H2" s="2"/>
      <c r="I2" s="2"/>
      <c r="J2" s="72" t="s">
        <v>7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8">
      <c r="A3" s="71"/>
    </row>
    <row r="4" spans="1:38">
      <c r="A4" s="71"/>
    </row>
    <row r="5" spans="1:38">
      <c r="A5" s="594" t="s">
        <v>115</v>
      </c>
      <c r="B5" s="594"/>
      <c r="C5" s="594"/>
      <c r="U5" s="8" t="s">
        <v>0</v>
      </c>
      <c r="V5" s="42"/>
      <c r="W5" s="42"/>
      <c r="X5" s="6"/>
      <c r="Y5" s="593" t="s">
        <v>116</v>
      </c>
      <c r="Z5" s="593"/>
      <c r="AA5" s="593"/>
      <c r="AB5" s="5"/>
      <c r="AC5" s="5"/>
      <c r="AD5" s="5"/>
      <c r="AE5" s="5"/>
      <c r="AF5" s="5"/>
      <c r="AG5" s="5"/>
    </row>
    <row r="6" spans="1:38">
      <c r="A6" s="594" t="s">
        <v>114</v>
      </c>
      <c r="B6" s="594"/>
      <c r="C6" s="594"/>
      <c r="U6" s="8"/>
      <c r="V6" s="42"/>
      <c r="W6" s="42"/>
      <c r="X6" s="6"/>
      <c r="Y6" s="593"/>
      <c r="Z6" s="593"/>
      <c r="AA6" s="593"/>
      <c r="AB6" s="5"/>
      <c r="AC6" s="5"/>
      <c r="AD6" s="5"/>
      <c r="AE6" s="5"/>
      <c r="AF6" s="5"/>
      <c r="AG6" s="5"/>
    </row>
    <row r="7" spans="1:38">
      <c r="A7" s="594"/>
      <c r="B7" s="594"/>
      <c r="C7" s="594"/>
      <c r="U7" s="8"/>
      <c r="V7" s="42"/>
      <c r="W7" s="42"/>
      <c r="X7" s="6"/>
      <c r="Y7" s="593"/>
      <c r="Z7" s="593"/>
      <c r="AA7" s="593"/>
      <c r="AB7" s="5"/>
      <c r="AC7" s="5"/>
      <c r="AD7" s="5"/>
      <c r="AE7" s="5"/>
      <c r="AF7" s="5"/>
      <c r="AG7" s="5"/>
    </row>
    <row r="8" spans="1:38">
      <c r="A8" s="72"/>
      <c r="U8" s="9"/>
      <c r="V8" s="9"/>
      <c r="W8" s="9"/>
      <c r="X8" s="4"/>
    </row>
    <row r="9" spans="1:38">
      <c r="A9" s="591" t="s">
        <v>209</v>
      </c>
      <c r="B9" s="592"/>
      <c r="U9" s="8" t="s">
        <v>3</v>
      </c>
      <c r="V9" s="42"/>
      <c r="W9" s="42"/>
      <c r="X9" s="6"/>
      <c r="Y9" s="593" t="s">
        <v>316</v>
      </c>
      <c r="Z9" s="593"/>
      <c r="AA9" s="593"/>
    </row>
    <row r="10" spans="1:38">
      <c r="A10" s="71"/>
    </row>
    <row r="11" spans="1:38" ht="15.75" thickBot="1">
      <c r="A11" s="71"/>
    </row>
    <row r="12" spans="1:38" ht="51.75" thickBot="1">
      <c r="A12" s="131" t="s">
        <v>9</v>
      </c>
      <c r="B12" s="130" t="s">
        <v>10</v>
      </c>
      <c r="C12" s="129" t="s">
        <v>196</v>
      </c>
      <c r="D12" s="127" t="s">
        <v>186</v>
      </c>
      <c r="E12" s="127" t="s">
        <v>283</v>
      </c>
      <c r="F12" s="127" t="s">
        <v>194</v>
      </c>
      <c r="G12" s="127" t="s">
        <v>11</v>
      </c>
      <c r="H12" s="127" t="s">
        <v>119</v>
      </c>
      <c r="I12" s="127" t="s">
        <v>189</v>
      </c>
      <c r="J12" s="127" t="s">
        <v>123</v>
      </c>
      <c r="K12" s="127" t="s">
        <v>124</v>
      </c>
      <c r="L12" s="127" t="s">
        <v>125</v>
      </c>
      <c r="M12" s="127" t="s">
        <v>126</v>
      </c>
      <c r="N12" s="127" t="s">
        <v>127</v>
      </c>
      <c r="O12" s="127" t="s">
        <v>131</v>
      </c>
      <c r="P12" s="127" t="s">
        <v>120</v>
      </c>
      <c r="Q12" s="127" t="s">
        <v>198</v>
      </c>
      <c r="R12" s="127" t="s">
        <v>179</v>
      </c>
      <c r="S12" s="127" t="s">
        <v>55</v>
      </c>
      <c r="T12" s="127" t="s">
        <v>12</v>
      </c>
      <c r="U12" s="127" t="s">
        <v>14</v>
      </c>
      <c r="V12" s="127" t="s">
        <v>13</v>
      </c>
      <c r="W12" s="127" t="s">
        <v>146</v>
      </c>
      <c r="X12" s="127" t="s">
        <v>147</v>
      </c>
      <c r="Y12" s="127" t="s">
        <v>15</v>
      </c>
      <c r="Z12" s="127" t="s">
        <v>16</v>
      </c>
      <c r="AA12" s="127" t="s">
        <v>56</v>
      </c>
      <c r="AB12" s="128" t="s">
        <v>170</v>
      </c>
      <c r="AC12" s="128" t="s">
        <v>17</v>
      </c>
      <c r="AD12" s="128" t="s">
        <v>143</v>
      </c>
      <c r="AE12" s="127" t="s">
        <v>135</v>
      </c>
      <c r="AF12" s="127" t="s">
        <v>138</v>
      </c>
      <c r="AG12" s="126" t="s">
        <v>183</v>
      </c>
      <c r="AH12" s="126" t="s">
        <v>190</v>
      </c>
      <c r="AI12" s="125" t="s">
        <v>51</v>
      </c>
      <c r="AJ12" s="124" t="s">
        <v>38</v>
      </c>
      <c r="AK12" s="123" t="s">
        <v>52</v>
      </c>
      <c r="AL12" t="s">
        <v>248</v>
      </c>
    </row>
    <row r="13" spans="1:38">
      <c r="A13" s="113">
        <v>1</v>
      </c>
      <c r="B13" s="112" t="s">
        <v>59</v>
      </c>
      <c r="C13" s="597" t="s">
        <v>313</v>
      </c>
      <c r="D13" s="598"/>
      <c r="E13" s="598"/>
      <c r="F13" s="598"/>
      <c r="G13" s="598"/>
      <c r="H13" s="598"/>
      <c r="I13" s="598"/>
      <c r="J13" s="598"/>
      <c r="K13" s="598"/>
      <c r="L13" s="598"/>
      <c r="M13" s="598"/>
      <c r="N13" s="598"/>
      <c r="O13" s="598"/>
      <c r="P13" s="598"/>
      <c r="Q13" s="598"/>
      <c r="R13" s="598"/>
      <c r="S13" s="598"/>
      <c r="T13" s="598"/>
      <c r="U13" s="598"/>
      <c r="V13" s="598"/>
      <c r="W13" s="598"/>
      <c r="X13" s="598"/>
      <c r="Y13" s="598"/>
      <c r="Z13" s="598"/>
      <c r="AA13" s="598"/>
      <c r="AB13" s="598"/>
      <c r="AC13" s="598"/>
      <c r="AD13" s="598"/>
      <c r="AE13" s="598"/>
      <c r="AF13" s="598"/>
      <c r="AG13" s="598"/>
      <c r="AH13" s="599"/>
      <c r="AI13" s="122">
        <f t="shared" ref="AI13:AI44" si="0">SUM(C13:AH13)</f>
        <v>0</v>
      </c>
      <c r="AJ13" s="121">
        <v>0</v>
      </c>
      <c r="AK13" s="107" t="e">
        <f>+AJ13/#REF!</f>
        <v>#REF!</v>
      </c>
      <c r="AL13" t="s">
        <v>249</v>
      </c>
    </row>
    <row r="14" spans="1:38">
      <c r="A14" s="113">
        <v>2</v>
      </c>
      <c r="B14" s="112" t="s">
        <v>60</v>
      </c>
      <c r="C14" s="111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>
        <f>6*12</f>
        <v>72</v>
      </c>
      <c r="X14" s="99">
        <f>6*12</f>
        <v>72</v>
      </c>
      <c r="Y14" s="115"/>
      <c r="Z14" s="99"/>
      <c r="AA14" s="115"/>
      <c r="AB14" s="99"/>
      <c r="AC14" s="115"/>
      <c r="AD14" s="115"/>
      <c r="AE14" s="115">
        <f>1*6</f>
        <v>6</v>
      </c>
      <c r="AF14" s="99"/>
      <c r="AG14" s="99"/>
      <c r="AH14" s="110"/>
      <c r="AI14" s="109">
        <f t="shared" si="0"/>
        <v>150</v>
      </c>
      <c r="AJ14" s="108">
        <v>0</v>
      </c>
      <c r="AK14" s="107" t="e">
        <f t="shared" ref="AK14:AK33" si="1">+AJ14/C14</f>
        <v>#DIV/0!</v>
      </c>
      <c r="AL14" t="s">
        <v>249</v>
      </c>
    </row>
    <row r="15" spans="1:38">
      <c r="A15" s="113">
        <v>3</v>
      </c>
      <c r="B15" s="112" t="s">
        <v>61</v>
      </c>
      <c r="C15" s="111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>
        <f>6*12</f>
        <v>72</v>
      </c>
      <c r="X15" s="99">
        <f>6*12</f>
        <v>72</v>
      </c>
      <c r="Y15" s="115"/>
      <c r="Z15" s="99"/>
      <c r="AA15" s="115"/>
      <c r="AB15" s="99"/>
      <c r="AC15" s="115"/>
      <c r="AD15" s="115"/>
      <c r="AE15" s="115">
        <f>1*6</f>
        <v>6</v>
      </c>
      <c r="AF15" s="99"/>
      <c r="AG15" s="99"/>
      <c r="AH15" s="110"/>
      <c r="AI15" s="109">
        <f t="shared" si="0"/>
        <v>150</v>
      </c>
      <c r="AJ15" s="108">
        <v>0</v>
      </c>
      <c r="AK15" s="107" t="e">
        <f t="shared" si="1"/>
        <v>#DIV/0!</v>
      </c>
      <c r="AL15" t="s">
        <v>249</v>
      </c>
    </row>
    <row r="16" spans="1:38">
      <c r="A16" s="113">
        <v>4</v>
      </c>
      <c r="B16" s="112" t="s">
        <v>62</v>
      </c>
      <c r="C16" s="111">
        <f>3*6</f>
        <v>18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>
        <f>6*2</f>
        <v>12</v>
      </c>
      <c r="S16" s="99">
        <f>6*4</f>
        <v>24</v>
      </c>
      <c r="T16" s="99"/>
      <c r="U16" s="99"/>
      <c r="V16" s="99"/>
      <c r="W16" s="99">
        <f>4*12</f>
        <v>48</v>
      </c>
      <c r="X16" s="99">
        <f>4*12</f>
        <v>48</v>
      </c>
      <c r="Y16" s="115"/>
      <c r="Z16" s="99"/>
      <c r="AA16" s="115"/>
      <c r="AB16" s="99"/>
      <c r="AC16" s="99"/>
      <c r="AD16" s="99"/>
      <c r="AE16" s="99"/>
      <c r="AF16" s="99"/>
      <c r="AG16" s="99"/>
      <c r="AH16" s="110"/>
      <c r="AI16" s="109">
        <f t="shared" si="0"/>
        <v>150</v>
      </c>
      <c r="AJ16" s="108">
        <v>27</v>
      </c>
      <c r="AK16" s="107">
        <f t="shared" si="1"/>
        <v>1.5</v>
      </c>
      <c r="AL16" t="s">
        <v>249</v>
      </c>
    </row>
    <row r="17" spans="1:38">
      <c r="A17" s="113">
        <v>5</v>
      </c>
      <c r="B17" s="112" t="s">
        <v>63</v>
      </c>
      <c r="C17" s="111"/>
      <c r="D17" s="99">
        <f>25*6</f>
        <v>150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110"/>
      <c r="AI17" s="109">
        <f t="shared" si="0"/>
        <v>150</v>
      </c>
      <c r="AJ17" s="108">
        <v>0</v>
      </c>
      <c r="AK17" s="107" t="e">
        <f t="shared" si="1"/>
        <v>#DIV/0!</v>
      </c>
      <c r="AL17" t="s">
        <v>249</v>
      </c>
    </row>
    <row r="18" spans="1:38">
      <c r="A18" s="113">
        <v>6</v>
      </c>
      <c r="B18" s="112" t="s">
        <v>64</v>
      </c>
      <c r="C18" s="111"/>
      <c r="D18" s="99"/>
      <c r="E18" s="99"/>
      <c r="F18" s="99"/>
      <c r="G18" s="99"/>
      <c r="H18" s="115"/>
      <c r="I18" s="115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>
        <f>6*12</f>
        <v>72</v>
      </c>
      <c r="Y18" s="115"/>
      <c r="Z18" s="99"/>
      <c r="AA18" s="115"/>
      <c r="AB18" s="99"/>
      <c r="AC18" s="115"/>
      <c r="AD18" s="115"/>
      <c r="AE18" s="115"/>
      <c r="AF18" s="115"/>
      <c r="AG18" s="115"/>
      <c r="AH18" s="118"/>
      <c r="AI18" s="109">
        <f t="shared" si="0"/>
        <v>72</v>
      </c>
      <c r="AJ18" s="108">
        <v>0</v>
      </c>
      <c r="AK18" s="107" t="e">
        <f t="shared" si="1"/>
        <v>#DIV/0!</v>
      </c>
      <c r="AL18" t="s">
        <v>249</v>
      </c>
    </row>
    <row r="19" spans="1:38">
      <c r="A19" s="113">
        <v>7</v>
      </c>
      <c r="B19" s="112" t="s">
        <v>65</v>
      </c>
      <c r="C19" s="111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>
        <f>9*2</f>
        <v>18</v>
      </c>
      <c r="S19" s="99">
        <f>9*4</f>
        <v>36</v>
      </c>
      <c r="T19" s="99"/>
      <c r="U19" s="99"/>
      <c r="V19" s="99"/>
      <c r="W19" s="99">
        <f>4*12</f>
        <v>48</v>
      </c>
      <c r="X19" s="99">
        <f>4*12</f>
        <v>48</v>
      </c>
      <c r="Y19" s="115"/>
      <c r="Z19" s="99"/>
      <c r="AA19" s="115"/>
      <c r="AB19" s="99"/>
      <c r="AC19" s="115"/>
      <c r="AD19" s="115"/>
      <c r="AE19" s="115"/>
      <c r="AF19" s="115"/>
      <c r="AG19" s="115"/>
      <c r="AH19" s="118"/>
      <c r="AI19" s="109">
        <f t="shared" si="0"/>
        <v>150</v>
      </c>
      <c r="AJ19" s="108">
        <v>0</v>
      </c>
      <c r="AK19" s="107" t="e">
        <f t="shared" si="1"/>
        <v>#DIV/0!</v>
      </c>
      <c r="AL19" t="s">
        <v>249</v>
      </c>
    </row>
    <row r="20" spans="1:38">
      <c r="A20" s="113">
        <v>8</v>
      </c>
      <c r="B20" s="112" t="s">
        <v>66</v>
      </c>
      <c r="C20" s="111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>
        <f>8*6</f>
        <v>48</v>
      </c>
      <c r="V20" s="99"/>
      <c r="W20" s="99"/>
      <c r="X20" s="99">
        <f>8*12</f>
        <v>96</v>
      </c>
      <c r="Y20" s="115"/>
      <c r="Z20" s="99"/>
      <c r="AA20" s="115"/>
      <c r="AB20" s="99"/>
      <c r="AC20" s="99">
        <v>6</v>
      </c>
      <c r="AD20" s="115"/>
      <c r="AE20" s="115"/>
      <c r="AF20" s="99"/>
      <c r="AG20" s="99"/>
      <c r="AH20" s="110"/>
      <c r="AI20" s="109">
        <f t="shared" si="0"/>
        <v>150</v>
      </c>
      <c r="AJ20" s="108">
        <v>0</v>
      </c>
      <c r="AK20" s="107" t="e">
        <f t="shared" si="1"/>
        <v>#DIV/0!</v>
      </c>
      <c r="AL20" t="s">
        <v>249</v>
      </c>
    </row>
    <row r="21" spans="1:38">
      <c r="A21" s="113">
        <v>9</v>
      </c>
      <c r="B21" s="112" t="s">
        <v>67</v>
      </c>
      <c r="C21" s="111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>
        <f>9*6</f>
        <v>54</v>
      </c>
      <c r="V21" s="99"/>
      <c r="W21" s="99">
        <f>3*12</f>
        <v>36</v>
      </c>
      <c r="X21" s="99">
        <f>5*12</f>
        <v>60</v>
      </c>
      <c r="Y21" s="115"/>
      <c r="Z21" s="99"/>
      <c r="AA21" s="115"/>
      <c r="AB21" s="99"/>
      <c r="AC21" s="99"/>
      <c r="AD21" s="99"/>
      <c r="AE21" s="99"/>
      <c r="AF21" s="99"/>
      <c r="AG21" s="99"/>
      <c r="AH21" s="110"/>
      <c r="AI21" s="109">
        <f t="shared" si="0"/>
        <v>150</v>
      </c>
      <c r="AJ21" s="108">
        <v>0</v>
      </c>
      <c r="AK21" s="107" t="e">
        <f t="shared" si="1"/>
        <v>#DIV/0!</v>
      </c>
      <c r="AL21" t="s">
        <v>249</v>
      </c>
    </row>
    <row r="22" spans="1:38">
      <c r="A22" s="113">
        <v>10</v>
      </c>
      <c r="B22" s="112" t="s">
        <v>68</v>
      </c>
      <c r="C22" s="111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>
        <f>9*6</f>
        <v>54</v>
      </c>
      <c r="V22" s="99"/>
      <c r="W22" s="99">
        <f>3*12</f>
        <v>36</v>
      </c>
      <c r="X22" s="99">
        <f>5*12</f>
        <v>60</v>
      </c>
      <c r="Y22" s="115"/>
      <c r="Z22" s="99"/>
      <c r="AA22" s="115"/>
      <c r="AB22" s="99"/>
      <c r="AC22" s="115"/>
      <c r="AD22" s="115"/>
      <c r="AE22" s="115"/>
      <c r="AF22" s="99"/>
      <c r="AG22" s="99"/>
      <c r="AH22" s="110"/>
      <c r="AI22" s="109">
        <f t="shared" si="0"/>
        <v>150</v>
      </c>
      <c r="AJ22" s="108">
        <v>0</v>
      </c>
      <c r="AK22" s="107" t="e">
        <f t="shared" si="1"/>
        <v>#DIV/0!</v>
      </c>
      <c r="AL22" t="s">
        <v>249</v>
      </c>
    </row>
    <row r="23" spans="1:38">
      <c r="A23" s="113">
        <v>11</v>
      </c>
      <c r="B23" s="112" t="s">
        <v>69</v>
      </c>
      <c r="C23" s="111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>
        <f>9*6</f>
        <v>54</v>
      </c>
      <c r="V23" s="99"/>
      <c r="W23" s="99">
        <f>4*12</f>
        <v>48</v>
      </c>
      <c r="X23" s="99">
        <f>4*12</f>
        <v>48</v>
      </c>
      <c r="Y23" s="99"/>
      <c r="Z23" s="99"/>
      <c r="AA23" s="99"/>
      <c r="AB23" s="99"/>
      <c r="AC23" s="99"/>
      <c r="AD23" s="99"/>
      <c r="AE23" s="99"/>
      <c r="AF23" s="99"/>
      <c r="AG23" s="99"/>
      <c r="AH23" s="110"/>
      <c r="AI23" s="109">
        <f t="shared" si="0"/>
        <v>150</v>
      </c>
      <c r="AJ23" s="108">
        <v>0</v>
      </c>
      <c r="AK23" s="107" t="e">
        <f t="shared" si="1"/>
        <v>#DIV/0!</v>
      </c>
      <c r="AL23" t="s">
        <v>249</v>
      </c>
    </row>
    <row r="24" spans="1:38">
      <c r="A24" s="113">
        <v>12</v>
      </c>
      <c r="B24" s="112" t="s">
        <v>70</v>
      </c>
      <c r="C24" s="111"/>
      <c r="D24" s="99"/>
      <c r="E24" s="99"/>
      <c r="F24" s="99"/>
      <c r="G24" s="99"/>
      <c r="H24" s="99"/>
      <c r="I24" s="99"/>
      <c r="J24" s="99"/>
      <c r="K24" s="100"/>
      <c r="L24" s="99"/>
      <c r="M24" s="99"/>
      <c r="N24" s="99"/>
      <c r="O24" s="99"/>
      <c r="P24" s="99"/>
      <c r="Q24" s="99"/>
      <c r="R24" s="99">
        <f>8*2</f>
        <v>16</v>
      </c>
      <c r="S24" s="100">
        <f>8*4</f>
        <v>32</v>
      </c>
      <c r="T24" s="99"/>
      <c r="U24" s="99">
        <f>9*6</f>
        <v>54</v>
      </c>
      <c r="V24" s="99"/>
      <c r="W24" s="99">
        <f>1*12</f>
        <v>12</v>
      </c>
      <c r="X24" s="99">
        <f>3*12</f>
        <v>36</v>
      </c>
      <c r="Y24" s="115"/>
      <c r="Z24" s="99"/>
      <c r="AA24" s="115"/>
      <c r="AB24" s="99"/>
      <c r="AC24" s="99"/>
      <c r="AD24" s="99"/>
      <c r="AE24" s="99"/>
      <c r="AF24" s="99"/>
      <c r="AG24" s="99"/>
      <c r="AH24" s="110"/>
      <c r="AI24" s="109">
        <f t="shared" si="0"/>
        <v>150</v>
      </c>
      <c r="AJ24" s="108">
        <v>0</v>
      </c>
      <c r="AK24" s="107" t="e">
        <f t="shared" si="1"/>
        <v>#DIV/0!</v>
      </c>
      <c r="AL24" t="s">
        <v>249</v>
      </c>
    </row>
    <row r="25" spans="1:38">
      <c r="A25" s="113">
        <v>13</v>
      </c>
      <c r="B25" s="112" t="s">
        <v>315</v>
      </c>
      <c r="C25" s="111"/>
      <c r="D25" s="99"/>
      <c r="E25" s="99"/>
      <c r="F25" s="99"/>
      <c r="G25" s="99"/>
      <c r="H25" s="99"/>
      <c r="I25" s="99"/>
      <c r="J25" s="99"/>
      <c r="K25" s="100"/>
      <c r="L25" s="99"/>
      <c r="M25" s="99"/>
      <c r="N25" s="99"/>
      <c r="O25" s="99"/>
      <c r="P25" s="99"/>
      <c r="Q25" s="99"/>
      <c r="R25" s="99">
        <f>3*2</f>
        <v>6</v>
      </c>
      <c r="S25" s="100">
        <f>3*4</f>
        <v>12</v>
      </c>
      <c r="T25" s="99"/>
      <c r="U25" s="99">
        <f>8*6</f>
        <v>48</v>
      </c>
      <c r="V25" s="99"/>
      <c r="W25" s="99">
        <f>2*12</f>
        <v>24</v>
      </c>
      <c r="X25" s="99">
        <f>5*12</f>
        <v>60</v>
      </c>
      <c r="Y25" s="115"/>
      <c r="Z25" s="99"/>
      <c r="AA25" s="115"/>
      <c r="AB25" s="99"/>
      <c r="AC25" s="99"/>
      <c r="AD25" s="99"/>
      <c r="AE25" s="99"/>
      <c r="AF25" s="99"/>
      <c r="AG25" s="99"/>
      <c r="AH25" s="110"/>
      <c r="AI25" s="109">
        <f t="shared" si="0"/>
        <v>150</v>
      </c>
      <c r="AJ25" s="108">
        <v>0</v>
      </c>
      <c r="AK25" s="107" t="e">
        <f t="shared" si="1"/>
        <v>#DIV/0!</v>
      </c>
      <c r="AL25" t="s">
        <v>249</v>
      </c>
    </row>
    <row r="26" spans="1:38">
      <c r="A26" s="113">
        <v>14</v>
      </c>
      <c r="B26" s="112" t="s">
        <v>71</v>
      </c>
      <c r="C26" s="111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>
        <f>9*6</f>
        <v>54</v>
      </c>
      <c r="V26" s="99"/>
      <c r="W26" s="99">
        <f>2*12</f>
        <v>24</v>
      </c>
      <c r="X26" s="99">
        <f>6*12</f>
        <v>72</v>
      </c>
      <c r="Y26" s="115"/>
      <c r="Z26" s="99"/>
      <c r="AA26" s="115"/>
      <c r="AB26" s="99"/>
      <c r="AC26" s="115"/>
      <c r="AD26" s="115"/>
      <c r="AE26" s="115"/>
      <c r="AF26" s="99"/>
      <c r="AG26" s="99"/>
      <c r="AH26" s="110"/>
      <c r="AI26" s="109">
        <f t="shared" si="0"/>
        <v>150</v>
      </c>
      <c r="AJ26" s="108">
        <v>0</v>
      </c>
      <c r="AK26" s="107" t="e">
        <f t="shared" si="1"/>
        <v>#DIV/0!</v>
      </c>
      <c r="AL26" t="s">
        <v>249</v>
      </c>
    </row>
    <row r="27" spans="1:38">
      <c r="A27" s="113">
        <v>15</v>
      </c>
      <c r="B27" s="112" t="s">
        <v>72</v>
      </c>
      <c r="C27" s="111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>
        <f>9*6</f>
        <v>54</v>
      </c>
      <c r="V27" s="99"/>
      <c r="W27" s="99">
        <f>2*12</f>
        <v>24</v>
      </c>
      <c r="X27" s="99">
        <f>6*12</f>
        <v>72</v>
      </c>
      <c r="Y27" s="115"/>
      <c r="Z27" s="99"/>
      <c r="AA27" s="115"/>
      <c r="AB27" s="99"/>
      <c r="AC27" s="115"/>
      <c r="AD27" s="115"/>
      <c r="AE27" s="115"/>
      <c r="AF27" s="115"/>
      <c r="AG27" s="115"/>
      <c r="AH27" s="118"/>
      <c r="AI27" s="109">
        <f t="shared" si="0"/>
        <v>150</v>
      </c>
      <c r="AJ27" s="108">
        <v>0</v>
      </c>
      <c r="AK27" s="107" t="e">
        <f t="shared" si="1"/>
        <v>#DIV/0!</v>
      </c>
      <c r="AL27" t="s">
        <v>249</v>
      </c>
    </row>
    <row r="28" spans="1:38">
      <c r="A28" s="113">
        <v>16</v>
      </c>
      <c r="B28" s="112" t="s">
        <v>73</v>
      </c>
      <c r="C28" s="111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>
        <f>9*6</f>
        <v>54</v>
      </c>
      <c r="V28" s="99"/>
      <c r="W28" s="99">
        <f>2*12</f>
        <v>24</v>
      </c>
      <c r="X28" s="99">
        <f>6*12</f>
        <v>72</v>
      </c>
      <c r="Y28" s="115"/>
      <c r="Z28" s="99"/>
      <c r="AA28" s="115"/>
      <c r="AB28" s="99"/>
      <c r="AC28" s="115"/>
      <c r="AD28" s="115"/>
      <c r="AE28" s="115"/>
      <c r="AF28" s="99"/>
      <c r="AG28" s="99"/>
      <c r="AH28" s="110"/>
      <c r="AI28" s="109">
        <f t="shared" si="0"/>
        <v>150</v>
      </c>
      <c r="AJ28" s="108">
        <v>0</v>
      </c>
      <c r="AK28" s="107" t="e">
        <f t="shared" si="1"/>
        <v>#DIV/0!</v>
      </c>
      <c r="AL28" t="s">
        <v>249</v>
      </c>
    </row>
    <row r="29" spans="1:38">
      <c r="A29" s="113">
        <v>17</v>
      </c>
      <c r="B29" s="112" t="s">
        <v>74</v>
      </c>
      <c r="C29" s="111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>
        <f>9*6</f>
        <v>54</v>
      </c>
      <c r="V29" s="99"/>
      <c r="W29" s="99">
        <f>2*12</f>
        <v>24</v>
      </c>
      <c r="X29" s="99">
        <f>6*12</f>
        <v>72</v>
      </c>
      <c r="Y29" s="115"/>
      <c r="Z29" s="99"/>
      <c r="AA29" s="115"/>
      <c r="AB29" s="99"/>
      <c r="AC29" s="115"/>
      <c r="AD29" s="115"/>
      <c r="AE29" s="115"/>
      <c r="AF29" s="115"/>
      <c r="AG29" s="115"/>
      <c r="AH29" s="118"/>
      <c r="AI29" s="109">
        <f t="shared" si="0"/>
        <v>150</v>
      </c>
      <c r="AJ29" s="108">
        <v>0</v>
      </c>
      <c r="AK29" s="107" t="e">
        <f t="shared" si="1"/>
        <v>#DIV/0!</v>
      </c>
      <c r="AL29" t="s">
        <v>249</v>
      </c>
    </row>
    <row r="30" spans="1:38">
      <c r="A30" s="113">
        <v>18</v>
      </c>
      <c r="B30" s="112" t="s">
        <v>75</v>
      </c>
      <c r="C30" s="111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115"/>
      <c r="Z30" s="99"/>
      <c r="AA30" s="115"/>
      <c r="AB30" s="99"/>
      <c r="AC30" s="99"/>
      <c r="AD30" s="110" t="s">
        <v>313</v>
      </c>
      <c r="AE30" s="120"/>
      <c r="AF30" s="120"/>
      <c r="AG30" s="120"/>
      <c r="AH30" s="120"/>
      <c r="AI30" s="109">
        <f t="shared" si="0"/>
        <v>0</v>
      </c>
      <c r="AJ30" s="108">
        <v>0</v>
      </c>
      <c r="AK30" s="107" t="e">
        <f t="shared" si="1"/>
        <v>#DIV/0!</v>
      </c>
      <c r="AL30" t="s">
        <v>249</v>
      </c>
    </row>
    <row r="31" spans="1:38">
      <c r="A31" s="113">
        <v>19</v>
      </c>
      <c r="B31" s="112" t="s">
        <v>76</v>
      </c>
      <c r="C31" s="111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>
        <f>1*6</f>
        <v>6</v>
      </c>
      <c r="V31" s="99"/>
      <c r="W31" s="99">
        <f>4*12</f>
        <v>48</v>
      </c>
      <c r="X31" s="99">
        <f>5*12</f>
        <v>60</v>
      </c>
      <c r="Y31" s="600" t="s">
        <v>314</v>
      </c>
      <c r="Z31" s="601"/>
      <c r="AA31" s="601"/>
      <c r="AB31" s="601"/>
      <c r="AC31" s="601"/>
      <c r="AD31" s="601"/>
      <c r="AE31" s="602"/>
      <c r="AF31" s="99">
        <f>1*6</f>
        <v>6</v>
      </c>
      <c r="AG31" s="99"/>
      <c r="AH31" s="110"/>
      <c r="AI31" s="109">
        <f t="shared" si="0"/>
        <v>120</v>
      </c>
      <c r="AJ31" s="108">
        <v>11</v>
      </c>
      <c r="AK31" s="107" t="e">
        <f t="shared" si="1"/>
        <v>#DIV/0!</v>
      </c>
      <c r="AL31" t="s">
        <v>249</v>
      </c>
    </row>
    <row r="32" spans="1:38">
      <c r="A32" s="113">
        <v>20</v>
      </c>
      <c r="B32" s="112" t="s">
        <v>77</v>
      </c>
      <c r="C32" s="111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>
        <f>1*6</f>
        <v>6</v>
      </c>
      <c r="V32" s="99"/>
      <c r="W32" s="99">
        <f>6*12</f>
        <v>72</v>
      </c>
      <c r="X32" s="99">
        <f>6*12</f>
        <v>72</v>
      </c>
      <c r="Y32" s="99"/>
      <c r="Z32" s="99"/>
      <c r="AA32" s="99"/>
      <c r="AB32" s="99"/>
      <c r="AC32" s="99"/>
      <c r="AD32" s="99"/>
      <c r="AE32" s="99"/>
      <c r="AF32" s="99"/>
      <c r="AG32" s="99"/>
      <c r="AH32" s="110"/>
      <c r="AI32" s="109">
        <f t="shared" si="0"/>
        <v>150</v>
      </c>
      <c r="AJ32" s="108">
        <v>0</v>
      </c>
      <c r="AK32" s="107" t="e">
        <f t="shared" si="1"/>
        <v>#DIV/0!</v>
      </c>
      <c r="AL32" t="s">
        <v>249</v>
      </c>
    </row>
    <row r="33" spans="1:38">
      <c r="A33" s="113">
        <v>21</v>
      </c>
      <c r="B33" s="112" t="s">
        <v>78</v>
      </c>
      <c r="C33" s="111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>
        <f>9*6</f>
        <v>54</v>
      </c>
      <c r="V33" s="99"/>
      <c r="W33" s="99">
        <f>4*12</f>
        <v>48</v>
      </c>
      <c r="X33" s="99">
        <f>4*12</f>
        <v>48</v>
      </c>
      <c r="Y33" s="115"/>
      <c r="Z33" s="99"/>
      <c r="AA33" s="115"/>
      <c r="AB33" s="99"/>
      <c r="AC33" s="115"/>
      <c r="AD33" s="115"/>
      <c r="AE33" s="115"/>
      <c r="AF33" s="115"/>
      <c r="AG33" s="115"/>
      <c r="AH33" s="118"/>
      <c r="AI33" s="109">
        <f t="shared" si="0"/>
        <v>150</v>
      </c>
      <c r="AJ33" s="108">
        <v>0</v>
      </c>
      <c r="AK33" s="107" t="e">
        <f t="shared" si="1"/>
        <v>#DIV/0!</v>
      </c>
      <c r="AL33" t="s">
        <v>249</v>
      </c>
    </row>
    <row r="34" spans="1:38">
      <c r="A34" s="113">
        <v>22</v>
      </c>
      <c r="B34" s="119" t="s">
        <v>79</v>
      </c>
      <c r="C34" s="603" t="s">
        <v>222</v>
      </c>
      <c r="D34" s="601"/>
      <c r="E34" s="601"/>
      <c r="F34" s="601"/>
      <c r="G34" s="601"/>
      <c r="H34" s="601"/>
      <c r="I34" s="601"/>
      <c r="J34" s="601"/>
      <c r="K34" s="601"/>
      <c r="L34" s="601"/>
      <c r="M34" s="601"/>
      <c r="N34" s="601"/>
      <c r="O34" s="601"/>
      <c r="P34" s="601"/>
      <c r="Q34" s="601"/>
      <c r="R34" s="601"/>
      <c r="S34" s="601"/>
      <c r="T34" s="601"/>
      <c r="U34" s="601"/>
      <c r="V34" s="601"/>
      <c r="W34" s="601"/>
      <c r="X34" s="601"/>
      <c r="Y34" s="601"/>
      <c r="Z34" s="601"/>
      <c r="AA34" s="601"/>
      <c r="AB34" s="601"/>
      <c r="AC34" s="601"/>
      <c r="AD34" s="601"/>
      <c r="AE34" s="601"/>
      <c r="AF34" s="601"/>
      <c r="AG34" s="601"/>
      <c r="AH34" s="604"/>
      <c r="AI34" s="109">
        <f t="shared" si="0"/>
        <v>0</v>
      </c>
      <c r="AJ34" s="108">
        <v>0</v>
      </c>
      <c r="AK34" s="107" t="e">
        <f>+AJ34/#REF!</f>
        <v>#REF!</v>
      </c>
      <c r="AL34" t="s">
        <v>249</v>
      </c>
    </row>
    <row r="35" spans="1:38">
      <c r="A35" s="113">
        <v>23</v>
      </c>
      <c r="B35" s="112" t="s">
        <v>80</v>
      </c>
      <c r="C35" s="111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>
        <f>9*2</f>
        <v>18</v>
      </c>
      <c r="S35" s="99">
        <f>9*4</f>
        <v>36</v>
      </c>
      <c r="T35" s="99"/>
      <c r="U35" s="99"/>
      <c r="V35" s="99"/>
      <c r="W35" s="99"/>
      <c r="X35" s="99">
        <f>8*12</f>
        <v>96</v>
      </c>
      <c r="Y35" s="115"/>
      <c r="Z35" s="99"/>
      <c r="AA35" s="115"/>
      <c r="AB35" s="99"/>
      <c r="AC35" s="115"/>
      <c r="AD35" s="115"/>
      <c r="AE35" s="115"/>
      <c r="AF35" s="99"/>
      <c r="AG35" s="99"/>
      <c r="AH35" s="110"/>
      <c r="AI35" s="109">
        <f t="shared" si="0"/>
        <v>150</v>
      </c>
      <c r="AJ35" s="108">
        <v>0</v>
      </c>
      <c r="AK35" s="107" t="e">
        <f t="shared" ref="AK35:AK40" si="2">+AJ35/C35</f>
        <v>#DIV/0!</v>
      </c>
      <c r="AL35" t="s">
        <v>249</v>
      </c>
    </row>
    <row r="36" spans="1:38">
      <c r="A36" s="113">
        <v>24</v>
      </c>
      <c r="B36" s="112" t="s">
        <v>81</v>
      </c>
      <c r="C36" s="111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>
        <f>9*2</f>
        <v>18</v>
      </c>
      <c r="S36" s="99">
        <f>9*4</f>
        <v>36</v>
      </c>
      <c r="T36" s="99"/>
      <c r="U36" s="99">
        <f>7*6</f>
        <v>42</v>
      </c>
      <c r="V36" s="99"/>
      <c r="W36" s="99"/>
      <c r="X36" s="99">
        <f>4*12</f>
        <v>48</v>
      </c>
      <c r="Y36" s="115"/>
      <c r="Z36" s="99"/>
      <c r="AA36" s="115"/>
      <c r="AB36" s="99"/>
      <c r="AC36" s="115"/>
      <c r="AD36" s="115"/>
      <c r="AE36" s="115"/>
      <c r="AF36" s="115">
        <f>1*6</f>
        <v>6</v>
      </c>
      <c r="AG36" s="115"/>
      <c r="AH36" s="118"/>
      <c r="AI36" s="109">
        <f t="shared" si="0"/>
        <v>150</v>
      </c>
      <c r="AJ36" s="108">
        <v>34</v>
      </c>
      <c r="AK36" s="107" t="e">
        <f t="shared" si="2"/>
        <v>#DIV/0!</v>
      </c>
      <c r="AL36" t="s">
        <v>249</v>
      </c>
    </row>
    <row r="37" spans="1:38">
      <c r="A37" s="113">
        <v>25</v>
      </c>
      <c r="B37" s="112" t="s">
        <v>82</v>
      </c>
      <c r="C37" s="111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>
        <f>3*2</f>
        <v>6</v>
      </c>
      <c r="S37" s="99">
        <f>3*4</f>
        <v>12</v>
      </c>
      <c r="T37" s="99"/>
      <c r="U37" s="99">
        <f>10*6</f>
        <v>60</v>
      </c>
      <c r="V37" s="99"/>
      <c r="W37" s="99"/>
      <c r="X37" s="99">
        <f>6*12</f>
        <v>72</v>
      </c>
      <c r="Y37" s="115"/>
      <c r="Z37" s="99"/>
      <c r="AA37" s="115"/>
      <c r="AB37" s="99"/>
      <c r="AC37" s="99"/>
      <c r="AD37" s="99"/>
      <c r="AE37" s="99"/>
      <c r="AF37" s="99"/>
      <c r="AG37" s="99"/>
      <c r="AH37" s="110"/>
      <c r="AI37" s="109">
        <f t="shared" si="0"/>
        <v>150</v>
      </c>
      <c r="AJ37" s="108">
        <v>10</v>
      </c>
      <c r="AK37" s="107" t="e">
        <f t="shared" si="2"/>
        <v>#DIV/0!</v>
      </c>
      <c r="AL37" t="s">
        <v>249</v>
      </c>
    </row>
    <row r="38" spans="1:38">
      <c r="A38" s="113">
        <v>26</v>
      </c>
      <c r="B38" s="112" t="s">
        <v>83</v>
      </c>
      <c r="C38" s="111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115">
        <f>9*2</f>
        <v>18</v>
      </c>
      <c r="S38" s="99">
        <f>9*4</f>
        <v>36</v>
      </c>
      <c r="T38" s="99"/>
      <c r="U38" s="99"/>
      <c r="V38" s="99"/>
      <c r="W38" s="99">
        <f>4*12</f>
        <v>48</v>
      </c>
      <c r="X38" s="99">
        <f>4*12</f>
        <v>48</v>
      </c>
      <c r="Y38" s="115"/>
      <c r="Z38" s="115"/>
      <c r="AA38" s="115"/>
      <c r="AB38" s="115"/>
      <c r="AC38" s="115"/>
      <c r="AD38" s="115"/>
      <c r="AE38" s="115"/>
      <c r="AF38" s="115"/>
      <c r="AG38" s="115"/>
      <c r="AH38" s="118"/>
      <c r="AI38" s="109">
        <f t="shared" si="0"/>
        <v>150</v>
      </c>
      <c r="AJ38" s="108">
        <v>0</v>
      </c>
      <c r="AK38" s="107" t="e">
        <f t="shared" si="2"/>
        <v>#DIV/0!</v>
      </c>
      <c r="AL38" t="s">
        <v>249</v>
      </c>
    </row>
    <row r="39" spans="1:38">
      <c r="A39" s="113">
        <v>27</v>
      </c>
      <c r="B39" s="112" t="s">
        <v>84</v>
      </c>
      <c r="C39" s="111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115"/>
      <c r="Z39" s="99"/>
      <c r="AA39" s="115"/>
      <c r="AB39" s="99"/>
      <c r="AC39" s="115"/>
      <c r="AD39" s="115"/>
      <c r="AE39" s="115">
        <f>25*6</f>
        <v>150</v>
      </c>
      <c r="AF39" s="115"/>
      <c r="AG39" s="115"/>
      <c r="AH39" s="118"/>
      <c r="AI39" s="109">
        <f t="shared" si="0"/>
        <v>150</v>
      </c>
      <c r="AJ39" s="108">
        <v>0</v>
      </c>
      <c r="AK39" s="107" t="e">
        <f t="shared" si="2"/>
        <v>#DIV/0!</v>
      </c>
      <c r="AL39" t="s">
        <v>249</v>
      </c>
    </row>
    <row r="40" spans="1:38">
      <c r="A40" s="113">
        <v>28</v>
      </c>
      <c r="B40" s="112" t="s">
        <v>85</v>
      </c>
      <c r="C40" s="111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>
        <f>1*6</f>
        <v>6</v>
      </c>
      <c r="V40" s="99"/>
      <c r="W40" s="99">
        <f>4*12</f>
        <v>48</v>
      </c>
      <c r="X40" s="99">
        <f>8*12</f>
        <v>96</v>
      </c>
      <c r="Y40" s="115"/>
      <c r="Z40" s="99"/>
      <c r="AA40" s="115"/>
      <c r="AB40" s="99"/>
      <c r="AC40" s="99"/>
      <c r="AD40" s="115"/>
      <c r="AE40" s="115"/>
      <c r="AF40" s="115"/>
      <c r="AG40" s="115"/>
      <c r="AH40" s="118"/>
      <c r="AI40" s="109">
        <f t="shared" si="0"/>
        <v>150</v>
      </c>
      <c r="AJ40" s="108">
        <v>60</v>
      </c>
      <c r="AK40" s="107" t="e">
        <f t="shared" si="2"/>
        <v>#DIV/0!</v>
      </c>
      <c r="AL40" t="s">
        <v>249</v>
      </c>
    </row>
    <row r="41" spans="1:38">
      <c r="A41" s="113">
        <v>29</v>
      </c>
      <c r="B41" s="112" t="s">
        <v>86</v>
      </c>
      <c r="C41" s="603" t="s">
        <v>313</v>
      </c>
      <c r="D41" s="601"/>
      <c r="E41" s="601"/>
      <c r="F41" s="601"/>
      <c r="G41" s="601"/>
      <c r="H41" s="601"/>
      <c r="I41" s="601"/>
      <c r="J41" s="601"/>
      <c r="K41" s="601"/>
      <c r="L41" s="601"/>
      <c r="M41" s="601"/>
      <c r="N41" s="601"/>
      <c r="O41" s="601"/>
      <c r="P41" s="601"/>
      <c r="Q41" s="601"/>
      <c r="R41" s="601"/>
      <c r="S41" s="601"/>
      <c r="T41" s="601"/>
      <c r="U41" s="601"/>
      <c r="V41" s="601"/>
      <c r="W41" s="601"/>
      <c r="X41" s="601"/>
      <c r="Y41" s="601"/>
      <c r="Z41" s="601"/>
      <c r="AA41" s="601"/>
      <c r="AB41" s="601"/>
      <c r="AC41" s="601"/>
      <c r="AD41" s="601"/>
      <c r="AE41" s="601"/>
      <c r="AF41" s="601"/>
      <c r="AG41" s="601"/>
      <c r="AH41" s="604"/>
      <c r="AI41" s="109">
        <f t="shared" si="0"/>
        <v>0</v>
      </c>
      <c r="AJ41" s="108">
        <v>0</v>
      </c>
      <c r="AK41" s="107" t="e">
        <f>+AJ41/#REF!</f>
        <v>#REF!</v>
      </c>
      <c r="AL41" t="s">
        <v>249</v>
      </c>
    </row>
    <row r="42" spans="1:38">
      <c r="A42" s="113">
        <v>30</v>
      </c>
      <c r="B42" s="112" t="s">
        <v>87</v>
      </c>
      <c r="C42" s="111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>
        <f>5*2</f>
        <v>10</v>
      </c>
      <c r="S42" s="99">
        <f>5*4</f>
        <v>20</v>
      </c>
      <c r="T42" s="99"/>
      <c r="U42" s="99"/>
      <c r="V42" s="99"/>
      <c r="W42" s="99"/>
      <c r="X42" s="99">
        <f>10*12</f>
        <v>120</v>
      </c>
      <c r="Y42" s="115"/>
      <c r="Z42" s="99"/>
      <c r="AA42" s="115"/>
      <c r="AB42" s="99"/>
      <c r="AC42" s="115"/>
      <c r="AD42" s="115"/>
      <c r="AE42" s="115"/>
      <c r="AF42" s="115"/>
      <c r="AG42" s="115"/>
      <c r="AH42" s="110"/>
      <c r="AI42" s="109">
        <f t="shared" si="0"/>
        <v>150</v>
      </c>
      <c r="AJ42" s="108">
        <v>26</v>
      </c>
      <c r="AK42" s="107" t="e">
        <f t="shared" ref="AK42:AK57" si="3">+AJ42/C42</f>
        <v>#DIV/0!</v>
      </c>
      <c r="AL42" t="s">
        <v>249</v>
      </c>
    </row>
    <row r="43" spans="1:38">
      <c r="A43" s="113">
        <v>31</v>
      </c>
      <c r="B43" s="112" t="s">
        <v>88</v>
      </c>
      <c r="C43" s="111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>
        <f>5*2</f>
        <v>10</v>
      </c>
      <c r="S43" s="99">
        <f>5*4</f>
        <v>20</v>
      </c>
      <c r="T43" s="99"/>
      <c r="U43" s="99"/>
      <c r="V43" s="99"/>
      <c r="W43" s="99"/>
      <c r="X43" s="99">
        <f>10*12</f>
        <v>120</v>
      </c>
      <c r="Y43" s="115"/>
      <c r="Z43" s="99"/>
      <c r="AA43" s="115"/>
      <c r="AB43" s="99"/>
      <c r="AC43" s="115"/>
      <c r="AD43" s="115"/>
      <c r="AE43" s="115"/>
      <c r="AF43" s="115"/>
      <c r="AG43" s="115"/>
      <c r="AH43" s="118"/>
      <c r="AI43" s="109">
        <f t="shared" si="0"/>
        <v>150</v>
      </c>
      <c r="AJ43" s="108">
        <v>21</v>
      </c>
      <c r="AK43" s="107" t="e">
        <f t="shared" si="3"/>
        <v>#DIV/0!</v>
      </c>
      <c r="AL43" t="s">
        <v>249</v>
      </c>
    </row>
    <row r="44" spans="1:38">
      <c r="A44" s="113">
        <v>32</v>
      </c>
      <c r="B44" s="112" t="s">
        <v>89</v>
      </c>
      <c r="C44" s="111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>
        <f>1*2</f>
        <v>2</v>
      </c>
      <c r="S44" s="99">
        <f>1*4</f>
        <v>4</v>
      </c>
      <c r="T44" s="99"/>
      <c r="U44" s="99"/>
      <c r="V44" s="99"/>
      <c r="W44" s="99">
        <f>4*12</f>
        <v>48</v>
      </c>
      <c r="X44" s="99">
        <f>8*12</f>
        <v>96</v>
      </c>
      <c r="Y44" s="115"/>
      <c r="Z44" s="99"/>
      <c r="AA44" s="115"/>
      <c r="AB44" s="99"/>
      <c r="AC44" s="99"/>
      <c r="AD44" s="115"/>
      <c r="AE44" s="115"/>
      <c r="AF44" s="115"/>
      <c r="AG44" s="115"/>
      <c r="AH44" s="118"/>
      <c r="AI44" s="109">
        <f t="shared" si="0"/>
        <v>150</v>
      </c>
      <c r="AJ44" s="108">
        <v>0</v>
      </c>
      <c r="AK44" s="107" t="e">
        <f t="shared" si="3"/>
        <v>#DIV/0!</v>
      </c>
      <c r="AL44" t="s">
        <v>249</v>
      </c>
    </row>
    <row r="45" spans="1:38">
      <c r="A45" s="113">
        <v>33</v>
      </c>
      <c r="B45" s="112" t="s">
        <v>213</v>
      </c>
      <c r="C45" s="111"/>
      <c r="D45" s="99"/>
      <c r="E45" s="99"/>
      <c r="F45" s="99"/>
      <c r="G45" s="99"/>
      <c r="H45" s="99"/>
      <c r="I45" s="99"/>
      <c r="J45" s="99"/>
      <c r="K45" s="99"/>
      <c r="L45" s="99">
        <f>10*4</f>
        <v>40</v>
      </c>
      <c r="M45" s="99"/>
      <c r="N45" s="99"/>
      <c r="O45" s="99"/>
      <c r="P45" s="99"/>
      <c r="Q45" s="99"/>
      <c r="R45" s="99">
        <f>15*2</f>
        <v>30</v>
      </c>
      <c r="S45" s="99">
        <f>15*4</f>
        <v>60</v>
      </c>
      <c r="T45" s="99"/>
      <c r="U45" s="99"/>
      <c r="V45" s="99"/>
      <c r="W45" s="99"/>
      <c r="X45" s="99"/>
      <c r="Y45" s="115"/>
      <c r="Z45" s="99"/>
      <c r="AA45" s="115"/>
      <c r="AB45" s="99"/>
      <c r="AC45" s="115">
        <f>20</f>
        <v>20</v>
      </c>
      <c r="AD45" s="115"/>
      <c r="AE45" s="115"/>
      <c r="AF45" s="115"/>
      <c r="AG45" s="115"/>
      <c r="AH45" s="118"/>
      <c r="AI45" s="109">
        <f t="shared" ref="AI45:AI76" si="4">SUM(C45:AH45)</f>
        <v>150</v>
      </c>
      <c r="AJ45" s="108">
        <v>65</v>
      </c>
      <c r="AK45" s="107" t="e">
        <f t="shared" si="3"/>
        <v>#DIV/0!</v>
      </c>
      <c r="AL45" t="s">
        <v>249</v>
      </c>
    </row>
    <row r="46" spans="1:38">
      <c r="A46" s="113">
        <v>34</v>
      </c>
      <c r="B46" s="112" t="s">
        <v>312</v>
      </c>
      <c r="C46" s="111"/>
      <c r="D46" s="99"/>
      <c r="E46" s="99"/>
      <c r="F46" s="99"/>
      <c r="G46" s="99"/>
      <c r="H46" s="99"/>
      <c r="I46" s="99"/>
      <c r="J46" s="99">
        <f>6*4</f>
        <v>24</v>
      </c>
      <c r="K46" s="99"/>
      <c r="L46" s="99"/>
      <c r="M46" s="99"/>
      <c r="N46" s="99"/>
      <c r="O46" s="99"/>
      <c r="P46" s="99"/>
      <c r="Q46" s="99"/>
      <c r="R46" s="99">
        <f>4*2</f>
        <v>8</v>
      </c>
      <c r="S46" s="99">
        <f>4*4</f>
        <v>16</v>
      </c>
      <c r="T46" s="99"/>
      <c r="U46" s="99">
        <f>1*6</f>
        <v>6</v>
      </c>
      <c r="V46" s="99"/>
      <c r="W46" s="99">
        <f>1*12</f>
        <v>12</v>
      </c>
      <c r="X46" s="99">
        <f>6*12</f>
        <v>72</v>
      </c>
      <c r="Y46" s="115"/>
      <c r="Z46" s="99"/>
      <c r="AA46" s="115"/>
      <c r="AB46" s="99"/>
      <c r="AC46" s="115">
        <v>12</v>
      </c>
      <c r="AD46" s="115"/>
      <c r="AE46" s="115"/>
      <c r="AF46" s="115"/>
      <c r="AG46" s="115"/>
      <c r="AH46" s="118"/>
      <c r="AI46" s="109">
        <f t="shared" si="4"/>
        <v>150</v>
      </c>
      <c r="AJ46" s="108">
        <v>54</v>
      </c>
      <c r="AK46" s="107" t="e">
        <f t="shared" si="3"/>
        <v>#DIV/0!</v>
      </c>
      <c r="AL46" t="s">
        <v>249</v>
      </c>
    </row>
    <row r="47" spans="1:38">
      <c r="A47" s="113">
        <v>35</v>
      </c>
      <c r="B47" s="112" t="s">
        <v>91</v>
      </c>
      <c r="C47" s="111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>
        <f>1*6</f>
        <v>6</v>
      </c>
      <c r="V47" s="99"/>
      <c r="W47" s="99">
        <f>7*12</f>
        <v>84</v>
      </c>
      <c r="X47" s="99">
        <f>5*12</f>
        <v>60</v>
      </c>
      <c r="Y47" s="115"/>
      <c r="Z47" s="99"/>
      <c r="AA47" s="115"/>
      <c r="AB47" s="99"/>
      <c r="AC47" s="115"/>
      <c r="AD47" s="115"/>
      <c r="AE47" s="115"/>
      <c r="AF47" s="115"/>
      <c r="AG47" s="115"/>
      <c r="AH47" s="118"/>
      <c r="AI47" s="109">
        <f t="shared" si="4"/>
        <v>150</v>
      </c>
      <c r="AJ47" s="108">
        <v>5</v>
      </c>
      <c r="AK47" s="107" t="e">
        <f t="shared" si="3"/>
        <v>#DIV/0!</v>
      </c>
      <c r="AL47" t="s">
        <v>249</v>
      </c>
    </row>
    <row r="48" spans="1:38">
      <c r="A48" s="113">
        <v>36</v>
      </c>
      <c r="B48" s="112" t="s">
        <v>92</v>
      </c>
      <c r="C48" s="111">
        <f>4*4</f>
        <v>16</v>
      </c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>
        <f>5*2</f>
        <v>10</v>
      </c>
      <c r="S48" s="99">
        <f>5*4</f>
        <v>20</v>
      </c>
      <c r="T48" s="99"/>
      <c r="U48" s="99"/>
      <c r="V48" s="99"/>
      <c r="W48" s="99">
        <f>4*12</f>
        <v>48</v>
      </c>
      <c r="X48" s="99">
        <f>4*12</f>
        <v>48</v>
      </c>
      <c r="Y48" s="115"/>
      <c r="Z48" s="99"/>
      <c r="AA48" s="115"/>
      <c r="AB48" s="99"/>
      <c r="AC48" s="99">
        <v>8</v>
      </c>
      <c r="AD48" s="99"/>
      <c r="AE48" s="99"/>
      <c r="AF48" s="99"/>
      <c r="AG48" s="99"/>
      <c r="AH48" s="110"/>
      <c r="AI48" s="109">
        <f t="shared" si="4"/>
        <v>150</v>
      </c>
      <c r="AJ48" s="108">
        <v>49</v>
      </c>
      <c r="AK48" s="107">
        <f t="shared" si="3"/>
        <v>3.0625</v>
      </c>
      <c r="AL48" t="s">
        <v>249</v>
      </c>
    </row>
    <row r="49" spans="1:38">
      <c r="A49" s="113">
        <v>37</v>
      </c>
      <c r="B49" s="112" t="s">
        <v>93</v>
      </c>
      <c r="C49" s="111">
        <v>9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>
        <v>13</v>
      </c>
      <c r="S49" s="99">
        <f>7*4</f>
        <v>28</v>
      </c>
      <c r="T49" s="99"/>
      <c r="U49" s="99"/>
      <c r="V49" s="99"/>
      <c r="W49" s="99">
        <f>4*12</f>
        <v>48</v>
      </c>
      <c r="X49" s="99">
        <f>4*12</f>
        <v>48</v>
      </c>
      <c r="Y49" s="115"/>
      <c r="Z49" s="99"/>
      <c r="AA49" s="115"/>
      <c r="AB49" s="99"/>
      <c r="AC49" s="115">
        <v>4</v>
      </c>
      <c r="AD49" s="115"/>
      <c r="AE49" s="115"/>
      <c r="AF49" s="115"/>
      <c r="AG49" s="115"/>
      <c r="AH49" s="118"/>
      <c r="AI49" s="109">
        <f t="shared" si="4"/>
        <v>150</v>
      </c>
      <c r="AJ49" s="108">
        <v>35</v>
      </c>
      <c r="AK49" s="107">
        <f t="shared" si="3"/>
        <v>3.8888888888888888</v>
      </c>
      <c r="AL49" t="s">
        <v>249</v>
      </c>
    </row>
    <row r="50" spans="1:38">
      <c r="A50" s="113">
        <v>38</v>
      </c>
      <c r="B50" s="112" t="s">
        <v>94</v>
      </c>
      <c r="C50" s="111">
        <f>14*6</f>
        <v>84</v>
      </c>
      <c r="D50" s="99"/>
      <c r="E50" s="99"/>
      <c r="F50" s="99"/>
      <c r="G50" s="99"/>
      <c r="H50" s="99"/>
      <c r="I50" s="99"/>
      <c r="J50" s="99"/>
      <c r="K50" s="99"/>
      <c r="L50" s="99">
        <f>7*4</f>
        <v>28</v>
      </c>
      <c r="M50" s="99"/>
      <c r="N50" s="99"/>
      <c r="O50" s="99"/>
      <c r="P50" s="99"/>
      <c r="Q50" s="99"/>
      <c r="R50" s="99">
        <f>4*2</f>
        <v>8</v>
      </c>
      <c r="S50" s="99">
        <f>4*4</f>
        <v>16</v>
      </c>
      <c r="T50" s="99"/>
      <c r="U50" s="99"/>
      <c r="V50" s="99"/>
      <c r="W50" s="99"/>
      <c r="X50" s="99"/>
      <c r="Y50" s="115"/>
      <c r="Z50" s="99"/>
      <c r="AA50" s="115"/>
      <c r="AB50" s="99"/>
      <c r="AC50" s="115">
        <v>14</v>
      </c>
      <c r="AD50" s="115"/>
      <c r="AE50" s="115"/>
      <c r="AF50" s="115"/>
      <c r="AG50" s="115"/>
      <c r="AH50" s="118"/>
      <c r="AI50" s="109">
        <f t="shared" si="4"/>
        <v>150</v>
      </c>
      <c r="AJ50" s="108">
        <v>15</v>
      </c>
      <c r="AK50" s="107">
        <f t="shared" si="3"/>
        <v>0.17857142857142858</v>
      </c>
      <c r="AL50" t="s">
        <v>249</v>
      </c>
    </row>
    <row r="51" spans="1:38">
      <c r="A51" s="113">
        <v>39</v>
      </c>
      <c r="B51" s="112" t="s">
        <v>95</v>
      </c>
      <c r="C51" s="111"/>
      <c r="D51" s="99"/>
      <c r="E51" s="99"/>
      <c r="F51" s="99">
        <f>25*6</f>
        <v>150</v>
      </c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115"/>
      <c r="Z51" s="99"/>
      <c r="AA51" s="115"/>
      <c r="AB51" s="99"/>
      <c r="AC51" s="99"/>
      <c r="AD51" s="99"/>
      <c r="AE51" s="99"/>
      <c r="AF51" s="99"/>
      <c r="AG51" s="99"/>
      <c r="AH51" s="110"/>
      <c r="AI51" s="109">
        <f t="shared" si="4"/>
        <v>150</v>
      </c>
      <c r="AJ51" s="108">
        <v>116</v>
      </c>
      <c r="AK51" s="107" t="e">
        <f t="shared" si="3"/>
        <v>#DIV/0!</v>
      </c>
      <c r="AL51" t="s">
        <v>249</v>
      </c>
    </row>
    <row r="52" spans="1:38">
      <c r="A52" s="113">
        <v>40</v>
      </c>
      <c r="B52" s="112" t="s">
        <v>96</v>
      </c>
      <c r="C52" s="111">
        <f>3*6</f>
        <v>18</v>
      </c>
      <c r="D52" s="99"/>
      <c r="E52" s="99"/>
      <c r="F52" s="99"/>
      <c r="G52" s="99"/>
      <c r="H52" s="99"/>
      <c r="I52" s="99"/>
      <c r="J52" s="99"/>
      <c r="K52" s="99"/>
      <c r="L52" s="99">
        <f>3*6</f>
        <v>18</v>
      </c>
      <c r="M52" s="99"/>
      <c r="N52" s="99"/>
      <c r="O52" s="99"/>
      <c r="P52" s="99"/>
      <c r="Q52" s="99"/>
      <c r="R52" s="99">
        <f>6*2</f>
        <v>12</v>
      </c>
      <c r="S52" s="99">
        <f>6*4</f>
        <v>24</v>
      </c>
      <c r="T52" s="99"/>
      <c r="U52" s="600" t="s">
        <v>307</v>
      </c>
      <c r="V52" s="601"/>
      <c r="W52" s="601"/>
      <c r="X52" s="601"/>
      <c r="Y52" s="601"/>
      <c r="Z52" s="601"/>
      <c r="AA52" s="601"/>
      <c r="AB52" s="601"/>
      <c r="AC52" s="601"/>
      <c r="AD52" s="601"/>
      <c r="AE52" s="601"/>
      <c r="AF52" s="601"/>
      <c r="AG52" s="601"/>
      <c r="AH52" s="604"/>
      <c r="AI52" s="109">
        <f t="shared" si="4"/>
        <v>72</v>
      </c>
      <c r="AJ52" s="108">
        <v>42</v>
      </c>
      <c r="AK52" s="107">
        <f t="shared" si="3"/>
        <v>2.3333333333333335</v>
      </c>
      <c r="AL52" t="s">
        <v>249</v>
      </c>
    </row>
    <row r="53" spans="1:38">
      <c r="A53" s="113">
        <v>41</v>
      </c>
      <c r="B53" s="112" t="s">
        <v>97</v>
      </c>
      <c r="C53" s="111">
        <f>2*6</f>
        <v>12</v>
      </c>
      <c r="D53" s="99"/>
      <c r="E53" s="99"/>
      <c r="F53" s="99"/>
      <c r="G53" s="99">
        <f>1*4</f>
        <v>4</v>
      </c>
      <c r="H53" s="99"/>
      <c r="I53" s="99"/>
      <c r="J53" s="99"/>
      <c r="K53" s="99"/>
      <c r="L53" s="99">
        <f>1*4</f>
        <v>4</v>
      </c>
      <c r="M53" s="99"/>
      <c r="N53" s="99"/>
      <c r="O53" s="99"/>
      <c r="P53" s="99"/>
      <c r="Q53" s="99"/>
      <c r="R53" s="99">
        <f>11*2</f>
        <v>22</v>
      </c>
      <c r="S53" s="99">
        <f>11*4</f>
        <v>44</v>
      </c>
      <c r="T53" s="99"/>
      <c r="U53" s="99"/>
      <c r="V53" s="99"/>
      <c r="W53" s="99"/>
      <c r="X53" s="99">
        <f>5*12</f>
        <v>60</v>
      </c>
      <c r="Y53" s="115"/>
      <c r="Z53" s="99"/>
      <c r="AA53" s="115"/>
      <c r="AB53" s="99"/>
      <c r="AC53" s="115">
        <v>4</v>
      </c>
      <c r="AD53" s="115"/>
      <c r="AE53" s="115"/>
      <c r="AF53" s="115"/>
      <c r="AG53" s="115"/>
      <c r="AH53" s="118"/>
      <c r="AI53" s="109">
        <f t="shared" si="4"/>
        <v>150</v>
      </c>
      <c r="AJ53" s="108">
        <v>29</v>
      </c>
      <c r="AK53" s="107">
        <f t="shared" si="3"/>
        <v>2.4166666666666665</v>
      </c>
      <c r="AL53" t="s">
        <v>249</v>
      </c>
    </row>
    <row r="54" spans="1:38">
      <c r="A54" s="113">
        <v>42</v>
      </c>
      <c r="B54" s="112" t="s">
        <v>98</v>
      </c>
      <c r="C54" s="111">
        <f>7*6</f>
        <v>42</v>
      </c>
      <c r="D54" s="99"/>
      <c r="E54" s="99"/>
      <c r="F54" s="99">
        <f>2*6</f>
        <v>12</v>
      </c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>
        <f>5*2</f>
        <v>10</v>
      </c>
      <c r="S54" s="99">
        <f>5*4</f>
        <v>20</v>
      </c>
      <c r="T54" s="99"/>
      <c r="U54" s="99"/>
      <c r="V54" s="99"/>
      <c r="W54" s="99"/>
      <c r="X54" s="99">
        <f>3*12</f>
        <v>36</v>
      </c>
      <c r="Y54" s="600" t="s">
        <v>311</v>
      </c>
      <c r="Z54" s="601"/>
      <c r="AA54" s="601"/>
      <c r="AB54" s="601"/>
      <c r="AC54" s="601"/>
      <c r="AD54" s="601"/>
      <c r="AE54" s="601"/>
      <c r="AF54" s="601"/>
      <c r="AG54" s="601"/>
      <c r="AH54" s="604"/>
      <c r="AI54" s="109">
        <f t="shared" si="4"/>
        <v>120</v>
      </c>
      <c r="AJ54" s="108">
        <v>31</v>
      </c>
      <c r="AK54" s="107">
        <f t="shared" si="3"/>
        <v>0.73809523809523814</v>
      </c>
      <c r="AL54" t="s">
        <v>249</v>
      </c>
    </row>
    <row r="55" spans="1:38">
      <c r="A55" s="113">
        <v>43</v>
      </c>
      <c r="B55" s="112" t="s">
        <v>99</v>
      </c>
      <c r="C55" s="111">
        <f>16*6</f>
        <v>96</v>
      </c>
      <c r="D55" s="99"/>
      <c r="E55" s="99"/>
      <c r="F55" s="99">
        <f>2*6</f>
        <v>12</v>
      </c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>
        <f>7*2</f>
        <v>14</v>
      </c>
      <c r="S55" s="99">
        <f>7*4</f>
        <v>28</v>
      </c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110"/>
      <c r="AI55" s="109">
        <f t="shared" si="4"/>
        <v>150</v>
      </c>
      <c r="AJ55" s="108">
        <v>49</v>
      </c>
      <c r="AK55" s="107">
        <f t="shared" si="3"/>
        <v>0.51041666666666663</v>
      </c>
      <c r="AL55" t="s">
        <v>249</v>
      </c>
    </row>
    <row r="56" spans="1:38">
      <c r="A56" s="113">
        <v>44</v>
      </c>
      <c r="B56" s="112" t="s">
        <v>100</v>
      </c>
      <c r="C56" s="111">
        <f>12*6</f>
        <v>72</v>
      </c>
      <c r="D56" s="99"/>
      <c r="E56" s="99"/>
      <c r="F56" s="99">
        <f>3*4</f>
        <v>12</v>
      </c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>
        <f>9*2</f>
        <v>18</v>
      </c>
      <c r="S56" s="99">
        <f>9*4</f>
        <v>36</v>
      </c>
      <c r="T56" s="99"/>
      <c r="U56" s="99"/>
      <c r="V56" s="99"/>
      <c r="W56" s="99"/>
      <c r="X56" s="99"/>
      <c r="Y56" s="115"/>
      <c r="Z56" s="99"/>
      <c r="AA56" s="115"/>
      <c r="AB56" s="115"/>
      <c r="AC56" s="115">
        <v>12</v>
      </c>
      <c r="AD56" s="115"/>
      <c r="AE56" s="115"/>
      <c r="AF56" s="115"/>
      <c r="AG56" s="115"/>
      <c r="AH56" s="110"/>
      <c r="AI56" s="109">
        <f t="shared" si="4"/>
        <v>150</v>
      </c>
      <c r="AJ56" s="108">
        <v>92</v>
      </c>
      <c r="AK56" s="107">
        <f t="shared" si="3"/>
        <v>1.2777777777777777</v>
      </c>
      <c r="AL56" t="s">
        <v>249</v>
      </c>
    </row>
    <row r="57" spans="1:38">
      <c r="A57" s="113">
        <v>45</v>
      </c>
      <c r="B57" s="112" t="s">
        <v>101</v>
      </c>
      <c r="C57" s="111">
        <f>12*6</f>
        <v>72</v>
      </c>
      <c r="D57" s="99"/>
      <c r="E57" s="99"/>
      <c r="F57" s="99">
        <f>2*6</f>
        <v>12</v>
      </c>
      <c r="G57" s="99"/>
      <c r="H57" s="99"/>
      <c r="I57" s="99"/>
      <c r="J57" s="99"/>
      <c r="K57" s="99"/>
      <c r="L57" s="99">
        <f>4*4</f>
        <v>16</v>
      </c>
      <c r="M57" s="99"/>
      <c r="N57" s="99"/>
      <c r="O57" s="99"/>
      <c r="P57" s="99"/>
      <c r="Q57" s="99"/>
      <c r="R57" s="99">
        <f>6*2</f>
        <v>12</v>
      </c>
      <c r="S57" s="99">
        <f>6*4</f>
        <v>24</v>
      </c>
      <c r="T57" s="99"/>
      <c r="U57" s="99"/>
      <c r="V57" s="99"/>
      <c r="W57" s="99"/>
      <c r="X57" s="99"/>
      <c r="Y57" s="99"/>
      <c r="Z57" s="99"/>
      <c r="AA57" s="99"/>
      <c r="AB57" s="99"/>
      <c r="AC57" s="99">
        <v>14</v>
      </c>
      <c r="AD57" s="99"/>
      <c r="AE57" s="99"/>
      <c r="AF57" s="99"/>
      <c r="AG57" s="99"/>
      <c r="AH57" s="110"/>
      <c r="AI57" s="109">
        <f t="shared" si="4"/>
        <v>150</v>
      </c>
      <c r="AJ57" s="108">
        <v>87</v>
      </c>
      <c r="AK57" s="107">
        <f t="shared" si="3"/>
        <v>1.2083333333333333</v>
      </c>
      <c r="AL57" t="s">
        <v>249</v>
      </c>
    </row>
    <row r="58" spans="1:38">
      <c r="A58" s="113">
        <v>46</v>
      </c>
      <c r="B58" s="112" t="s">
        <v>102</v>
      </c>
      <c r="C58" s="597" t="s">
        <v>310</v>
      </c>
      <c r="D58" s="598"/>
      <c r="E58" s="598"/>
      <c r="F58" s="598"/>
      <c r="G58" s="598"/>
      <c r="H58" s="598"/>
      <c r="I58" s="598"/>
      <c r="J58" s="598"/>
      <c r="K58" s="598"/>
      <c r="L58" s="598"/>
      <c r="M58" s="598"/>
      <c r="N58" s="598"/>
      <c r="O58" s="598"/>
      <c r="P58" s="598"/>
      <c r="Q58" s="598"/>
      <c r="R58" s="598"/>
      <c r="S58" s="598"/>
      <c r="T58" s="598"/>
      <c r="U58" s="598"/>
      <c r="V58" s="598"/>
      <c r="W58" s="598"/>
      <c r="X58" s="598"/>
      <c r="Y58" s="598"/>
      <c r="Z58" s="598"/>
      <c r="AA58" s="598"/>
      <c r="AB58" s="598"/>
      <c r="AC58" s="598"/>
      <c r="AD58" s="598"/>
      <c r="AE58" s="598"/>
      <c r="AF58" s="598"/>
      <c r="AG58" s="598"/>
      <c r="AH58" s="599"/>
      <c r="AI58" s="109">
        <f t="shared" si="4"/>
        <v>0</v>
      </c>
      <c r="AJ58" s="108">
        <v>0</v>
      </c>
      <c r="AK58" s="107" t="e">
        <f>+AJ58/#REF!</f>
        <v>#REF!</v>
      </c>
      <c r="AL58" t="s">
        <v>249</v>
      </c>
    </row>
    <row r="59" spans="1:38">
      <c r="A59" s="113">
        <v>47</v>
      </c>
      <c r="B59" s="112" t="s">
        <v>103</v>
      </c>
      <c r="C59" s="111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>
        <f>6*12</f>
        <v>72</v>
      </c>
      <c r="X59" s="99">
        <f>6*12</f>
        <v>72</v>
      </c>
      <c r="Y59" s="115"/>
      <c r="Z59" s="99"/>
      <c r="AA59" s="115"/>
      <c r="AB59" s="99"/>
      <c r="AC59" s="115"/>
      <c r="AD59" s="115"/>
      <c r="AE59" s="115">
        <f>1*6</f>
        <v>6</v>
      </c>
      <c r="AF59" s="99"/>
      <c r="AG59" s="99"/>
      <c r="AH59" s="110"/>
      <c r="AI59" s="109">
        <f t="shared" si="4"/>
        <v>150</v>
      </c>
      <c r="AJ59" s="108">
        <v>0</v>
      </c>
      <c r="AK59" s="107" t="e">
        <f>+AJ59/C59</f>
        <v>#DIV/0!</v>
      </c>
      <c r="AL59" t="s">
        <v>249</v>
      </c>
    </row>
    <row r="60" spans="1:38">
      <c r="A60" s="113">
        <v>48</v>
      </c>
      <c r="B60" s="112" t="s">
        <v>220</v>
      </c>
      <c r="C60" s="111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>
        <f>7*12</f>
        <v>84</v>
      </c>
      <c r="X60" s="99">
        <f>5*12</f>
        <v>60</v>
      </c>
      <c r="Y60" s="115"/>
      <c r="Z60" s="99"/>
      <c r="AA60" s="115"/>
      <c r="AB60" s="99"/>
      <c r="AC60" s="115"/>
      <c r="AD60" s="115"/>
      <c r="AE60" s="115">
        <f>1*6</f>
        <v>6</v>
      </c>
      <c r="AF60" s="99"/>
      <c r="AG60" s="99"/>
      <c r="AH60" s="110"/>
      <c r="AI60" s="109">
        <f t="shared" si="4"/>
        <v>150</v>
      </c>
      <c r="AJ60" s="108">
        <v>0</v>
      </c>
      <c r="AK60" s="107" t="e">
        <f>+AJ60/C60</f>
        <v>#DIV/0!</v>
      </c>
      <c r="AL60" t="s">
        <v>249</v>
      </c>
    </row>
    <row r="61" spans="1:38">
      <c r="A61" s="113">
        <v>49</v>
      </c>
      <c r="B61" s="112" t="s">
        <v>104</v>
      </c>
      <c r="C61" s="597" t="s">
        <v>200</v>
      </c>
      <c r="D61" s="598"/>
      <c r="E61" s="598"/>
      <c r="F61" s="598"/>
      <c r="G61" s="598"/>
      <c r="H61" s="598"/>
      <c r="I61" s="598"/>
      <c r="J61" s="598"/>
      <c r="K61" s="598"/>
      <c r="L61" s="598"/>
      <c r="M61" s="598"/>
      <c r="N61" s="598"/>
      <c r="O61" s="598"/>
      <c r="P61" s="598"/>
      <c r="Q61" s="598"/>
      <c r="R61" s="598"/>
      <c r="S61" s="598"/>
      <c r="T61" s="598"/>
      <c r="U61" s="598"/>
      <c r="V61" s="598"/>
      <c r="W61" s="598"/>
      <c r="X61" s="598"/>
      <c r="Y61" s="598"/>
      <c r="Z61" s="598"/>
      <c r="AA61" s="598"/>
      <c r="AB61" s="598"/>
      <c r="AC61" s="598"/>
      <c r="AD61" s="598"/>
      <c r="AE61" s="598"/>
      <c r="AF61" s="598"/>
      <c r="AG61" s="598"/>
      <c r="AH61" s="599"/>
      <c r="AI61" s="109">
        <f t="shared" si="4"/>
        <v>0</v>
      </c>
      <c r="AJ61" s="108">
        <v>0</v>
      </c>
      <c r="AK61" s="107" t="e">
        <f>+AJ61/#REF!</f>
        <v>#REF!</v>
      </c>
      <c r="AL61" t="s">
        <v>249</v>
      </c>
    </row>
    <row r="62" spans="1:38">
      <c r="A62" s="113">
        <v>50</v>
      </c>
      <c r="B62" s="112" t="s">
        <v>191</v>
      </c>
      <c r="C62" s="111">
        <v>6</v>
      </c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>
        <v>12</v>
      </c>
      <c r="S62" s="99">
        <f>9*4</f>
        <v>36</v>
      </c>
      <c r="T62" s="99"/>
      <c r="U62" s="99"/>
      <c r="V62" s="99"/>
      <c r="W62" s="99"/>
      <c r="X62" s="99">
        <f>8*12</f>
        <v>96</v>
      </c>
      <c r="Y62" s="115"/>
      <c r="Z62" s="99"/>
      <c r="AA62" s="115"/>
      <c r="AB62" s="99"/>
      <c r="AC62" s="115"/>
      <c r="AD62" s="115"/>
      <c r="AE62" s="115"/>
      <c r="AF62" s="99"/>
      <c r="AG62" s="99"/>
      <c r="AH62" s="110"/>
      <c r="AI62" s="109">
        <f t="shared" si="4"/>
        <v>150</v>
      </c>
      <c r="AJ62" s="108">
        <v>47</v>
      </c>
      <c r="AK62" s="107">
        <f>+AJ62/C62</f>
        <v>7.833333333333333</v>
      </c>
      <c r="AL62" t="s">
        <v>249</v>
      </c>
    </row>
    <row r="63" spans="1:38">
      <c r="A63" s="113">
        <v>51</v>
      </c>
      <c r="B63" s="112" t="s">
        <v>105</v>
      </c>
      <c r="C63" s="111">
        <v>4</v>
      </c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>
        <v>14</v>
      </c>
      <c r="S63" s="99">
        <f>9*4</f>
        <v>36</v>
      </c>
      <c r="T63" s="99"/>
      <c r="U63" s="99"/>
      <c r="V63" s="99"/>
      <c r="W63" s="99"/>
      <c r="X63" s="99">
        <f>8*12</f>
        <v>96</v>
      </c>
      <c r="Y63" s="115"/>
      <c r="Z63" s="99"/>
      <c r="AA63" s="115"/>
      <c r="AB63" s="99"/>
      <c r="AC63" s="115"/>
      <c r="AD63" s="115"/>
      <c r="AE63" s="115"/>
      <c r="AF63" s="99"/>
      <c r="AG63" s="99"/>
      <c r="AH63" s="110"/>
      <c r="AI63" s="109">
        <f t="shared" si="4"/>
        <v>150</v>
      </c>
      <c r="AJ63" s="108">
        <v>27</v>
      </c>
      <c r="AK63" s="107">
        <f>+AJ63/C63</f>
        <v>6.75</v>
      </c>
      <c r="AL63" t="s">
        <v>249</v>
      </c>
    </row>
    <row r="64" spans="1:38">
      <c r="A64" s="113">
        <v>52</v>
      </c>
      <c r="B64" s="112" t="s">
        <v>106</v>
      </c>
      <c r="C64" s="597" t="s">
        <v>309</v>
      </c>
      <c r="D64" s="598"/>
      <c r="E64" s="598"/>
      <c r="F64" s="598"/>
      <c r="G64" s="598"/>
      <c r="H64" s="598"/>
      <c r="I64" s="598"/>
      <c r="J64" s="598"/>
      <c r="K64" s="598"/>
      <c r="L64" s="598"/>
      <c r="M64" s="598"/>
      <c r="N64" s="598"/>
      <c r="O64" s="598"/>
      <c r="P64" s="598"/>
      <c r="Q64" s="598"/>
      <c r="R64" s="598"/>
      <c r="S64" s="598"/>
      <c r="T64" s="598"/>
      <c r="U64" s="598"/>
      <c r="V64" s="598"/>
      <c r="W64" s="598"/>
      <c r="X64" s="598"/>
      <c r="Y64" s="598"/>
      <c r="Z64" s="598"/>
      <c r="AA64" s="598"/>
      <c r="AB64" s="598"/>
      <c r="AC64" s="598"/>
      <c r="AD64" s="598"/>
      <c r="AE64" s="598"/>
      <c r="AF64" s="598"/>
      <c r="AG64" s="598"/>
      <c r="AH64" s="599"/>
      <c r="AI64" s="109">
        <f t="shared" si="4"/>
        <v>0</v>
      </c>
      <c r="AJ64" s="108">
        <v>0</v>
      </c>
      <c r="AK64" s="107" t="e">
        <f>+AJ64/#REF!</f>
        <v>#REF!</v>
      </c>
      <c r="AL64" t="s">
        <v>249</v>
      </c>
    </row>
    <row r="65" spans="1:38">
      <c r="A65" s="113">
        <v>53</v>
      </c>
      <c r="B65" s="112" t="s">
        <v>107</v>
      </c>
      <c r="C65" s="111">
        <v>10</v>
      </c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>
        <v>22</v>
      </c>
      <c r="S65" s="99">
        <f>10*4</f>
        <v>40</v>
      </c>
      <c r="T65" s="99">
        <f>3*6</f>
        <v>18</v>
      </c>
      <c r="U65" s="99"/>
      <c r="V65" s="606" t="s">
        <v>308</v>
      </c>
      <c r="W65" s="598"/>
      <c r="X65" s="598"/>
      <c r="Y65" s="598"/>
      <c r="Z65" s="598"/>
      <c r="AA65" s="598"/>
      <c r="AB65" s="598"/>
      <c r="AC65" s="598"/>
      <c r="AD65" s="598"/>
      <c r="AE65" s="598"/>
      <c r="AF65" s="598"/>
      <c r="AG65" s="598"/>
      <c r="AH65" s="599"/>
      <c r="AI65" s="109">
        <f t="shared" si="4"/>
        <v>90</v>
      </c>
      <c r="AJ65" s="108">
        <v>79</v>
      </c>
      <c r="AK65" s="107">
        <f>+AJ65/C65</f>
        <v>7.9</v>
      </c>
      <c r="AL65" t="s">
        <v>249</v>
      </c>
    </row>
    <row r="66" spans="1:38">
      <c r="A66" s="113">
        <v>54</v>
      </c>
      <c r="B66" s="112" t="s">
        <v>108</v>
      </c>
      <c r="C66" s="597" t="s">
        <v>307</v>
      </c>
      <c r="D66" s="598"/>
      <c r="E66" s="598"/>
      <c r="F66" s="598"/>
      <c r="G66" s="598"/>
      <c r="H66" s="598"/>
      <c r="I66" s="598"/>
      <c r="J66" s="598"/>
      <c r="K66" s="598"/>
      <c r="L66" s="598"/>
      <c r="M66" s="598"/>
      <c r="N66" s="598"/>
      <c r="O66" s="598"/>
      <c r="P66" s="598"/>
      <c r="Q66" s="598"/>
      <c r="R66" s="598"/>
      <c r="S66" s="598"/>
      <c r="T66" s="598"/>
      <c r="U66" s="598"/>
      <c r="V66" s="598"/>
      <c r="W66" s="598"/>
      <c r="X66" s="598"/>
      <c r="Y66" s="598"/>
      <c r="Z66" s="598"/>
      <c r="AA66" s="598"/>
      <c r="AB66" s="598"/>
      <c r="AC66" s="598"/>
      <c r="AD66" s="598"/>
      <c r="AE66" s="598"/>
      <c r="AF66" s="598"/>
      <c r="AG66" s="598"/>
      <c r="AH66" s="599"/>
      <c r="AI66" s="109">
        <f t="shared" si="4"/>
        <v>0</v>
      </c>
      <c r="AJ66" s="108">
        <v>0</v>
      </c>
      <c r="AK66" s="107" t="e">
        <f>+AJ66/#REF!</f>
        <v>#REF!</v>
      </c>
      <c r="AL66" t="s">
        <v>249</v>
      </c>
    </row>
    <row r="67" spans="1:38">
      <c r="A67" s="113">
        <v>55</v>
      </c>
      <c r="B67" s="112" t="s">
        <v>109</v>
      </c>
      <c r="C67" s="111">
        <v>15</v>
      </c>
      <c r="D67" s="99"/>
      <c r="E67" s="99"/>
      <c r="F67" s="99"/>
      <c r="G67" s="99"/>
      <c r="H67" s="99"/>
      <c r="I67" s="99"/>
      <c r="J67" s="99"/>
      <c r="K67" s="99"/>
      <c r="L67" s="99">
        <f>4*4</f>
        <v>16</v>
      </c>
      <c r="M67" s="99"/>
      <c r="N67" s="99"/>
      <c r="O67" s="99"/>
      <c r="P67" s="99"/>
      <c r="Q67" s="99"/>
      <c r="R67" s="99">
        <v>23</v>
      </c>
      <c r="S67" s="99">
        <f>19*4</f>
        <v>76</v>
      </c>
      <c r="T67" s="99">
        <f>2*6</f>
        <v>12</v>
      </c>
      <c r="U67" s="99"/>
      <c r="V67" s="99"/>
      <c r="W67" s="99"/>
      <c r="X67" s="99"/>
      <c r="Y67" s="115"/>
      <c r="Z67" s="99"/>
      <c r="AA67" s="115"/>
      <c r="AB67" s="99"/>
      <c r="AC67" s="115">
        <v>8</v>
      </c>
      <c r="AD67" s="115"/>
      <c r="AE67" s="115"/>
      <c r="AF67" s="115"/>
      <c r="AG67" s="115"/>
      <c r="AH67" s="118"/>
      <c r="AI67" s="109">
        <f t="shared" si="4"/>
        <v>150</v>
      </c>
      <c r="AJ67" s="108">
        <v>63</v>
      </c>
      <c r="AK67" s="107">
        <f t="shared" ref="AK67:AK82" si="5">+AJ67/C67</f>
        <v>4.2</v>
      </c>
      <c r="AL67" t="s">
        <v>249</v>
      </c>
    </row>
    <row r="68" spans="1:38">
      <c r="A68" s="113">
        <v>56</v>
      </c>
      <c r="B68" s="112" t="s">
        <v>110</v>
      </c>
      <c r="C68" s="111">
        <v>12</v>
      </c>
      <c r="D68" s="99"/>
      <c r="E68" s="99"/>
      <c r="F68" s="99"/>
      <c r="G68" s="99"/>
      <c r="H68" s="99"/>
      <c r="I68" s="99"/>
      <c r="J68" s="99"/>
      <c r="K68" s="99"/>
      <c r="L68" s="99">
        <v>12</v>
      </c>
      <c r="M68" s="99"/>
      <c r="N68" s="99"/>
      <c r="O68" s="99"/>
      <c r="P68" s="99"/>
      <c r="Q68" s="99"/>
      <c r="R68" s="99">
        <v>26</v>
      </c>
      <c r="S68" s="99">
        <f>17*4</f>
        <v>68</v>
      </c>
      <c r="T68" s="99">
        <f>4*6</f>
        <v>24</v>
      </c>
      <c r="U68" s="99"/>
      <c r="V68" s="99"/>
      <c r="W68" s="99"/>
      <c r="X68" s="99"/>
      <c r="Y68" s="115"/>
      <c r="Z68" s="99"/>
      <c r="AA68" s="115"/>
      <c r="AB68" s="99"/>
      <c r="AC68" s="115">
        <v>8</v>
      </c>
      <c r="AD68" s="115"/>
      <c r="AE68" s="115"/>
      <c r="AF68" s="115"/>
      <c r="AG68" s="115"/>
      <c r="AH68" s="118"/>
      <c r="AI68" s="109">
        <f t="shared" si="4"/>
        <v>150</v>
      </c>
      <c r="AJ68" s="108">
        <v>121</v>
      </c>
      <c r="AK68" s="107">
        <f t="shared" si="5"/>
        <v>10.083333333333334</v>
      </c>
      <c r="AL68" t="s">
        <v>249</v>
      </c>
    </row>
    <row r="69" spans="1:38">
      <c r="A69" s="113">
        <v>57</v>
      </c>
      <c r="B69" s="112" t="s">
        <v>111</v>
      </c>
      <c r="C69" s="111"/>
      <c r="D69" s="99"/>
      <c r="E69" s="99"/>
      <c r="F69" s="99"/>
      <c r="G69" s="99"/>
      <c r="H69" s="99"/>
      <c r="I69" s="99"/>
      <c r="J69" s="99"/>
      <c r="K69" s="99"/>
      <c r="L69" s="99">
        <f>4*4</f>
        <v>16</v>
      </c>
      <c r="M69" s="99"/>
      <c r="N69" s="99"/>
      <c r="O69" s="99"/>
      <c r="P69" s="99"/>
      <c r="Q69" s="99"/>
      <c r="R69" s="99">
        <f>4*2</f>
        <v>8</v>
      </c>
      <c r="S69" s="99">
        <f>4*4</f>
        <v>16</v>
      </c>
      <c r="T69" s="99"/>
      <c r="U69" s="99"/>
      <c r="V69" s="99"/>
      <c r="W69" s="99"/>
      <c r="X69" s="99"/>
      <c r="Y69" s="115"/>
      <c r="Z69" s="99"/>
      <c r="AA69" s="115"/>
      <c r="AB69" s="99"/>
      <c r="AC69" s="115">
        <v>14</v>
      </c>
      <c r="AD69" s="115"/>
      <c r="AE69" s="115">
        <f>16*6</f>
        <v>96</v>
      </c>
      <c r="AF69" s="99"/>
      <c r="AG69" s="99"/>
      <c r="AH69" s="110"/>
      <c r="AI69" s="109">
        <f t="shared" si="4"/>
        <v>150</v>
      </c>
      <c r="AJ69" s="108">
        <v>47</v>
      </c>
      <c r="AK69" s="107" t="e">
        <f t="shared" si="5"/>
        <v>#DIV/0!</v>
      </c>
      <c r="AL69" t="s">
        <v>249</v>
      </c>
    </row>
    <row r="70" spans="1:38">
      <c r="A70" s="113">
        <v>58</v>
      </c>
      <c r="B70" s="112" t="s">
        <v>192</v>
      </c>
      <c r="C70" s="111">
        <v>6</v>
      </c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>
        <v>12</v>
      </c>
      <c r="S70" s="99">
        <f>9*4</f>
        <v>36</v>
      </c>
      <c r="T70" s="99"/>
      <c r="U70" s="99"/>
      <c r="V70" s="99"/>
      <c r="W70" s="99"/>
      <c r="X70" s="99">
        <f>8*12</f>
        <v>96</v>
      </c>
      <c r="Y70" s="115"/>
      <c r="Z70" s="99"/>
      <c r="AA70" s="115"/>
      <c r="AB70" s="99"/>
      <c r="AC70" s="115"/>
      <c r="AD70" s="115"/>
      <c r="AE70" s="115"/>
      <c r="AF70" s="115"/>
      <c r="AG70" s="115"/>
      <c r="AH70" s="118"/>
      <c r="AI70" s="109">
        <f t="shared" si="4"/>
        <v>150</v>
      </c>
      <c r="AJ70" s="108">
        <v>25</v>
      </c>
      <c r="AK70" s="107">
        <f t="shared" si="5"/>
        <v>4.166666666666667</v>
      </c>
      <c r="AL70" t="s">
        <v>249</v>
      </c>
    </row>
    <row r="71" spans="1:38">
      <c r="A71" s="113">
        <v>59</v>
      </c>
      <c r="B71" s="112" t="s">
        <v>202</v>
      </c>
      <c r="C71" s="111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>
        <f>9*2</f>
        <v>18</v>
      </c>
      <c r="S71" s="99">
        <f>9*4</f>
        <v>36</v>
      </c>
      <c r="T71" s="99"/>
      <c r="U71" s="99"/>
      <c r="V71" s="99"/>
      <c r="W71" s="99"/>
      <c r="X71" s="99">
        <f>8*12</f>
        <v>96</v>
      </c>
      <c r="Y71" s="115"/>
      <c r="Z71" s="99"/>
      <c r="AA71" s="115"/>
      <c r="AB71" s="99"/>
      <c r="AC71" s="115"/>
      <c r="AD71" s="115"/>
      <c r="AE71" s="115"/>
      <c r="AF71" s="99"/>
      <c r="AG71" s="99"/>
      <c r="AH71" s="110"/>
      <c r="AI71" s="109">
        <f t="shared" si="4"/>
        <v>150</v>
      </c>
      <c r="AJ71" s="108">
        <v>0</v>
      </c>
      <c r="AK71" s="107" t="e">
        <f t="shared" si="5"/>
        <v>#DIV/0!</v>
      </c>
      <c r="AL71" t="s">
        <v>249</v>
      </c>
    </row>
    <row r="72" spans="1:38">
      <c r="A72" s="113">
        <v>60</v>
      </c>
      <c r="B72" s="112" t="s">
        <v>166</v>
      </c>
      <c r="C72" s="111">
        <v>10</v>
      </c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>
        <v>20</v>
      </c>
      <c r="S72" s="99">
        <f>6*4</f>
        <v>24</v>
      </c>
      <c r="T72" s="99"/>
      <c r="U72" s="99"/>
      <c r="V72" s="99"/>
      <c r="W72" s="99">
        <f>4*12</f>
        <v>48</v>
      </c>
      <c r="X72" s="99">
        <f>4*12</f>
        <v>48</v>
      </c>
      <c r="Y72" s="115"/>
      <c r="Z72" s="99"/>
      <c r="AA72" s="115"/>
      <c r="AB72" s="99"/>
      <c r="AC72" s="115"/>
      <c r="AD72" s="115"/>
      <c r="AE72" s="115"/>
      <c r="AF72" s="115"/>
      <c r="AG72" s="115"/>
      <c r="AH72" s="118"/>
      <c r="AI72" s="109">
        <f t="shared" si="4"/>
        <v>150</v>
      </c>
      <c r="AJ72" s="108">
        <v>28</v>
      </c>
      <c r="AK72" s="107">
        <f t="shared" si="5"/>
        <v>2.8</v>
      </c>
      <c r="AL72" t="s">
        <v>249</v>
      </c>
    </row>
    <row r="73" spans="1:38">
      <c r="A73" s="113">
        <v>61</v>
      </c>
      <c r="B73" s="112" t="s">
        <v>112</v>
      </c>
      <c r="C73" s="111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>
        <f>9*6</f>
        <v>54</v>
      </c>
      <c r="V73" s="99"/>
      <c r="W73" s="99">
        <f>2*12</f>
        <v>24</v>
      </c>
      <c r="X73" s="99">
        <f>6*12</f>
        <v>72</v>
      </c>
      <c r="Y73" s="115"/>
      <c r="Z73" s="99"/>
      <c r="AA73" s="115"/>
      <c r="AB73" s="99"/>
      <c r="AC73" s="115"/>
      <c r="AD73" s="115"/>
      <c r="AE73" s="115"/>
      <c r="AF73" s="115"/>
      <c r="AG73" s="115"/>
      <c r="AH73" s="118"/>
      <c r="AI73" s="109">
        <f t="shared" si="4"/>
        <v>150</v>
      </c>
      <c r="AJ73" s="108">
        <v>69</v>
      </c>
      <c r="AK73" s="107" t="e">
        <f t="shared" si="5"/>
        <v>#DIV/0!</v>
      </c>
      <c r="AL73" t="s">
        <v>249</v>
      </c>
    </row>
    <row r="74" spans="1:38">
      <c r="A74" s="113">
        <v>62</v>
      </c>
      <c r="B74" s="112" t="s">
        <v>113</v>
      </c>
      <c r="C74" s="111"/>
      <c r="D74" s="99"/>
      <c r="E74" s="99"/>
      <c r="F74" s="99"/>
      <c r="G74" s="99">
        <f>1*4</f>
        <v>4</v>
      </c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>
        <f>2*12</f>
        <v>24</v>
      </c>
      <c r="X74" s="99">
        <f>9*12</f>
        <v>108</v>
      </c>
      <c r="Y74" s="115"/>
      <c r="Z74" s="606" t="s">
        <v>305</v>
      </c>
      <c r="AA74" s="598"/>
      <c r="AB74" s="598"/>
      <c r="AC74" s="598"/>
      <c r="AD74" s="598"/>
      <c r="AE74" s="598"/>
      <c r="AF74" s="598"/>
      <c r="AG74" s="598"/>
      <c r="AH74" s="599"/>
      <c r="AI74" s="109">
        <f t="shared" si="4"/>
        <v>136</v>
      </c>
      <c r="AJ74" s="108">
        <v>202</v>
      </c>
      <c r="AK74" s="107" t="e">
        <f t="shared" si="5"/>
        <v>#DIV/0!</v>
      </c>
      <c r="AL74" t="s">
        <v>249</v>
      </c>
    </row>
    <row r="75" spans="1:38">
      <c r="A75" s="113">
        <v>63</v>
      </c>
      <c r="B75" s="112" t="s">
        <v>306</v>
      </c>
      <c r="C75" s="111"/>
      <c r="D75" s="99"/>
      <c r="E75" s="99"/>
      <c r="F75" s="99"/>
      <c r="G75" s="99">
        <f>21*4</f>
        <v>84</v>
      </c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>
        <f>11*6</f>
        <v>66</v>
      </c>
      <c r="V75" s="99"/>
      <c r="W75" s="99"/>
      <c r="X75" s="99"/>
      <c r="Y75" s="115"/>
      <c r="Z75" s="99"/>
      <c r="AA75" s="115"/>
      <c r="AB75" s="99"/>
      <c r="AC75" s="115"/>
      <c r="AD75" s="117"/>
      <c r="AE75" s="117"/>
      <c r="AF75" s="117"/>
      <c r="AG75" s="117"/>
      <c r="AH75" s="116"/>
      <c r="AI75" s="109">
        <f t="shared" si="4"/>
        <v>150</v>
      </c>
      <c r="AJ75" s="108">
        <v>388</v>
      </c>
      <c r="AK75" s="107" t="e">
        <f t="shared" si="5"/>
        <v>#DIV/0!</v>
      </c>
      <c r="AL75" t="s">
        <v>249</v>
      </c>
    </row>
    <row r="76" spans="1:38">
      <c r="A76" s="113">
        <v>64</v>
      </c>
      <c r="B76" s="112" t="s">
        <v>167</v>
      </c>
      <c r="C76" s="111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>
        <f>15*6</f>
        <v>90</v>
      </c>
      <c r="V76" s="99"/>
      <c r="W76" s="99"/>
      <c r="X76" s="99"/>
      <c r="Y76" s="115"/>
      <c r="Z76" s="606" t="s">
        <v>305</v>
      </c>
      <c r="AA76" s="598"/>
      <c r="AB76" s="598"/>
      <c r="AC76" s="598"/>
      <c r="AD76" s="598"/>
      <c r="AE76" s="598"/>
      <c r="AF76" s="598"/>
      <c r="AG76" s="598"/>
      <c r="AH76" s="599"/>
      <c r="AI76" s="109">
        <f t="shared" si="4"/>
        <v>90</v>
      </c>
      <c r="AJ76" s="108">
        <v>68</v>
      </c>
      <c r="AK76" s="107" t="e">
        <f t="shared" si="5"/>
        <v>#DIV/0!</v>
      </c>
      <c r="AL76" t="s">
        <v>249</v>
      </c>
    </row>
    <row r="77" spans="1:38">
      <c r="A77" s="113">
        <v>65</v>
      </c>
      <c r="B77" s="112" t="s">
        <v>304</v>
      </c>
      <c r="C77" s="111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>
        <f>16*2</f>
        <v>32</v>
      </c>
      <c r="S77" s="99">
        <f>16*4</f>
        <v>64</v>
      </c>
      <c r="T77" s="99"/>
      <c r="U77" s="99"/>
      <c r="V77" s="99"/>
      <c r="W77" s="99"/>
      <c r="X77" s="99">
        <f>4*12</f>
        <v>48</v>
      </c>
      <c r="Y77" s="115"/>
      <c r="Z77" s="99"/>
      <c r="AA77" s="115"/>
      <c r="AB77" s="99"/>
      <c r="AC77" s="115">
        <v>6</v>
      </c>
      <c r="AD77" s="115"/>
      <c r="AE77" s="115"/>
      <c r="AF77" s="99"/>
      <c r="AG77" s="99"/>
      <c r="AH77" s="110"/>
      <c r="AI77" s="109">
        <f t="shared" ref="AI77:AI85" si="6">SUM(C77:AH77)</f>
        <v>150</v>
      </c>
      <c r="AJ77" s="108">
        <v>28</v>
      </c>
      <c r="AK77" s="107" t="e">
        <f t="shared" si="5"/>
        <v>#DIV/0!</v>
      </c>
      <c r="AL77" t="s">
        <v>249</v>
      </c>
    </row>
    <row r="78" spans="1:38">
      <c r="A78" s="113">
        <v>66</v>
      </c>
      <c r="B78" s="112" t="s">
        <v>168</v>
      </c>
      <c r="C78" s="111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>
        <f>7*12</f>
        <v>84</v>
      </c>
      <c r="X78" s="99">
        <f>5*12</f>
        <v>60</v>
      </c>
      <c r="Y78" s="115"/>
      <c r="Z78" s="99"/>
      <c r="AA78" s="115"/>
      <c r="AB78" s="99"/>
      <c r="AC78" s="115"/>
      <c r="AD78" s="115"/>
      <c r="AE78" s="115">
        <f>1*6</f>
        <v>6</v>
      </c>
      <c r="AF78" s="99"/>
      <c r="AG78" s="99"/>
      <c r="AH78" s="110"/>
      <c r="AI78" s="109">
        <f t="shared" si="6"/>
        <v>150</v>
      </c>
      <c r="AJ78" s="108">
        <v>0</v>
      </c>
      <c r="AK78" s="107" t="e">
        <f t="shared" si="5"/>
        <v>#DIV/0!</v>
      </c>
      <c r="AL78" t="s">
        <v>249</v>
      </c>
    </row>
    <row r="79" spans="1:38">
      <c r="A79" s="113">
        <v>67</v>
      </c>
      <c r="B79" s="112" t="s">
        <v>201</v>
      </c>
      <c r="C79" s="111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>
        <f>6*12</f>
        <v>72</v>
      </c>
      <c r="X79" s="99">
        <f>6*12</f>
        <v>72</v>
      </c>
      <c r="Y79" s="115"/>
      <c r="Z79" s="99"/>
      <c r="AA79" s="115"/>
      <c r="AB79" s="99"/>
      <c r="AC79" s="115"/>
      <c r="AD79" s="115"/>
      <c r="AE79" s="115">
        <f>1*6</f>
        <v>6</v>
      </c>
      <c r="AF79" s="99"/>
      <c r="AG79" s="99"/>
      <c r="AH79" s="110"/>
      <c r="AI79" s="109">
        <f t="shared" si="6"/>
        <v>150</v>
      </c>
      <c r="AJ79" s="108">
        <v>0</v>
      </c>
      <c r="AK79" s="107" t="e">
        <f t="shared" si="5"/>
        <v>#DIV/0!</v>
      </c>
      <c r="AL79" t="s">
        <v>249</v>
      </c>
    </row>
    <row r="80" spans="1:38">
      <c r="A80" s="113">
        <v>68</v>
      </c>
      <c r="B80" s="112" t="s">
        <v>203</v>
      </c>
      <c r="C80" s="111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>
        <f>17*2</f>
        <v>34</v>
      </c>
      <c r="S80" s="99">
        <f>17*4</f>
        <v>68</v>
      </c>
      <c r="T80" s="99"/>
      <c r="U80" s="99">
        <f>2*6</f>
        <v>12</v>
      </c>
      <c r="V80" s="99"/>
      <c r="W80" s="99"/>
      <c r="X80" s="99">
        <f>3*12</f>
        <v>36</v>
      </c>
      <c r="Y80" s="115"/>
      <c r="Z80" s="99"/>
      <c r="AA80" s="115"/>
      <c r="AB80" s="99"/>
      <c r="AC80" s="115"/>
      <c r="AD80" s="115"/>
      <c r="AE80" s="115"/>
      <c r="AF80" s="99"/>
      <c r="AG80" s="99"/>
      <c r="AH80" s="110"/>
      <c r="AI80" s="109">
        <f t="shared" si="6"/>
        <v>150</v>
      </c>
      <c r="AJ80" s="108">
        <v>20</v>
      </c>
      <c r="AK80" s="107" t="e">
        <f t="shared" si="5"/>
        <v>#DIV/0!</v>
      </c>
      <c r="AL80" t="s">
        <v>249</v>
      </c>
    </row>
    <row r="81" spans="1:38">
      <c r="A81" s="113">
        <v>69</v>
      </c>
      <c r="B81" s="112" t="s">
        <v>169</v>
      </c>
      <c r="C81" s="111"/>
      <c r="D81" s="99">
        <f>25*6</f>
        <v>150</v>
      </c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115"/>
      <c r="Z81" s="99"/>
      <c r="AA81" s="115"/>
      <c r="AB81" s="99"/>
      <c r="AC81" s="115"/>
      <c r="AD81" s="115"/>
      <c r="AE81" s="115"/>
      <c r="AF81" s="99"/>
      <c r="AG81" s="99"/>
      <c r="AH81" s="110"/>
      <c r="AI81" s="109">
        <f t="shared" si="6"/>
        <v>150</v>
      </c>
      <c r="AJ81" s="108">
        <v>237</v>
      </c>
      <c r="AK81" s="107" t="e">
        <f t="shared" si="5"/>
        <v>#DIV/0!</v>
      </c>
      <c r="AL81" t="s">
        <v>249</v>
      </c>
    </row>
    <row r="82" spans="1:38">
      <c r="A82" s="113">
        <v>70</v>
      </c>
      <c r="B82" s="112" t="s">
        <v>205</v>
      </c>
      <c r="C82" s="111">
        <f>10*6</f>
        <v>60</v>
      </c>
      <c r="D82" s="99"/>
      <c r="E82" s="99"/>
      <c r="F82" s="99">
        <f>2*6</f>
        <v>12</v>
      </c>
      <c r="G82" s="99">
        <f>3*4</f>
        <v>12</v>
      </c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>
        <f>10*2</f>
        <v>20</v>
      </c>
      <c r="S82" s="99">
        <f>10*4</f>
        <v>40</v>
      </c>
      <c r="T82" s="99"/>
      <c r="U82" s="99"/>
      <c r="V82" s="99"/>
      <c r="W82" s="99"/>
      <c r="X82" s="99"/>
      <c r="Y82" s="115"/>
      <c r="Z82" s="99"/>
      <c r="AA82" s="115"/>
      <c r="AB82" s="99"/>
      <c r="AC82" s="115">
        <v>6</v>
      </c>
      <c r="AD82" s="115"/>
      <c r="AE82" s="115"/>
      <c r="AF82" s="99"/>
      <c r="AG82" s="99"/>
      <c r="AH82" s="110"/>
      <c r="AI82" s="109">
        <f t="shared" si="6"/>
        <v>150</v>
      </c>
      <c r="AJ82" s="108">
        <v>23</v>
      </c>
      <c r="AK82" s="107">
        <f t="shared" si="5"/>
        <v>0.38333333333333336</v>
      </c>
      <c r="AL82" t="s">
        <v>249</v>
      </c>
    </row>
    <row r="83" spans="1:38">
      <c r="A83" s="113">
        <v>71</v>
      </c>
      <c r="B83" s="112" t="s">
        <v>193</v>
      </c>
      <c r="C83" s="603" t="s">
        <v>219</v>
      </c>
      <c r="D83" s="601"/>
      <c r="E83" s="601"/>
      <c r="F83" s="601"/>
      <c r="G83" s="601"/>
      <c r="H83" s="601"/>
      <c r="I83" s="601"/>
      <c r="J83" s="601"/>
      <c r="K83" s="601"/>
      <c r="L83" s="601"/>
      <c r="M83" s="601"/>
      <c r="N83" s="601"/>
      <c r="O83" s="601"/>
      <c r="P83" s="601"/>
      <c r="Q83" s="601"/>
      <c r="R83" s="601"/>
      <c r="S83" s="601"/>
      <c r="T83" s="601"/>
      <c r="U83" s="601"/>
      <c r="V83" s="601"/>
      <c r="W83" s="601"/>
      <c r="X83" s="601"/>
      <c r="Y83" s="601"/>
      <c r="Z83" s="601"/>
      <c r="AA83" s="601"/>
      <c r="AB83" s="601"/>
      <c r="AC83" s="601"/>
      <c r="AD83" s="601"/>
      <c r="AE83" s="601"/>
      <c r="AF83" s="601"/>
      <c r="AG83" s="601"/>
      <c r="AH83" s="604"/>
      <c r="AI83" s="109">
        <f t="shared" si="6"/>
        <v>0</v>
      </c>
      <c r="AJ83" s="108">
        <v>0</v>
      </c>
      <c r="AK83" s="107" t="e">
        <f>+AJ83/#REF!</f>
        <v>#REF!</v>
      </c>
      <c r="AL83" t="s">
        <v>249</v>
      </c>
    </row>
    <row r="84" spans="1:38">
      <c r="A84" s="113">
        <v>72</v>
      </c>
      <c r="B84" s="112" t="s">
        <v>208</v>
      </c>
      <c r="C84" s="111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>
        <f>9*6</f>
        <v>54</v>
      </c>
      <c r="V84" s="99"/>
      <c r="W84" s="99">
        <f>5*12</f>
        <v>60</v>
      </c>
      <c r="X84" s="99">
        <f>3*12</f>
        <v>36</v>
      </c>
      <c r="Y84" s="99"/>
      <c r="Z84" s="99"/>
      <c r="AA84" s="99"/>
      <c r="AB84" s="99"/>
      <c r="AC84" s="99"/>
      <c r="AD84" s="99"/>
      <c r="AE84" s="99"/>
      <c r="AF84" s="99"/>
      <c r="AG84" s="99"/>
      <c r="AH84" s="110"/>
      <c r="AI84" s="109">
        <f t="shared" si="6"/>
        <v>150</v>
      </c>
      <c r="AJ84" s="108">
        <v>0</v>
      </c>
      <c r="AK84" s="107" t="e">
        <f t="shared" ref="AK84:AK94" si="7">+AJ84/C84</f>
        <v>#DIV/0!</v>
      </c>
      <c r="AL84" t="s">
        <v>249</v>
      </c>
    </row>
    <row r="85" spans="1:38">
      <c r="A85" s="113">
        <v>73</v>
      </c>
      <c r="B85" s="112" t="s">
        <v>303</v>
      </c>
      <c r="C85" s="111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>
        <f>14*2</f>
        <v>28</v>
      </c>
      <c r="S85" s="99">
        <f>14*4</f>
        <v>56</v>
      </c>
      <c r="T85" s="99"/>
      <c r="U85" s="99"/>
      <c r="V85" s="99"/>
      <c r="W85" s="99"/>
      <c r="X85" s="99">
        <f>5*12</f>
        <v>60</v>
      </c>
      <c r="Y85" s="99"/>
      <c r="Z85" s="99"/>
      <c r="AA85" s="99"/>
      <c r="AB85" s="99"/>
      <c r="AC85" s="99">
        <v>6</v>
      </c>
      <c r="AD85" s="99"/>
      <c r="AE85" s="99"/>
      <c r="AF85" s="99"/>
      <c r="AG85" s="99"/>
      <c r="AH85" s="110"/>
      <c r="AI85" s="109">
        <f t="shared" si="6"/>
        <v>150</v>
      </c>
      <c r="AJ85" s="108">
        <v>1</v>
      </c>
      <c r="AK85" s="107" t="e">
        <f t="shared" si="7"/>
        <v>#DIV/0!</v>
      </c>
      <c r="AL85" t="s">
        <v>249</v>
      </c>
    </row>
    <row r="86" spans="1:38">
      <c r="A86" s="113">
        <v>74</v>
      </c>
      <c r="B86" s="114" t="s">
        <v>302</v>
      </c>
      <c r="C86" s="111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110"/>
      <c r="AI86" s="109">
        <v>0</v>
      </c>
      <c r="AJ86" s="108">
        <v>1</v>
      </c>
      <c r="AK86" s="107" t="e">
        <f t="shared" si="7"/>
        <v>#DIV/0!</v>
      </c>
      <c r="AL86" t="s">
        <v>249</v>
      </c>
    </row>
    <row r="87" spans="1:38">
      <c r="A87" s="113">
        <v>75</v>
      </c>
      <c r="B87" s="114" t="s">
        <v>301</v>
      </c>
      <c r="C87" s="111">
        <v>6</v>
      </c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110"/>
      <c r="AI87" s="109">
        <v>0</v>
      </c>
      <c r="AJ87" s="108">
        <v>20</v>
      </c>
      <c r="AK87" s="107">
        <f t="shared" si="7"/>
        <v>3.3333333333333335</v>
      </c>
      <c r="AL87" t="s">
        <v>249</v>
      </c>
    </row>
    <row r="88" spans="1:38">
      <c r="A88" s="113">
        <v>76</v>
      </c>
      <c r="B88" s="114" t="s">
        <v>300</v>
      </c>
      <c r="C88" s="111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110"/>
      <c r="AI88" s="109">
        <v>0</v>
      </c>
      <c r="AJ88" s="108">
        <v>2</v>
      </c>
      <c r="AK88" s="107" t="e">
        <f t="shared" si="7"/>
        <v>#DIV/0!</v>
      </c>
      <c r="AL88" t="s">
        <v>249</v>
      </c>
    </row>
    <row r="89" spans="1:38">
      <c r="A89" s="113">
        <v>77</v>
      </c>
      <c r="B89" s="114" t="s">
        <v>299</v>
      </c>
      <c r="C89" s="111">
        <v>12</v>
      </c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110"/>
      <c r="AI89" s="109">
        <v>0</v>
      </c>
      <c r="AJ89" s="108">
        <v>44</v>
      </c>
      <c r="AK89" s="107">
        <f t="shared" si="7"/>
        <v>3.6666666666666665</v>
      </c>
      <c r="AL89" t="s">
        <v>249</v>
      </c>
    </row>
    <row r="90" spans="1:38">
      <c r="A90" s="113">
        <v>78</v>
      </c>
      <c r="B90" s="112" t="s">
        <v>298</v>
      </c>
      <c r="C90" s="111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>
        <f>1*6</f>
        <v>6</v>
      </c>
      <c r="V90" s="99"/>
      <c r="W90" s="99">
        <f>6*12</f>
        <v>72</v>
      </c>
      <c r="X90" s="99">
        <f>6*12</f>
        <v>72</v>
      </c>
      <c r="Y90" s="99"/>
      <c r="Z90" s="99"/>
      <c r="AA90" s="99"/>
      <c r="AB90" s="99"/>
      <c r="AC90" s="99"/>
      <c r="AD90" s="99"/>
      <c r="AE90" s="99"/>
      <c r="AF90" s="99"/>
      <c r="AG90" s="99"/>
      <c r="AH90" s="110"/>
      <c r="AI90" s="109">
        <f>SUM(C90:AH90)</f>
        <v>150</v>
      </c>
      <c r="AJ90" s="108">
        <v>0</v>
      </c>
      <c r="AK90" s="107" t="e">
        <f t="shared" si="7"/>
        <v>#DIV/0!</v>
      </c>
      <c r="AL90" t="s">
        <v>249</v>
      </c>
    </row>
    <row r="91" spans="1:38">
      <c r="A91" s="113">
        <v>79</v>
      </c>
      <c r="B91" s="112" t="s">
        <v>297</v>
      </c>
      <c r="C91" s="111">
        <f>6*6</f>
        <v>36</v>
      </c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>
        <f>6*2</f>
        <v>12</v>
      </c>
      <c r="S91" s="99">
        <f>6*4</f>
        <v>24</v>
      </c>
      <c r="T91" s="99"/>
      <c r="U91" s="99">
        <f>1*6</f>
        <v>6</v>
      </c>
      <c r="V91" s="99"/>
      <c r="W91" s="99"/>
      <c r="X91" s="99">
        <f>6*12</f>
        <v>72</v>
      </c>
      <c r="Y91" s="99"/>
      <c r="Z91" s="99"/>
      <c r="AA91" s="99"/>
      <c r="AB91" s="99"/>
      <c r="AC91" s="99"/>
      <c r="AD91" s="99"/>
      <c r="AE91" s="99"/>
      <c r="AF91" s="99"/>
      <c r="AG91" s="99"/>
      <c r="AH91" s="110"/>
      <c r="AI91" s="109">
        <f>SUM(C91:AH91)</f>
        <v>150</v>
      </c>
      <c r="AJ91" s="108">
        <v>31</v>
      </c>
      <c r="AK91" s="107">
        <f t="shared" si="7"/>
        <v>0.86111111111111116</v>
      </c>
      <c r="AL91" t="s">
        <v>249</v>
      </c>
    </row>
    <row r="92" spans="1:38">
      <c r="A92" s="113">
        <v>80</v>
      </c>
      <c r="B92" s="112" t="s">
        <v>296</v>
      </c>
      <c r="C92" s="111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>
        <f>7*6</f>
        <v>42</v>
      </c>
      <c r="V92" s="99"/>
      <c r="W92" s="99">
        <f>4*12</f>
        <v>48</v>
      </c>
      <c r="X92" s="99">
        <f>5*12</f>
        <v>60</v>
      </c>
      <c r="Y92" s="99"/>
      <c r="Z92" s="99"/>
      <c r="AA92" s="99"/>
      <c r="AB92" s="99"/>
      <c r="AC92" s="99"/>
      <c r="AD92" s="99"/>
      <c r="AE92" s="99"/>
      <c r="AF92" s="99"/>
      <c r="AG92" s="99"/>
      <c r="AH92" s="110"/>
      <c r="AI92" s="109">
        <f>SUM(C92:AH92)</f>
        <v>150</v>
      </c>
      <c r="AJ92" s="108">
        <v>0</v>
      </c>
      <c r="AK92" s="107" t="e">
        <f t="shared" si="7"/>
        <v>#DIV/0!</v>
      </c>
      <c r="AL92" t="s">
        <v>249</v>
      </c>
    </row>
    <row r="93" spans="1:38">
      <c r="A93" s="113">
        <v>81</v>
      </c>
      <c r="B93" s="112" t="s">
        <v>295</v>
      </c>
      <c r="C93" s="111"/>
      <c r="D93" s="99"/>
      <c r="E93" s="99"/>
      <c r="F93" s="99"/>
      <c r="G93" s="99"/>
      <c r="H93" s="99"/>
      <c r="I93" s="99"/>
      <c r="J93" s="99"/>
      <c r="K93" s="99"/>
      <c r="L93" s="99">
        <f>2*6</f>
        <v>12</v>
      </c>
      <c r="M93" s="99">
        <f>16*6</f>
        <v>96</v>
      </c>
      <c r="N93" s="99"/>
      <c r="O93" s="99"/>
      <c r="P93" s="99"/>
      <c r="Q93" s="99"/>
      <c r="R93" s="99">
        <f>2*2</f>
        <v>4</v>
      </c>
      <c r="S93" s="99">
        <f>2*4</f>
        <v>8</v>
      </c>
      <c r="T93" s="99"/>
      <c r="U93" s="99"/>
      <c r="V93" s="99"/>
      <c r="W93" s="99"/>
      <c r="X93" s="99"/>
      <c r="Y93" s="99"/>
      <c r="Z93" s="99"/>
      <c r="AA93" s="99"/>
      <c r="AB93" s="99"/>
      <c r="AC93" s="99">
        <f>5*6</f>
        <v>30</v>
      </c>
      <c r="AD93" s="99"/>
      <c r="AE93" s="99"/>
      <c r="AF93" s="99"/>
      <c r="AG93" s="99"/>
      <c r="AH93" s="110"/>
      <c r="AI93" s="109">
        <f>SUM(C93:AH93)</f>
        <v>150</v>
      </c>
      <c r="AJ93" s="108">
        <v>10</v>
      </c>
      <c r="AK93" s="107" t="e">
        <f t="shared" si="7"/>
        <v>#DIV/0!</v>
      </c>
      <c r="AL93" t="s">
        <v>249</v>
      </c>
    </row>
    <row r="94" spans="1:38">
      <c r="A94" s="106">
        <v>82</v>
      </c>
      <c r="B94" s="105" t="s">
        <v>206</v>
      </c>
      <c r="C94" s="104">
        <v>22</v>
      </c>
      <c r="D94" s="103"/>
      <c r="E94" s="103"/>
      <c r="F94" s="103"/>
      <c r="G94" s="103"/>
      <c r="H94" s="103"/>
      <c r="I94" s="103"/>
      <c r="J94" s="103"/>
      <c r="K94" s="103"/>
      <c r="L94" s="103"/>
      <c r="M94" s="103">
        <v>8</v>
      </c>
      <c r="N94" s="103"/>
      <c r="O94" s="103"/>
      <c r="P94" s="103"/>
      <c r="Q94" s="103"/>
      <c r="R94" s="103">
        <v>22</v>
      </c>
      <c r="S94" s="103">
        <f>14*4</f>
        <v>56</v>
      </c>
      <c r="T94" s="103">
        <f>7*6</f>
        <v>42</v>
      </c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2"/>
      <c r="AI94" s="98">
        <f>SUM(C94:AH94)</f>
        <v>150</v>
      </c>
      <c r="AJ94" s="132">
        <v>91</v>
      </c>
      <c r="AK94" s="101">
        <f t="shared" si="7"/>
        <v>4.1363636363636367</v>
      </c>
      <c r="AL94" t="s">
        <v>249</v>
      </c>
    </row>
    <row r="95" spans="1:38">
      <c r="A95" s="106">
        <v>83</v>
      </c>
      <c r="B95" s="99" t="s">
        <v>317</v>
      </c>
      <c r="C95" s="99">
        <v>54</v>
      </c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>
        <v>96</v>
      </c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110"/>
      <c r="AI95" s="98">
        <f t="shared" ref="AI95:AI130" si="8">SUM(C95:AH95)</f>
        <v>150</v>
      </c>
      <c r="AJ95" s="132">
        <v>152</v>
      </c>
      <c r="AK95" s="101">
        <f t="shared" ref="AK95:AK130" si="9">+AJ95/C95</f>
        <v>2.8148148148148149</v>
      </c>
      <c r="AL95" s="87" t="s">
        <v>224</v>
      </c>
    </row>
    <row r="96" spans="1:38">
      <c r="A96" s="106">
        <v>84</v>
      </c>
      <c r="B96" s="99" t="s">
        <v>318</v>
      </c>
      <c r="C96" s="99">
        <v>54</v>
      </c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>
        <v>96</v>
      </c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110"/>
      <c r="AI96" s="98">
        <f t="shared" si="8"/>
        <v>150</v>
      </c>
      <c r="AJ96" s="132">
        <v>240</v>
      </c>
      <c r="AK96" s="101">
        <f t="shared" si="9"/>
        <v>4.4444444444444446</v>
      </c>
      <c r="AL96" s="87" t="s">
        <v>224</v>
      </c>
    </row>
    <row r="97" spans="1:38">
      <c r="A97" s="106">
        <v>85</v>
      </c>
      <c r="B97" s="99" t="s">
        <v>319</v>
      </c>
      <c r="C97" s="607" t="s">
        <v>254</v>
      </c>
      <c r="D97" s="608"/>
      <c r="E97" s="608"/>
      <c r="F97" s="608"/>
      <c r="G97" s="608"/>
      <c r="H97" s="608"/>
      <c r="I97" s="608"/>
      <c r="J97" s="608"/>
      <c r="K97" s="608"/>
      <c r="L97" s="608"/>
      <c r="M97" s="608"/>
      <c r="N97" s="608"/>
      <c r="O97" s="608"/>
      <c r="P97" s="608"/>
      <c r="Q97" s="608"/>
      <c r="R97" s="608"/>
      <c r="S97" s="608"/>
      <c r="T97" s="608"/>
      <c r="U97" s="608"/>
      <c r="V97" s="608"/>
      <c r="W97" s="608"/>
      <c r="X97" s="608"/>
      <c r="Y97" s="608"/>
      <c r="Z97" s="608"/>
      <c r="AA97" s="608"/>
      <c r="AB97" s="608"/>
      <c r="AC97" s="608"/>
      <c r="AD97" s="608"/>
      <c r="AE97" s="608"/>
      <c r="AF97" s="608"/>
      <c r="AG97" s="608"/>
      <c r="AH97" s="608"/>
      <c r="AI97" s="98">
        <f t="shared" si="8"/>
        <v>0</v>
      </c>
      <c r="AJ97" s="132">
        <v>0</v>
      </c>
      <c r="AK97" s="101" t="e">
        <f t="shared" si="9"/>
        <v>#VALUE!</v>
      </c>
      <c r="AL97" s="87" t="s">
        <v>224</v>
      </c>
    </row>
    <row r="98" spans="1:38">
      <c r="A98" s="106">
        <v>86</v>
      </c>
      <c r="B98" s="99" t="s">
        <v>253</v>
      </c>
      <c r="C98" s="99">
        <v>54</v>
      </c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>
        <v>96</v>
      </c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110"/>
      <c r="AI98" s="98">
        <f t="shared" si="8"/>
        <v>150</v>
      </c>
      <c r="AJ98" s="132">
        <v>214</v>
      </c>
      <c r="AK98" s="101">
        <f t="shared" si="9"/>
        <v>3.9629629629629628</v>
      </c>
      <c r="AL98" s="87" t="s">
        <v>224</v>
      </c>
    </row>
    <row r="99" spans="1:38">
      <c r="A99" s="106">
        <v>87</v>
      </c>
      <c r="B99" s="99" t="s">
        <v>256</v>
      </c>
      <c r="C99" s="95">
        <v>10</v>
      </c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5">
        <v>140</v>
      </c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110"/>
      <c r="AI99" s="98">
        <f t="shared" si="8"/>
        <v>150</v>
      </c>
      <c r="AJ99" s="132">
        <v>96</v>
      </c>
      <c r="AK99" s="101">
        <f t="shared" si="9"/>
        <v>9.6</v>
      </c>
      <c r="AL99" s="87" t="s">
        <v>225</v>
      </c>
    </row>
    <row r="100" spans="1:38">
      <c r="A100" s="106">
        <v>88</v>
      </c>
      <c r="B100" s="99" t="s">
        <v>257</v>
      </c>
      <c r="C100" s="95">
        <v>120</v>
      </c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5">
        <v>30</v>
      </c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110"/>
      <c r="AI100" s="98">
        <f t="shared" si="8"/>
        <v>150</v>
      </c>
      <c r="AJ100" s="132">
        <v>116</v>
      </c>
      <c r="AK100" s="101">
        <f t="shared" si="9"/>
        <v>0.96666666666666667</v>
      </c>
      <c r="AL100" s="87" t="s">
        <v>225</v>
      </c>
    </row>
    <row r="101" spans="1:38">
      <c r="A101" s="106">
        <v>89</v>
      </c>
      <c r="B101" s="99" t="s">
        <v>258</v>
      </c>
      <c r="C101" s="95">
        <v>10</v>
      </c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5">
        <v>140</v>
      </c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110"/>
      <c r="AI101" s="98">
        <f t="shared" si="8"/>
        <v>150</v>
      </c>
      <c r="AJ101" s="132">
        <v>28</v>
      </c>
      <c r="AK101" s="101">
        <f t="shared" si="9"/>
        <v>2.8</v>
      </c>
      <c r="AL101" s="87" t="s">
        <v>225</v>
      </c>
    </row>
    <row r="102" spans="1:38">
      <c r="A102" s="106">
        <v>90</v>
      </c>
      <c r="B102" s="99" t="s">
        <v>320</v>
      </c>
      <c r="C102" s="95">
        <v>15</v>
      </c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5">
        <v>135</v>
      </c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110"/>
      <c r="AI102" s="98">
        <f t="shared" si="8"/>
        <v>150</v>
      </c>
      <c r="AJ102" s="132">
        <v>12</v>
      </c>
      <c r="AK102" s="101">
        <f t="shared" si="9"/>
        <v>0.8</v>
      </c>
      <c r="AL102" s="87" t="s">
        <v>225</v>
      </c>
    </row>
    <row r="103" spans="1:38">
      <c r="A103" s="106">
        <v>91</v>
      </c>
      <c r="B103" s="99" t="s">
        <v>260</v>
      </c>
      <c r="C103" s="95">
        <v>10</v>
      </c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5">
        <v>140</v>
      </c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110"/>
      <c r="AI103" s="98">
        <f t="shared" si="8"/>
        <v>150</v>
      </c>
      <c r="AJ103" s="132">
        <v>30</v>
      </c>
      <c r="AK103" s="101">
        <f t="shared" si="9"/>
        <v>3</v>
      </c>
      <c r="AL103" s="87" t="s">
        <v>225</v>
      </c>
    </row>
    <row r="104" spans="1:38">
      <c r="A104" s="106">
        <v>92</v>
      </c>
      <c r="B104" s="99" t="s">
        <v>261</v>
      </c>
      <c r="C104" s="95">
        <v>20</v>
      </c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5">
        <v>130</v>
      </c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110"/>
      <c r="AI104" s="98">
        <f t="shared" si="8"/>
        <v>150</v>
      </c>
      <c r="AJ104" s="132">
        <v>6</v>
      </c>
      <c r="AK104" s="101">
        <f t="shared" si="9"/>
        <v>0.3</v>
      </c>
      <c r="AL104" s="87" t="s">
        <v>225</v>
      </c>
    </row>
    <row r="105" spans="1:38">
      <c r="A105" s="106">
        <v>93</v>
      </c>
      <c r="B105" s="99" t="s">
        <v>81</v>
      </c>
      <c r="C105" s="95">
        <v>10</v>
      </c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5">
        <v>140</v>
      </c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110"/>
      <c r="AI105" s="98">
        <f t="shared" si="8"/>
        <v>150</v>
      </c>
      <c r="AJ105" s="132">
        <v>23</v>
      </c>
      <c r="AK105" s="101">
        <f t="shared" si="9"/>
        <v>2.2999999999999998</v>
      </c>
      <c r="AL105" s="87" t="s">
        <v>225</v>
      </c>
    </row>
    <row r="106" spans="1:38">
      <c r="A106" s="106">
        <v>94</v>
      </c>
      <c r="B106" s="99" t="s">
        <v>262</v>
      </c>
      <c r="C106" s="99">
        <v>120</v>
      </c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>
        <v>30</v>
      </c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110"/>
      <c r="AI106" s="98">
        <f t="shared" si="8"/>
        <v>150</v>
      </c>
      <c r="AJ106" s="132">
        <v>58</v>
      </c>
      <c r="AK106" s="101">
        <f t="shared" si="9"/>
        <v>0.48333333333333334</v>
      </c>
      <c r="AL106" s="87" t="s">
        <v>226</v>
      </c>
    </row>
    <row r="107" spans="1:38">
      <c r="A107" s="106">
        <v>95</v>
      </c>
      <c r="B107" s="99" t="s">
        <v>263</v>
      </c>
      <c r="C107" s="99">
        <v>60</v>
      </c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>
        <v>90</v>
      </c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110"/>
      <c r="AI107" s="98">
        <f t="shared" si="8"/>
        <v>150</v>
      </c>
      <c r="AJ107" s="132">
        <v>63</v>
      </c>
      <c r="AK107" s="101">
        <f t="shared" si="9"/>
        <v>1.05</v>
      </c>
      <c r="AL107" t="s">
        <v>227</v>
      </c>
    </row>
    <row r="108" spans="1:38">
      <c r="A108" s="106">
        <v>96</v>
      </c>
      <c r="B108" s="99" t="s">
        <v>264</v>
      </c>
      <c r="C108" s="99">
        <v>60</v>
      </c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>
        <v>90</v>
      </c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110"/>
      <c r="AI108" s="98">
        <f t="shared" si="8"/>
        <v>150</v>
      </c>
      <c r="AJ108" s="132">
        <v>41</v>
      </c>
      <c r="AK108" s="101">
        <f t="shared" si="9"/>
        <v>0.68333333333333335</v>
      </c>
      <c r="AL108" t="s">
        <v>227</v>
      </c>
    </row>
    <row r="109" spans="1:38">
      <c r="A109" s="106">
        <v>97</v>
      </c>
      <c r="B109" s="99" t="s">
        <v>265</v>
      </c>
      <c r="C109" s="99">
        <v>150</v>
      </c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110"/>
      <c r="AI109" s="98">
        <f t="shared" si="8"/>
        <v>150</v>
      </c>
      <c r="AJ109" s="132">
        <v>46</v>
      </c>
      <c r="AK109" s="101">
        <f t="shared" si="9"/>
        <v>0.30666666666666664</v>
      </c>
      <c r="AL109" t="s">
        <v>266</v>
      </c>
    </row>
    <row r="110" spans="1:38">
      <c r="A110" s="106">
        <v>98</v>
      </c>
      <c r="B110" s="99" t="s">
        <v>267</v>
      </c>
      <c r="C110" s="99">
        <v>18</v>
      </c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>
        <v>132</v>
      </c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110"/>
      <c r="AI110" s="98">
        <f t="shared" si="8"/>
        <v>150</v>
      </c>
      <c r="AJ110" s="132">
        <v>89</v>
      </c>
      <c r="AK110" s="101">
        <f t="shared" si="9"/>
        <v>4.9444444444444446</v>
      </c>
      <c r="AL110" t="s">
        <v>228</v>
      </c>
    </row>
    <row r="111" spans="1:38">
      <c r="A111" s="106">
        <v>99</v>
      </c>
      <c r="B111" s="99" t="s">
        <v>268</v>
      </c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>
        <v>150</v>
      </c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110"/>
      <c r="AI111" s="98">
        <f t="shared" si="8"/>
        <v>150</v>
      </c>
      <c r="AJ111" s="132">
        <v>0</v>
      </c>
      <c r="AK111" s="101" t="e">
        <f t="shared" si="9"/>
        <v>#DIV/0!</v>
      </c>
      <c r="AL111" t="s">
        <v>228</v>
      </c>
    </row>
    <row r="112" spans="1:38">
      <c r="A112" s="106">
        <v>100</v>
      </c>
      <c r="B112" s="99" t="s">
        <v>269</v>
      </c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>
        <v>150</v>
      </c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110"/>
      <c r="AI112" s="98">
        <f t="shared" si="8"/>
        <v>150</v>
      </c>
      <c r="AJ112" s="132">
        <v>0</v>
      </c>
      <c r="AK112" s="101" t="e">
        <f t="shared" si="9"/>
        <v>#DIV/0!</v>
      </c>
      <c r="AL112" t="s">
        <v>228</v>
      </c>
    </row>
    <row r="113" spans="1:38">
      <c r="A113" s="106">
        <v>101</v>
      </c>
      <c r="B113" s="99" t="s">
        <v>270</v>
      </c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>
        <v>150</v>
      </c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110"/>
      <c r="AI113" s="98">
        <f t="shared" si="8"/>
        <v>150</v>
      </c>
      <c r="AJ113" s="132">
        <v>0</v>
      </c>
      <c r="AK113" s="101" t="e">
        <f t="shared" si="9"/>
        <v>#DIV/0!</v>
      </c>
      <c r="AL113" t="s">
        <v>228</v>
      </c>
    </row>
    <row r="114" spans="1:38">
      <c r="A114" s="106">
        <v>102</v>
      </c>
      <c r="B114" s="99" t="s">
        <v>271</v>
      </c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>
        <v>150</v>
      </c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110"/>
      <c r="AI114" s="98">
        <f t="shared" si="8"/>
        <v>150</v>
      </c>
      <c r="AJ114" s="132">
        <v>0</v>
      </c>
      <c r="AK114" s="101" t="e">
        <f t="shared" si="9"/>
        <v>#DIV/0!</v>
      </c>
      <c r="AL114" t="s">
        <v>228</v>
      </c>
    </row>
    <row r="115" spans="1:38">
      <c r="A115" s="106">
        <v>103</v>
      </c>
      <c r="B115" s="99" t="s">
        <v>272</v>
      </c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>
        <v>150</v>
      </c>
      <c r="V115" s="99"/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110"/>
      <c r="AI115" s="98">
        <f t="shared" si="8"/>
        <v>150</v>
      </c>
      <c r="AJ115" s="132">
        <v>0</v>
      </c>
      <c r="AK115" s="101" t="e">
        <f t="shared" si="9"/>
        <v>#DIV/0!</v>
      </c>
      <c r="AL115" t="s">
        <v>228</v>
      </c>
    </row>
    <row r="116" spans="1:38">
      <c r="A116" s="106">
        <v>104</v>
      </c>
      <c r="B116" s="99" t="s">
        <v>273</v>
      </c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>
        <v>150</v>
      </c>
      <c r="V116" s="99"/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110"/>
      <c r="AI116" s="98">
        <f t="shared" si="8"/>
        <v>150</v>
      </c>
      <c r="AJ116" s="132">
        <v>0</v>
      </c>
      <c r="AK116" s="101" t="e">
        <f t="shared" si="9"/>
        <v>#DIV/0!</v>
      </c>
      <c r="AL116" t="s">
        <v>228</v>
      </c>
    </row>
    <row r="117" spans="1:38">
      <c r="A117" s="106">
        <v>105</v>
      </c>
      <c r="B117" s="99" t="s">
        <v>274</v>
      </c>
      <c r="C117" s="99">
        <v>80</v>
      </c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>
        <v>70</v>
      </c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110"/>
      <c r="AI117" s="98">
        <f t="shared" si="8"/>
        <v>150</v>
      </c>
      <c r="AJ117" s="132">
        <v>30</v>
      </c>
      <c r="AK117" s="101">
        <f t="shared" si="9"/>
        <v>0.375</v>
      </c>
      <c r="AL117" t="s">
        <v>230</v>
      </c>
    </row>
    <row r="118" spans="1:38">
      <c r="A118" s="106">
        <v>106</v>
      </c>
      <c r="B118" s="99" t="s">
        <v>275</v>
      </c>
      <c r="C118" s="99">
        <v>80</v>
      </c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>
        <v>70</v>
      </c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110"/>
      <c r="AI118" s="98">
        <f t="shared" si="8"/>
        <v>150</v>
      </c>
      <c r="AJ118" s="132">
        <v>59</v>
      </c>
      <c r="AK118" s="101">
        <f t="shared" si="9"/>
        <v>0.73750000000000004</v>
      </c>
      <c r="AL118" t="s">
        <v>229</v>
      </c>
    </row>
    <row r="119" spans="1:38">
      <c r="A119" s="106">
        <v>107</v>
      </c>
      <c r="B119" s="99" t="s">
        <v>276</v>
      </c>
      <c r="C119" s="99"/>
      <c r="D119" s="99"/>
      <c r="E119" s="99">
        <v>15</v>
      </c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>
        <v>135</v>
      </c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110"/>
      <c r="AI119" s="98">
        <f t="shared" si="8"/>
        <v>150</v>
      </c>
      <c r="AJ119" s="132">
        <v>118</v>
      </c>
      <c r="AK119" s="101" t="e">
        <f t="shared" si="9"/>
        <v>#DIV/0!</v>
      </c>
      <c r="AL119" t="s">
        <v>231</v>
      </c>
    </row>
    <row r="120" spans="1:38">
      <c r="A120" s="106">
        <v>108</v>
      </c>
      <c r="B120" s="99" t="s">
        <v>260</v>
      </c>
      <c r="C120" s="99"/>
      <c r="D120" s="99"/>
      <c r="E120" s="99">
        <v>15</v>
      </c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>
        <v>135</v>
      </c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110"/>
      <c r="AI120" s="98">
        <f t="shared" si="8"/>
        <v>150</v>
      </c>
      <c r="AJ120" s="132">
        <v>81</v>
      </c>
      <c r="AK120" s="101" t="e">
        <f t="shared" si="9"/>
        <v>#DIV/0!</v>
      </c>
      <c r="AL120" t="s">
        <v>231</v>
      </c>
    </row>
    <row r="121" spans="1:38">
      <c r="A121" s="106">
        <v>109</v>
      </c>
      <c r="B121" s="99" t="s">
        <v>277</v>
      </c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>
        <v>150</v>
      </c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110"/>
      <c r="AI121" s="98">
        <f t="shared" si="8"/>
        <v>150</v>
      </c>
      <c r="AJ121" s="132">
        <v>129</v>
      </c>
      <c r="AK121" s="101" t="e">
        <f t="shared" si="9"/>
        <v>#DIV/0!</v>
      </c>
      <c r="AL121" t="s">
        <v>280</v>
      </c>
    </row>
    <row r="122" spans="1:38">
      <c r="A122" s="106">
        <v>110</v>
      </c>
      <c r="B122" s="99" t="s">
        <v>321</v>
      </c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>
        <v>150</v>
      </c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110"/>
      <c r="AI122" s="98">
        <f t="shared" si="8"/>
        <v>150</v>
      </c>
      <c r="AJ122" s="132">
        <v>95</v>
      </c>
      <c r="AK122" s="101" t="e">
        <f t="shared" si="9"/>
        <v>#DIV/0!</v>
      </c>
      <c r="AL122" t="s">
        <v>281</v>
      </c>
    </row>
    <row r="123" spans="1:38">
      <c r="A123" s="106">
        <v>111</v>
      </c>
      <c r="B123" s="99" t="s">
        <v>279</v>
      </c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>
        <v>150</v>
      </c>
      <c r="V123" s="99"/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110"/>
      <c r="AI123" s="98">
        <f t="shared" si="8"/>
        <v>150</v>
      </c>
      <c r="AJ123" s="132">
        <v>133</v>
      </c>
      <c r="AK123" s="101" t="e">
        <f t="shared" si="9"/>
        <v>#DIV/0!</v>
      </c>
      <c r="AL123" t="s">
        <v>282</v>
      </c>
    </row>
    <row r="124" spans="1:38">
      <c r="A124" s="106">
        <v>112</v>
      </c>
      <c r="B124" s="99" t="s">
        <v>285</v>
      </c>
      <c r="C124" s="99">
        <v>100</v>
      </c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>
        <v>20</v>
      </c>
      <c r="U124" s="99">
        <v>30</v>
      </c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110"/>
      <c r="AI124" s="98">
        <f t="shared" si="8"/>
        <v>150</v>
      </c>
      <c r="AJ124" s="132">
        <v>89</v>
      </c>
      <c r="AK124" s="101">
        <f t="shared" si="9"/>
        <v>0.89</v>
      </c>
      <c r="AL124" t="s">
        <v>235</v>
      </c>
    </row>
    <row r="125" spans="1:38">
      <c r="A125" s="106">
        <v>113</v>
      </c>
      <c r="B125" s="99" t="s">
        <v>286</v>
      </c>
      <c r="C125" s="99">
        <v>100</v>
      </c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>
        <v>20</v>
      </c>
      <c r="U125" s="99">
        <v>30</v>
      </c>
      <c r="V125" s="99"/>
      <c r="W125" s="99"/>
      <c r="X125" s="99"/>
      <c r="Y125" s="99"/>
      <c r="Z125" s="99"/>
      <c r="AA125" s="99"/>
      <c r="AB125" s="99"/>
      <c r="AC125" s="99"/>
      <c r="AD125" s="99"/>
      <c r="AE125" s="99"/>
      <c r="AF125" s="99"/>
      <c r="AG125" s="99"/>
      <c r="AH125" s="110"/>
      <c r="AI125" s="98">
        <f t="shared" si="8"/>
        <v>150</v>
      </c>
      <c r="AJ125" s="132">
        <v>151</v>
      </c>
      <c r="AK125" s="101">
        <f t="shared" si="9"/>
        <v>1.51</v>
      </c>
      <c r="AL125" t="s">
        <v>235</v>
      </c>
    </row>
    <row r="126" spans="1:38">
      <c r="A126" s="106">
        <v>114</v>
      </c>
      <c r="B126" s="99" t="s">
        <v>287</v>
      </c>
      <c r="C126" s="99">
        <v>100</v>
      </c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>
        <v>20</v>
      </c>
      <c r="U126" s="99">
        <v>30</v>
      </c>
      <c r="V126" s="99"/>
      <c r="W126" s="99"/>
      <c r="X126" s="99"/>
      <c r="Y126" s="99"/>
      <c r="Z126" s="99"/>
      <c r="AA126" s="99"/>
      <c r="AB126" s="99"/>
      <c r="AC126" s="99"/>
      <c r="AD126" s="99"/>
      <c r="AE126" s="99"/>
      <c r="AF126" s="99"/>
      <c r="AG126" s="99"/>
      <c r="AH126" s="110"/>
      <c r="AI126" s="98">
        <f t="shared" si="8"/>
        <v>150</v>
      </c>
      <c r="AJ126" s="132">
        <v>66</v>
      </c>
      <c r="AK126" s="101">
        <f t="shared" si="9"/>
        <v>0.66</v>
      </c>
      <c r="AL126" t="s">
        <v>235</v>
      </c>
    </row>
    <row r="127" spans="1:38">
      <c r="A127" s="106">
        <v>115</v>
      </c>
      <c r="B127" s="99" t="s">
        <v>288</v>
      </c>
      <c r="C127" s="99">
        <v>50</v>
      </c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>
        <v>100</v>
      </c>
      <c r="V127" s="99"/>
      <c r="W127" s="99"/>
      <c r="X127" s="99"/>
      <c r="Y127" s="99"/>
      <c r="Z127" s="99"/>
      <c r="AA127" s="99"/>
      <c r="AB127" s="99"/>
      <c r="AC127" s="99"/>
      <c r="AD127" s="99"/>
      <c r="AE127" s="99"/>
      <c r="AF127" s="99"/>
      <c r="AG127" s="99"/>
      <c r="AH127" s="110"/>
      <c r="AI127" s="98">
        <f t="shared" si="8"/>
        <v>150</v>
      </c>
      <c r="AJ127" s="132">
        <v>37</v>
      </c>
      <c r="AK127" s="101">
        <f t="shared" si="9"/>
        <v>0.74</v>
      </c>
      <c r="AL127" t="s">
        <v>236</v>
      </c>
    </row>
    <row r="128" spans="1:38">
      <c r="A128" s="106">
        <v>116</v>
      </c>
      <c r="B128" s="99" t="s">
        <v>289</v>
      </c>
      <c r="C128" s="99">
        <v>50</v>
      </c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>
        <v>100</v>
      </c>
      <c r="V128" s="99"/>
      <c r="W128" s="99"/>
      <c r="X128" s="99"/>
      <c r="Y128" s="99"/>
      <c r="Z128" s="99"/>
      <c r="AA128" s="99"/>
      <c r="AB128" s="99"/>
      <c r="AC128" s="99"/>
      <c r="AD128" s="99"/>
      <c r="AE128" s="99"/>
      <c r="AF128" s="99"/>
      <c r="AG128" s="99"/>
      <c r="AH128" s="110"/>
      <c r="AI128" s="98">
        <f t="shared" si="8"/>
        <v>150</v>
      </c>
      <c r="AJ128" s="132">
        <v>36</v>
      </c>
      <c r="AK128" s="101">
        <f t="shared" si="9"/>
        <v>0.72</v>
      </c>
      <c r="AL128" t="s">
        <v>236</v>
      </c>
    </row>
    <row r="129" spans="1:38">
      <c r="A129" s="106">
        <v>117</v>
      </c>
      <c r="B129" s="99" t="s">
        <v>291</v>
      </c>
      <c r="C129" s="99">
        <v>90</v>
      </c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>
        <v>60</v>
      </c>
      <c r="V129" s="99"/>
      <c r="W129" s="99"/>
      <c r="X129" s="99"/>
      <c r="Y129" s="99"/>
      <c r="Z129" s="99"/>
      <c r="AA129" s="99"/>
      <c r="AB129" s="99"/>
      <c r="AC129" s="99"/>
      <c r="AD129" s="99"/>
      <c r="AE129" s="99"/>
      <c r="AF129" s="99"/>
      <c r="AG129" s="99"/>
      <c r="AH129" s="110"/>
      <c r="AI129" s="98">
        <f t="shared" si="8"/>
        <v>150</v>
      </c>
      <c r="AJ129" s="132">
        <v>81</v>
      </c>
      <c r="AK129" s="101">
        <f t="shared" si="9"/>
        <v>0.9</v>
      </c>
      <c r="AL129" t="s">
        <v>293</v>
      </c>
    </row>
    <row r="130" spans="1:38">
      <c r="A130" s="106">
        <v>118</v>
      </c>
      <c r="B130" s="99" t="s">
        <v>323</v>
      </c>
      <c r="C130" s="607" t="s">
        <v>324</v>
      </c>
      <c r="D130" s="608"/>
      <c r="E130" s="608"/>
      <c r="F130" s="608"/>
      <c r="G130" s="608"/>
      <c r="H130" s="608"/>
      <c r="I130" s="608"/>
      <c r="J130" s="608"/>
      <c r="K130" s="608"/>
      <c r="L130" s="608"/>
      <c r="M130" s="608"/>
      <c r="N130" s="608"/>
      <c r="O130" s="608"/>
      <c r="P130" s="608"/>
      <c r="Q130" s="608"/>
      <c r="R130" s="608"/>
      <c r="S130" s="608"/>
      <c r="T130" s="608"/>
      <c r="U130" s="608"/>
      <c r="V130" s="608"/>
      <c r="W130" s="608"/>
      <c r="X130" s="608"/>
      <c r="Y130" s="608"/>
      <c r="Z130" s="608"/>
      <c r="AA130" s="608"/>
      <c r="AB130" s="608"/>
      <c r="AC130" s="608"/>
      <c r="AD130" s="608"/>
      <c r="AE130" s="608"/>
      <c r="AF130" s="608"/>
      <c r="AG130" s="608"/>
      <c r="AH130" s="609"/>
      <c r="AI130" s="98">
        <f t="shared" si="8"/>
        <v>0</v>
      </c>
      <c r="AJ130" s="132">
        <v>227</v>
      </c>
      <c r="AK130" s="101" t="e">
        <f t="shared" si="9"/>
        <v>#VALUE!</v>
      </c>
      <c r="AL130" t="s">
        <v>293</v>
      </c>
    </row>
    <row r="131" spans="1:38" ht="15.75" thickBot="1">
      <c r="A131" s="595" t="s">
        <v>2</v>
      </c>
      <c r="B131" s="596"/>
      <c r="C131" s="94">
        <f>SUM(C13:C130)</f>
        <v>2053</v>
      </c>
      <c r="D131" s="133">
        <f t="shared" ref="D131:AH131" si="10">SUM(D13:D130)</f>
        <v>300</v>
      </c>
      <c r="E131" s="133">
        <f t="shared" si="10"/>
        <v>30</v>
      </c>
      <c r="F131" s="133">
        <f t="shared" si="10"/>
        <v>210</v>
      </c>
      <c r="G131" s="133">
        <f t="shared" si="10"/>
        <v>104</v>
      </c>
      <c r="H131" s="133">
        <f t="shared" si="10"/>
        <v>0</v>
      </c>
      <c r="I131" s="133">
        <f t="shared" si="10"/>
        <v>0</v>
      </c>
      <c r="J131" s="133">
        <f t="shared" si="10"/>
        <v>24</v>
      </c>
      <c r="K131" s="133">
        <f t="shared" si="10"/>
        <v>0</v>
      </c>
      <c r="L131" s="133">
        <f t="shared" si="10"/>
        <v>162</v>
      </c>
      <c r="M131" s="133">
        <f t="shared" si="10"/>
        <v>104</v>
      </c>
      <c r="N131" s="133">
        <f t="shared" si="10"/>
        <v>0</v>
      </c>
      <c r="O131" s="133">
        <f t="shared" si="10"/>
        <v>0</v>
      </c>
      <c r="P131" s="133">
        <f t="shared" si="10"/>
        <v>0</v>
      </c>
      <c r="Q131" s="133">
        <f t="shared" si="10"/>
        <v>0</v>
      </c>
      <c r="R131" s="133">
        <f t="shared" si="10"/>
        <v>598</v>
      </c>
      <c r="S131" s="133">
        <f t="shared" si="10"/>
        <v>1268</v>
      </c>
      <c r="T131" s="133">
        <f t="shared" si="10"/>
        <v>156</v>
      </c>
      <c r="U131" s="133">
        <f t="shared" si="10"/>
        <v>4639</v>
      </c>
      <c r="V131" s="133">
        <f t="shared" si="10"/>
        <v>0</v>
      </c>
      <c r="W131" s="133">
        <f t="shared" si="10"/>
        <v>1584</v>
      </c>
      <c r="X131" s="133">
        <f t="shared" si="10"/>
        <v>3420</v>
      </c>
      <c r="Y131" s="133">
        <f t="shared" si="10"/>
        <v>0</v>
      </c>
      <c r="Z131" s="133">
        <f t="shared" si="10"/>
        <v>0</v>
      </c>
      <c r="AA131" s="133">
        <f t="shared" si="10"/>
        <v>0</v>
      </c>
      <c r="AB131" s="133">
        <f t="shared" si="10"/>
        <v>0</v>
      </c>
      <c r="AC131" s="133">
        <f t="shared" si="10"/>
        <v>172</v>
      </c>
      <c r="AD131" s="133">
        <f t="shared" si="10"/>
        <v>0</v>
      </c>
      <c r="AE131" s="133">
        <f t="shared" si="10"/>
        <v>282</v>
      </c>
      <c r="AF131" s="133">
        <f t="shared" si="10"/>
        <v>12</v>
      </c>
      <c r="AG131" s="133">
        <f t="shared" si="10"/>
        <v>0</v>
      </c>
      <c r="AH131" s="133">
        <f t="shared" si="10"/>
        <v>0</v>
      </c>
      <c r="AI131" s="93">
        <f>SUM(C131:AH131)</f>
        <v>15118</v>
      </c>
      <c r="AJ131" s="97">
        <f>SUM(AJ13:AJ130)</f>
        <v>5076</v>
      </c>
      <c r="AK131" s="96">
        <f>+AJ131/C131</f>
        <v>2.4724792985874329</v>
      </c>
    </row>
    <row r="132" spans="1:38">
      <c r="A132" s="71"/>
      <c r="AD132" s="7"/>
      <c r="AE132" s="7"/>
    </row>
    <row r="133" spans="1:38">
      <c r="A133" s="71"/>
      <c r="B133" s="1" t="s">
        <v>18</v>
      </c>
      <c r="AD133" s="7"/>
      <c r="AE133" s="7"/>
    </row>
    <row r="134" spans="1:38">
      <c r="A134" s="71"/>
      <c r="AD134" s="7"/>
      <c r="AE134" s="7"/>
    </row>
    <row r="135" spans="1:38">
      <c r="A135" s="71"/>
      <c r="AD135" s="7"/>
      <c r="AE135" s="7"/>
    </row>
    <row r="136" spans="1:38">
      <c r="A136" s="71"/>
      <c r="AD136" s="7"/>
      <c r="AE136" s="7"/>
    </row>
    <row r="137" spans="1:38">
      <c r="A137" s="75"/>
      <c r="B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AA137" s="3"/>
      <c r="AB137" s="3"/>
      <c r="AC137" s="3"/>
      <c r="AD137" s="7"/>
      <c r="AE137" s="7"/>
      <c r="AF137" s="3"/>
      <c r="AG137" s="3"/>
      <c r="AH137" s="3"/>
    </row>
    <row r="138" spans="1:38">
      <c r="A138" t="s">
        <v>5</v>
      </c>
      <c r="B138" s="5"/>
      <c r="F138" s="5" t="s">
        <v>6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AA138" s="5"/>
      <c r="AB138" s="5"/>
      <c r="AC138" s="5"/>
      <c r="AD138" s="7"/>
      <c r="AE138" s="7"/>
      <c r="AF138" s="5"/>
      <c r="AG138" s="5"/>
      <c r="AH138" s="5"/>
    </row>
    <row r="139" spans="1:38">
      <c r="A139" s="71"/>
      <c r="AD139" s="7"/>
      <c r="AE139" s="7"/>
    </row>
    <row r="140" spans="1:38">
      <c r="A140" s="71"/>
      <c r="AD140" s="7"/>
      <c r="AE140" s="7"/>
    </row>
    <row r="141" spans="1:38">
      <c r="A141" s="71"/>
      <c r="AD141" s="7"/>
      <c r="AE141" s="7"/>
    </row>
    <row r="142" spans="1:38">
      <c r="A142" s="75"/>
      <c r="B142" s="3"/>
      <c r="AD142" s="7"/>
      <c r="AE142" s="7"/>
    </row>
    <row r="143" spans="1:38">
      <c r="A143" t="s">
        <v>4</v>
      </c>
      <c r="B143" s="5"/>
      <c r="AD143" s="7"/>
      <c r="AE143" s="7"/>
    </row>
    <row r="144" spans="1:38">
      <c r="A144" s="71"/>
      <c r="F144" s="1" t="s">
        <v>165</v>
      </c>
      <c r="AD144" s="7"/>
      <c r="AE144" s="7"/>
    </row>
    <row r="145" spans="1:31">
      <c r="A145" s="71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D145" s="7"/>
      <c r="AE145" s="7"/>
    </row>
    <row r="146" spans="1:31">
      <c r="A146" s="71"/>
      <c r="C146" s="7" t="s">
        <v>19</v>
      </c>
      <c r="D146" s="7"/>
      <c r="E146" s="7"/>
      <c r="F146" s="7" t="s">
        <v>148</v>
      </c>
      <c r="G146" s="7"/>
      <c r="H146" s="7"/>
      <c r="I146" s="7"/>
      <c r="J146" s="7"/>
      <c r="K146" s="7"/>
      <c r="L146" s="7"/>
      <c r="M146" s="7"/>
      <c r="N146" s="7"/>
      <c r="O146" s="7" t="s">
        <v>180</v>
      </c>
      <c r="P146" s="7"/>
      <c r="Q146" s="7" t="s">
        <v>159</v>
      </c>
      <c r="R146" s="7"/>
      <c r="W146" s="7"/>
      <c r="X146" s="7"/>
      <c r="Y146" s="92" t="s">
        <v>144</v>
      </c>
      <c r="Z146" s="91" t="s">
        <v>145</v>
      </c>
      <c r="AA146" s="7"/>
      <c r="AD146" s="7"/>
      <c r="AE146" s="7"/>
    </row>
    <row r="147" spans="1:31">
      <c r="A147" s="71"/>
      <c r="C147" s="7" t="s">
        <v>173</v>
      </c>
      <c r="D147" s="7"/>
      <c r="E147" s="7"/>
      <c r="F147" s="7" t="s">
        <v>195</v>
      </c>
      <c r="G147" s="7"/>
      <c r="H147" s="7"/>
      <c r="I147" s="7"/>
      <c r="J147" s="7"/>
      <c r="K147" s="7"/>
      <c r="L147" s="7"/>
      <c r="M147" s="7"/>
      <c r="N147" s="7"/>
      <c r="O147" s="7" t="s">
        <v>53</v>
      </c>
      <c r="P147" s="7"/>
      <c r="Q147" s="7" t="s">
        <v>54</v>
      </c>
      <c r="R147" s="7"/>
      <c r="W147" s="7"/>
      <c r="X147" s="7"/>
      <c r="Y147" s="7" t="s">
        <v>136</v>
      </c>
      <c r="Z147" s="7" t="s">
        <v>137</v>
      </c>
      <c r="AA147" s="7"/>
      <c r="AD147" s="7"/>
      <c r="AE147" s="7"/>
    </row>
    <row r="148" spans="1:31">
      <c r="A148" s="71"/>
      <c r="C148" s="7" t="s">
        <v>20</v>
      </c>
      <c r="D148" s="7"/>
      <c r="E148" s="7"/>
      <c r="F148" s="7" t="s">
        <v>122</v>
      </c>
      <c r="G148" s="7"/>
      <c r="H148" s="7"/>
      <c r="I148" s="7"/>
      <c r="J148" s="7"/>
      <c r="K148" s="7"/>
      <c r="L148" s="7"/>
      <c r="M148" s="7"/>
      <c r="N148" s="7"/>
      <c r="O148" s="7" t="s">
        <v>21</v>
      </c>
      <c r="P148" s="7"/>
      <c r="Q148" s="7" t="s">
        <v>134</v>
      </c>
      <c r="R148" s="7"/>
      <c r="W148" s="7"/>
      <c r="X148" s="7"/>
      <c r="Y148" s="7" t="s">
        <v>139</v>
      </c>
      <c r="Z148" s="7" t="s">
        <v>140</v>
      </c>
      <c r="AA148" s="91"/>
      <c r="AD148" s="7"/>
      <c r="AE148" s="7"/>
    </row>
    <row r="149" spans="1:31">
      <c r="A149" s="71"/>
      <c r="C149" s="7" t="s">
        <v>149</v>
      </c>
      <c r="D149" s="7"/>
      <c r="E149" s="7"/>
      <c r="F149" s="7" t="s">
        <v>150</v>
      </c>
      <c r="G149" s="7"/>
      <c r="H149" s="7"/>
      <c r="I149" s="7"/>
      <c r="J149" s="7"/>
      <c r="K149" s="7"/>
      <c r="L149" s="7"/>
      <c r="M149" s="7"/>
      <c r="N149" s="7"/>
      <c r="O149" s="7" t="s">
        <v>29</v>
      </c>
      <c r="P149" s="7"/>
      <c r="Q149" s="7" t="s">
        <v>30</v>
      </c>
      <c r="R149" s="7"/>
      <c r="W149" s="7"/>
      <c r="X149" s="7"/>
      <c r="Y149" s="7" t="s">
        <v>141</v>
      </c>
      <c r="Z149" s="7" t="s">
        <v>142</v>
      </c>
      <c r="AA149" s="91"/>
      <c r="AD149" s="7"/>
      <c r="AE149" s="7"/>
    </row>
    <row r="150" spans="1:31">
      <c r="A150" s="71"/>
      <c r="C150" s="7" t="s">
        <v>121</v>
      </c>
      <c r="D150" s="7"/>
      <c r="E150" s="7"/>
      <c r="F150" s="7" t="s">
        <v>151</v>
      </c>
      <c r="G150" s="7"/>
      <c r="H150" s="7"/>
      <c r="I150" s="7"/>
      <c r="J150" s="7"/>
      <c r="K150" s="7"/>
      <c r="L150" s="7"/>
      <c r="M150" s="7"/>
      <c r="N150" s="7"/>
      <c r="O150" s="7" t="s">
        <v>22</v>
      </c>
      <c r="P150" s="7"/>
      <c r="Q150" s="7" t="s">
        <v>23</v>
      </c>
      <c r="R150" s="7"/>
      <c r="W150" s="7"/>
      <c r="X150" s="7"/>
      <c r="Y150" s="7" t="s">
        <v>171</v>
      </c>
      <c r="Z150" s="7" t="s">
        <v>172</v>
      </c>
      <c r="AA150" s="7"/>
      <c r="AD150" s="7"/>
      <c r="AE150" s="7"/>
    </row>
    <row r="151" spans="1:31">
      <c r="A151" s="71"/>
      <c r="C151" s="7" t="s">
        <v>152</v>
      </c>
      <c r="D151" s="7"/>
      <c r="E151" s="7"/>
      <c r="F151" s="7" t="s">
        <v>153</v>
      </c>
      <c r="G151" s="7"/>
      <c r="H151" s="7"/>
      <c r="I151" s="7"/>
      <c r="J151" s="7"/>
      <c r="K151" s="7"/>
      <c r="L151" s="7"/>
      <c r="M151" s="7"/>
      <c r="N151" s="7"/>
      <c r="O151" s="7" t="s">
        <v>160</v>
      </c>
      <c r="P151" s="7"/>
      <c r="Q151" s="7" t="s">
        <v>163</v>
      </c>
      <c r="W151" s="7"/>
      <c r="X151" s="7"/>
      <c r="Y151" s="7" t="s">
        <v>181</v>
      </c>
      <c r="Z151" s="7" t="s">
        <v>182</v>
      </c>
      <c r="AA151" s="7"/>
      <c r="AD151" s="7"/>
      <c r="AE151" s="7"/>
    </row>
    <row r="152" spans="1:31">
      <c r="A152" s="71"/>
      <c r="C152" s="7" t="s">
        <v>154</v>
      </c>
      <c r="D152" s="7"/>
      <c r="E152" s="7"/>
      <c r="F152" s="7" t="s">
        <v>155</v>
      </c>
      <c r="G152" s="7"/>
      <c r="H152" s="7"/>
      <c r="I152" s="7"/>
      <c r="J152" s="7"/>
      <c r="K152" s="7"/>
      <c r="L152" s="7"/>
      <c r="M152" s="7"/>
      <c r="N152" s="7"/>
      <c r="O152" s="7" t="s">
        <v>161</v>
      </c>
      <c r="P152" s="7"/>
      <c r="Q152" s="7" t="s">
        <v>162</v>
      </c>
      <c r="R152" s="7"/>
      <c r="W152" s="7"/>
      <c r="X152" s="7"/>
      <c r="Y152" s="7" t="s">
        <v>184</v>
      </c>
      <c r="Z152" s="7" t="s">
        <v>185</v>
      </c>
      <c r="AA152" s="7"/>
      <c r="AD152" s="7"/>
      <c r="AE152" s="7"/>
    </row>
    <row r="153" spans="1:31">
      <c r="A153" s="71"/>
      <c r="C153" s="7" t="s">
        <v>156</v>
      </c>
      <c r="D153" s="7"/>
      <c r="E153" s="7"/>
      <c r="F153" s="7" t="s">
        <v>157</v>
      </c>
      <c r="O153" s="7" t="s">
        <v>25</v>
      </c>
      <c r="P153" s="7"/>
      <c r="Q153" s="7" t="s">
        <v>28</v>
      </c>
      <c r="R153" s="7"/>
      <c r="Y153" s="7" t="s">
        <v>187</v>
      </c>
      <c r="Z153" s="7" t="s">
        <v>188</v>
      </c>
      <c r="AD153" s="7"/>
      <c r="AE153" s="7"/>
    </row>
    <row r="154" spans="1:31">
      <c r="A154" s="71"/>
      <c r="C154" s="7" t="s">
        <v>129</v>
      </c>
      <c r="D154" s="7"/>
      <c r="E154" s="7"/>
      <c r="F154" s="7" t="s">
        <v>130</v>
      </c>
      <c r="O154" s="7" t="s">
        <v>174</v>
      </c>
      <c r="P154" s="7"/>
      <c r="Q154" s="7" t="s">
        <v>175</v>
      </c>
      <c r="R154" s="7"/>
      <c r="AD154" s="7"/>
      <c r="AE154" s="7"/>
    </row>
    <row r="155" spans="1:31">
      <c r="A155" s="71"/>
      <c r="C155" s="7" t="s">
        <v>128</v>
      </c>
      <c r="D155" s="7"/>
      <c r="E155" s="7"/>
      <c r="F155" s="7" t="s">
        <v>158</v>
      </c>
      <c r="O155" s="7" t="s">
        <v>26</v>
      </c>
      <c r="P155" s="7"/>
      <c r="Q155" s="7" t="s">
        <v>164</v>
      </c>
      <c r="R155" s="605"/>
      <c r="S155" s="605"/>
      <c r="T155" s="605"/>
      <c r="U155" s="605"/>
      <c r="V155" s="605"/>
      <c r="AD155" s="7"/>
      <c r="AE155" s="7"/>
    </row>
    <row r="156" spans="1:31">
      <c r="A156" s="71"/>
      <c r="C156" s="7" t="s">
        <v>132</v>
      </c>
      <c r="D156" s="7"/>
      <c r="E156" s="7"/>
      <c r="F156" s="7" t="s">
        <v>133</v>
      </c>
      <c r="O156" s="7" t="s">
        <v>24</v>
      </c>
      <c r="P156" s="7"/>
      <c r="Q156" s="7" t="s">
        <v>27</v>
      </c>
      <c r="R156" s="7"/>
      <c r="AD156" s="7"/>
      <c r="AE156" s="7"/>
    </row>
    <row r="157" spans="1:31">
      <c r="A157" s="71"/>
      <c r="C157" s="7" t="s">
        <v>197</v>
      </c>
      <c r="D157" s="7"/>
      <c r="E157" s="7"/>
      <c r="F157" s="7" t="s">
        <v>199</v>
      </c>
      <c r="O157" s="7" t="s">
        <v>322</v>
      </c>
      <c r="P157" s="7"/>
      <c r="Q157" s="7" t="s">
        <v>284</v>
      </c>
      <c r="R157" s="7"/>
      <c r="S157" s="7"/>
      <c r="T157" s="7"/>
      <c r="AD157" s="7"/>
      <c r="AE157" s="7"/>
    </row>
  </sheetData>
  <autoFilter ref="A12:AL131"/>
  <mergeCells count="26">
    <mergeCell ref="A9:B9"/>
    <mergeCell ref="Y9:AA9"/>
    <mergeCell ref="A5:C5"/>
    <mergeCell ref="Y5:AA5"/>
    <mergeCell ref="A6:C6"/>
    <mergeCell ref="Y6:AA6"/>
    <mergeCell ref="A7:C7"/>
    <mergeCell ref="Y7:AA7"/>
    <mergeCell ref="R155:V155"/>
    <mergeCell ref="V65:AH65"/>
    <mergeCell ref="C66:AH66"/>
    <mergeCell ref="Z74:AH74"/>
    <mergeCell ref="Z76:AH76"/>
    <mergeCell ref="C83:AH83"/>
    <mergeCell ref="C97:AH97"/>
    <mergeCell ref="C130:AH130"/>
    <mergeCell ref="A131:B131"/>
    <mergeCell ref="C13:AH13"/>
    <mergeCell ref="Y31:AE31"/>
    <mergeCell ref="C34:AH34"/>
    <mergeCell ref="C41:AH41"/>
    <mergeCell ref="U52:AH52"/>
    <mergeCell ref="Y54:AH54"/>
    <mergeCell ref="C58:AH58"/>
    <mergeCell ref="C61:AH61"/>
    <mergeCell ref="C64:AH6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M160"/>
  <sheetViews>
    <sheetView topLeftCell="C79" workbookViewId="0">
      <selection activeCell="AM109" sqref="AM109"/>
    </sheetView>
  </sheetViews>
  <sheetFormatPr baseColWidth="10" defaultRowHeight="14.25"/>
  <cols>
    <col min="1" max="1" width="5.42578125" style="134" customWidth="1"/>
    <col min="2" max="2" width="39" style="134" customWidth="1"/>
    <col min="3" max="3" width="8.85546875" style="134" customWidth="1"/>
    <col min="4" max="4" width="5.85546875" style="134" customWidth="1"/>
    <col min="5" max="5" width="6.7109375" style="134" customWidth="1"/>
    <col min="6" max="6" width="6.5703125" style="134" customWidth="1"/>
    <col min="7" max="17" width="4.7109375" style="134" customWidth="1"/>
    <col min="18" max="18" width="5.85546875" style="134" customWidth="1"/>
    <col min="19" max="19" width="7.42578125" style="134" customWidth="1"/>
    <col min="20" max="20" width="5.85546875" style="134" customWidth="1"/>
    <col min="21" max="21" width="8.28515625" style="134" customWidth="1"/>
    <col min="22" max="22" width="4.7109375" style="134" customWidth="1"/>
    <col min="23" max="23" width="8.42578125" style="134" customWidth="1"/>
    <col min="24" max="24" width="8" style="134" customWidth="1"/>
    <col min="25" max="25" width="8.5703125" style="134" customWidth="1"/>
    <col min="26" max="27" width="4.7109375" style="134" customWidth="1"/>
    <col min="28" max="28" width="6.7109375" style="134" customWidth="1"/>
    <col min="29" max="29" width="4.7109375" style="134" customWidth="1"/>
    <col min="30" max="30" width="5.85546875" style="134" customWidth="1"/>
    <col min="31" max="31" width="4.7109375" style="134" customWidth="1"/>
    <col min="32" max="32" width="6.42578125" style="134" customWidth="1"/>
    <col min="33" max="35" width="4.7109375" style="134" customWidth="1"/>
    <col min="36" max="36" width="9.85546875" style="134" customWidth="1"/>
    <col min="37" max="16384" width="11.42578125" style="134"/>
  </cols>
  <sheetData>
    <row r="1" spans="1:39">
      <c r="A1" s="137"/>
      <c r="AE1" s="145"/>
      <c r="AF1" s="145"/>
    </row>
    <row r="2" spans="1:39">
      <c r="A2" s="172"/>
      <c r="B2" s="175"/>
      <c r="D2" s="175"/>
      <c r="E2" s="175"/>
      <c r="F2" s="175"/>
      <c r="G2" s="175"/>
      <c r="H2" s="175"/>
      <c r="I2" s="172" t="s">
        <v>7</v>
      </c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6"/>
      <c r="AF2" s="176"/>
      <c r="AG2" s="175"/>
      <c r="AH2" s="175"/>
      <c r="AI2" s="175"/>
    </row>
    <row r="3" spans="1:39">
      <c r="A3" s="137"/>
      <c r="AE3" s="145"/>
      <c r="AF3" s="145"/>
    </row>
    <row r="4" spans="1:39">
      <c r="A4" s="137"/>
      <c r="AE4" s="145"/>
      <c r="AF4" s="145"/>
    </row>
    <row r="5" spans="1:39">
      <c r="A5" s="613" t="s">
        <v>115</v>
      </c>
      <c r="B5" s="613"/>
      <c r="C5" s="613"/>
      <c r="U5" s="169" t="s">
        <v>0</v>
      </c>
      <c r="V5" s="168"/>
      <c r="W5" s="168"/>
      <c r="X5" s="167"/>
      <c r="Y5" s="612" t="s">
        <v>116</v>
      </c>
      <c r="Z5" s="612"/>
      <c r="AA5" s="612"/>
      <c r="AB5" s="182"/>
      <c r="AC5" s="173"/>
      <c r="AD5" s="173"/>
      <c r="AE5" s="174"/>
      <c r="AF5" s="174"/>
      <c r="AG5" s="173"/>
      <c r="AH5" s="173"/>
    </row>
    <row r="6" spans="1:39">
      <c r="A6" s="613" t="s">
        <v>114</v>
      </c>
      <c r="B6" s="613"/>
      <c r="C6" s="613"/>
      <c r="U6" s="197"/>
      <c r="V6" s="197"/>
      <c r="W6" s="197"/>
      <c r="X6" s="198"/>
      <c r="Y6" s="614"/>
      <c r="Z6" s="614"/>
      <c r="AA6" s="614"/>
      <c r="AB6" s="182"/>
      <c r="AC6" s="173"/>
      <c r="AD6" s="173"/>
      <c r="AE6" s="174"/>
      <c r="AF6" s="174"/>
      <c r="AG6" s="173"/>
      <c r="AH6" s="173"/>
    </row>
    <row r="7" spans="1:39">
      <c r="A7" s="615"/>
      <c r="B7" s="615"/>
      <c r="C7" s="615"/>
      <c r="U7" s="197"/>
      <c r="V7" s="197"/>
      <c r="W7" s="197"/>
      <c r="X7" s="198"/>
      <c r="Y7" s="614"/>
      <c r="Z7" s="614"/>
      <c r="AA7" s="614"/>
      <c r="AB7" s="182"/>
      <c r="AC7" s="173"/>
      <c r="AD7" s="173"/>
      <c r="AE7" s="174"/>
      <c r="AF7" s="174"/>
      <c r="AG7" s="173"/>
      <c r="AH7" s="173"/>
    </row>
    <row r="8" spans="1:39">
      <c r="A8" s="172"/>
      <c r="U8" s="171"/>
      <c r="V8" s="171"/>
      <c r="W8" s="171"/>
      <c r="X8" s="170"/>
      <c r="AE8" s="145"/>
      <c r="AF8" s="145"/>
    </row>
    <row r="9" spans="1:39">
      <c r="A9" s="610" t="s">
        <v>209</v>
      </c>
      <c r="B9" s="611"/>
      <c r="U9" s="169" t="s">
        <v>3</v>
      </c>
      <c r="V9" s="168"/>
      <c r="W9" s="168"/>
      <c r="X9" s="167"/>
      <c r="Y9" s="612" t="s">
        <v>342</v>
      </c>
      <c r="Z9" s="612"/>
      <c r="AA9" s="612"/>
      <c r="AB9" s="182"/>
      <c r="AE9" s="145"/>
      <c r="AF9" s="145"/>
    </row>
    <row r="10" spans="1:39">
      <c r="A10" s="137"/>
      <c r="AE10" s="145"/>
      <c r="AF10" s="145"/>
    </row>
    <row r="11" spans="1:39" ht="15" thickBot="1">
      <c r="A11" s="137"/>
      <c r="AE11" s="145"/>
      <c r="AF11" s="145"/>
    </row>
    <row r="12" spans="1:39" ht="60.75" thickBot="1">
      <c r="A12" s="166" t="s">
        <v>9</v>
      </c>
      <c r="B12" s="165" t="s">
        <v>10</v>
      </c>
      <c r="C12" s="163" t="s">
        <v>196</v>
      </c>
      <c r="D12" s="163" t="s">
        <v>186</v>
      </c>
      <c r="E12" s="163" t="s">
        <v>194</v>
      </c>
      <c r="F12" s="163" t="s">
        <v>11</v>
      </c>
      <c r="G12" s="163" t="s">
        <v>119</v>
      </c>
      <c r="H12" s="163" t="s">
        <v>189</v>
      </c>
      <c r="I12" s="163" t="s">
        <v>123</v>
      </c>
      <c r="J12" s="163" t="s">
        <v>124</v>
      </c>
      <c r="K12" s="163" t="s">
        <v>345</v>
      </c>
      <c r="L12" s="163" t="s">
        <v>125</v>
      </c>
      <c r="M12" s="163" t="s">
        <v>126</v>
      </c>
      <c r="N12" s="163" t="s">
        <v>127</v>
      </c>
      <c r="O12" s="163" t="s">
        <v>131</v>
      </c>
      <c r="P12" s="163" t="s">
        <v>120</v>
      </c>
      <c r="Q12" s="163" t="s">
        <v>198</v>
      </c>
      <c r="R12" s="163" t="s">
        <v>179</v>
      </c>
      <c r="S12" s="163" t="s">
        <v>55</v>
      </c>
      <c r="T12" s="163" t="s">
        <v>12</v>
      </c>
      <c r="U12" s="163" t="s">
        <v>14</v>
      </c>
      <c r="V12" s="163" t="s">
        <v>13</v>
      </c>
      <c r="W12" s="163" t="s">
        <v>146</v>
      </c>
      <c r="X12" s="163" t="s">
        <v>147</v>
      </c>
      <c r="Y12" s="163" t="s">
        <v>15</v>
      </c>
      <c r="Z12" s="163" t="s">
        <v>16</v>
      </c>
      <c r="AA12" s="163" t="s">
        <v>56</v>
      </c>
      <c r="AB12" s="163" t="s">
        <v>343</v>
      </c>
      <c r="AC12" s="164" t="s">
        <v>170</v>
      </c>
      <c r="AD12" s="164" t="s">
        <v>17</v>
      </c>
      <c r="AE12" s="164" t="s">
        <v>143</v>
      </c>
      <c r="AF12" s="163" t="s">
        <v>135</v>
      </c>
      <c r="AG12" s="163" t="s">
        <v>138</v>
      </c>
      <c r="AH12" s="162" t="s">
        <v>183</v>
      </c>
      <c r="AI12" s="162" t="s">
        <v>190</v>
      </c>
      <c r="AJ12" s="192" t="s">
        <v>51</v>
      </c>
      <c r="AK12" s="183" t="s">
        <v>38</v>
      </c>
      <c r="AL12" s="181" t="s">
        <v>52</v>
      </c>
      <c r="AM12" s="95" t="s">
        <v>248</v>
      </c>
    </row>
    <row r="13" spans="1:39" ht="15">
      <c r="A13" s="152">
        <v>1</v>
      </c>
      <c r="B13" s="161" t="s">
        <v>59</v>
      </c>
      <c r="C13" s="148"/>
      <c r="D13" s="148"/>
      <c r="E13" s="148"/>
      <c r="F13" s="148"/>
      <c r="G13" s="160"/>
      <c r="H13" s="160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>
        <f>6*12</f>
        <v>72</v>
      </c>
      <c r="X13" s="148">
        <f>6*12</f>
        <v>72</v>
      </c>
      <c r="Y13" s="154"/>
      <c r="Z13" s="148"/>
      <c r="AA13" s="154"/>
      <c r="AB13" s="154"/>
      <c r="AC13" s="148"/>
      <c r="AD13" s="154"/>
      <c r="AE13" s="153"/>
      <c r="AF13" s="153">
        <f>1*6</f>
        <v>6</v>
      </c>
      <c r="AG13" s="153"/>
      <c r="AH13" s="153"/>
      <c r="AI13" s="153"/>
      <c r="AJ13" s="193">
        <f t="shared" ref="AJ13:AJ44" si="0">SUM(C13:AI13)</f>
        <v>150</v>
      </c>
      <c r="AK13" s="184">
        <v>0</v>
      </c>
      <c r="AL13" s="189" t="e">
        <f t="shared" ref="AL13:AL44" si="1">+AK13/C13</f>
        <v>#DIV/0!</v>
      </c>
      <c r="AM13" t="s">
        <v>249</v>
      </c>
    </row>
    <row r="14" spans="1:39" ht="15" customHeight="1">
      <c r="A14" s="151">
        <v>2</v>
      </c>
      <c r="B14" s="149" t="s">
        <v>60</v>
      </c>
      <c r="C14" s="600" t="s">
        <v>341</v>
      </c>
      <c r="D14" s="601"/>
      <c r="E14" s="601"/>
      <c r="F14" s="601"/>
      <c r="G14" s="601"/>
      <c r="H14" s="601"/>
      <c r="I14" s="601"/>
      <c r="J14" s="601"/>
      <c r="K14" s="601"/>
      <c r="L14" s="601"/>
      <c r="M14" s="601"/>
      <c r="N14" s="601"/>
      <c r="O14" s="601"/>
      <c r="P14" s="601"/>
      <c r="Q14" s="601"/>
      <c r="R14" s="601"/>
      <c r="S14" s="601"/>
      <c r="T14" s="601"/>
      <c r="U14" s="601"/>
      <c r="V14" s="601"/>
      <c r="W14" s="601"/>
      <c r="X14" s="601"/>
      <c r="Y14" s="601"/>
      <c r="Z14" s="601"/>
      <c r="AA14" s="601"/>
      <c r="AB14" s="601"/>
      <c r="AC14" s="601"/>
      <c r="AD14" s="601"/>
      <c r="AE14" s="602"/>
      <c r="AF14" s="153">
        <f>1*6</f>
        <v>6</v>
      </c>
      <c r="AG14" s="153"/>
      <c r="AH14" s="153"/>
      <c r="AI14" s="153"/>
      <c r="AJ14" s="193">
        <f t="shared" si="0"/>
        <v>6</v>
      </c>
      <c r="AK14" s="185">
        <v>0</v>
      </c>
      <c r="AL14" s="189" t="e">
        <f t="shared" si="1"/>
        <v>#VALUE!</v>
      </c>
      <c r="AM14" t="s">
        <v>249</v>
      </c>
    </row>
    <row r="15" spans="1:39" ht="15">
      <c r="A15" s="152">
        <v>3</v>
      </c>
      <c r="B15" s="149" t="s">
        <v>61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>
        <f>6*12</f>
        <v>72</v>
      </c>
      <c r="X15" s="148">
        <f>6*12</f>
        <v>72</v>
      </c>
      <c r="Y15" s="154"/>
      <c r="Z15" s="148"/>
      <c r="AA15" s="154"/>
      <c r="AB15" s="154"/>
      <c r="AC15" s="148"/>
      <c r="AD15" s="154"/>
      <c r="AE15" s="153"/>
      <c r="AF15" s="153">
        <f>1*6</f>
        <v>6</v>
      </c>
      <c r="AG15" s="148"/>
      <c r="AH15" s="148"/>
      <c r="AI15" s="148"/>
      <c r="AJ15" s="193">
        <f t="shared" si="0"/>
        <v>150</v>
      </c>
      <c r="AK15" s="185">
        <v>0</v>
      </c>
      <c r="AL15" s="189" t="e">
        <f t="shared" si="1"/>
        <v>#DIV/0!</v>
      </c>
      <c r="AM15" t="s">
        <v>249</v>
      </c>
    </row>
    <row r="16" spans="1:39" ht="15" customHeight="1">
      <c r="A16" s="152">
        <v>4</v>
      </c>
      <c r="B16" s="149" t="s">
        <v>62</v>
      </c>
      <c r="C16" s="600" t="s">
        <v>336</v>
      </c>
      <c r="D16" s="601"/>
      <c r="E16" s="601"/>
      <c r="F16" s="601"/>
      <c r="G16" s="601"/>
      <c r="H16" s="601"/>
      <c r="I16" s="601"/>
      <c r="J16" s="601"/>
      <c r="K16" s="601"/>
      <c r="L16" s="601"/>
      <c r="M16" s="601"/>
      <c r="N16" s="601"/>
      <c r="O16" s="601"/>
      <c r="P16" s="601"/>
      <c r="Q16" s="601"/>
      <c r="R16" s="601"/>
      <c r="S16" s="601"/>
      <c r="T16" s="601"/>
      <c r="U16" s="601"/>
      <c r="V16" s="601"/>
      <c r="W16" s="601"/>
      <c r="X16" s="601"/>
      <c r="Y16" s="601"/>
      <c r="Z16" s="601"/>
      <c r="AA16" s="601"/>
      <c r="AB16" s="601"/>
      <c r="AC16" s="601"/>
      <c r="AD16" s="601"/>
      <c r="AE16" s="601"/>
      <c r="AF16" s="601"/>
      <c r="AG16" s="601"/>
      <c r="AH16" s="601"/>
      <c r="AI16" s="602"/>
      <c r="AJ16" s="193">
        <f t="shared" si="0"/>
        <v>0</v>
      </c>
      <c r="AK16" s="185">
        <v>0</v>
      </c>
      <c r="AL16" s="189" t="e">
        <f t="shared" si="1"/>
        <v>#VALUE!</v>
      </c>
      <c r="AM16" t="s">
        <v>249</v>
      </c>
    </row>
    <row r="17" spans="1:39" ht="15">
      <c r="A17" s="152">
        <v>5</v>
      </c>
      <c r="B17" s="149" t="s">
        <v>63</v>
      </c>
      <c r="C17" s="148"/>
      <c r="D17" s="148">
        <f>25*6</f>
        <v>150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93">
        <f t="shared" si="0"/>
        <v>150</v>
      </c>
      <c r="AK17" s="185">
        <v>0</v>
      </c>
      <c r="AL17" s="189" t="e">
        <f t="shared" si="1"/>
        <v>#DIV/0!</v>
      </c>
      <c r="AM17" t="s">
        <v>249</v>
      </c>
    </row>
    <row r="18" spans="1:39" ht="15">
      <c r="A18" s="151">
        <v>6</v>
      </c>
      <c r="B18" s="149" t="s">
        <v>64</v>
      </c>
      <c r="C18" s="148"/>
      <c r="D18" s="148"/>
      <c r="E18" s="148"/>
      <c r="F18" s="148"/>
      <c r="G18" s="153"/>
      <c r="H18" s="153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>
        <f>6*12</f>
        <v>72</v>
      </c>
      <c r="Y18" s="154"/>
      <c r="Z18" s="148"/>
      <c r="AA18" s="154"/>
      <c r="AB18" s="154"/>
      <c r="AC18" s="148"/>
      <c r="AD18" s="154"/>
      <c r="AE18" s="153"/>
      <c r="AF18" s="153"/>
      <c r="AG18" s="153"/>
      <c r="AH18" s="153"/>
      <c r="AI18" s="153"/>
      <c r="AJ18" s="193">
        <f t="shared" si="0"/>
        <v>72</v>
      </c>
      <c r="AK18" s="185">
        <v>0</v>
      </c>
      <c r="AL18" s="189" t="e">
        <f t="shared" si="1"/>
        <v>#DIV/0!</v>
      </c>
      <c r="AM18" t="s">
        <v>249</v>
      </c>
    </row>
    <row r="19" spans="1:39" ht="15">
      <c r="A19" s="152">
        <v>7</v>
      </c>
      <c r="B19" s="149" t="s">
        <v>65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>
        <f>9*2</f>
        <v>18</v>
      </c>
      <c r="S19" s="148">
        <f>9*4</f>
        <v>36</v>
      </c>
      <c r="T19" s="148"/>
      <c r="U19" s="148"/>
      <c r="V19" s="148"/>
      <c r="W19" s="148">
        <f>4*12</f>
        <v>48</v>
      </c>
      <c r="X19" s="148">
        <f>4*12</f>
        <v>48</v>
      </c>
      <c r="Y19" s="154"/>
      <c r="Z19" s="148"/>
      <c r="AA19" s="154"/>
      <c r="AB19" s="154"/>
      <c r="AC19" s="148"/>
      <c r="AD19" s="154"/>
      <c r="AE19" s="153"/>
      <c r="AF19" s="153"/>
      <c r="AG19" s="153"/>
      <c r="AH19" s="153"/>
      <c r="AI19" s="153"/>
      <c r="AJ19" s="193">
        <f t="shared" si="0"/>
        <v>150</v>
      </c>
      <c r="AK19" s="185">
        <v>0</v>
      </c>
      <c r="AL19" s="189" t="e">
        <f t="shared" si="1"/>
        <v>#DIV/0!</v>
      </c>
      <c r="AM19" t="s">
        <v>249</v>
      </c>
    </row>
    <row r="20" spans="1:39" ht="15">
      <c r="A20" s="152">
        <v>8</v>
      </c>
      <c r="B20" s="149" t="s">
        <v>66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>
        <f>9*6</f>
        <v>54</v>
      </c>
      <c r="V20" s="148"/>
      <c r="W20" s="148"/>
      <c r="X20" s="148">
        <f>8*12</f>
        <v>96</v>
      </c>
      <c r="Y20" s="154"/>
      <c r="Z20" s="148"/>
      <c r="AA20" s="154"/>
      <c r="AB20" s="154"/>
      <c r="AC20" s="148"/>
      <c r="AD20" s="148"/>
      <c r="AE20" s="153"/>
      <c r="AF20" s="153"/>
      <c r="AG20" s="148"/>
      <c r="AH20" s="148"/>
      <c r="AI20" s="148"/>
      <c r="AJ20" s="193">
        <f t="shared" si="0"/>
        <v>150</v>
      </c>
      <c r="AK20" s="185">
        <v>0</v>
      </c>
      <c r="AL20" s="189" t="e">
        <f t="shared" si="1"/>
        <v>#DIV/0!</v>
      </c>
      <c r="AM20" t="s">
        <v>249</v>
      </c>
    </row>
    <row r="21" spans="1:39" ht="15">
      <c r="A21" s="152">
        <v>9</v>
      </c>
      <c r="B21" s="149" t="s">
        <v>67</v>
      </c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>
        <f>9*6</f>
        <v>54</v>
      </c>
      <c r="V21" s="148"/>
      <c r="W21" s="148">
        <f>2*12</f>
        <v>24</v>
      </c>
      <c r="X21" s="148">
        <f>6*12</f>
        <v>72</v>
      </c>
      <c r="Y21" s="154"/>
      <c r="Z21" s="148"/>
      <c r="AA21" s="154"/>
      <c r="AB21" s="154"/>
      <c r="AC21" s="148"/>
      <c r="AD21" s="148"/>
      <c r="AE21" s="148"/>
      <c r="AF21" s="148"/>
      <c r="AG21" s="148"/>
      <c r="AH21" s="148"/>
      <c r="AI21" s="159"/>
      <c r="AJ21" s="193">
        <f t="shared" si="0"/>
        <v>150</v>
      </c>
      <c r="AK21" s="185">
        <v>0</v>
      </c>
      <c r="AL21" s="189" t="e">
        <f t="shared" si="1"/>
        <v>#DIV/0!</v>
      </c>
      <c r="AM21" t="s">
        <v>249</v>
      </c>
    </row>
    <row r="22" spans="1:39" ht="15">
      <c r="A22" s="151">
        <v>10</v>
      </c>
      <c r="B22" s="149" t="s">
        <v>68</v>
      </c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>
        <f>9*6</f>
        <v>54</v>
      </c>
      <c r="V22" s="148"/>
      <c r="W22" s="148">
        <f>1*12</f>
        <v>12</v>
      </c>
      <c r="X22" s="148">
        <f>7*12</f>
        <v>84</v>
      </c>
      <c r="Y22" s="154"/>
      <c r="Z22" s="148"/>
      <c r="AA22" s="154"/>
      <c r="AB22" s="154"/>
      <c r="AC22" s="148"/>
      <c r="AD22" s="154"/>
      <c r="AE22" s="153"/>
      <c r="AF22" s="153"/>
      <c r="AG22" s="148"/>
      <c r="AH22" s="148"/>
      <c r="AI22" s="148"/>
      <c r="AJ22" s="193">
        <f t="shared" si="0"/>
        <v>150</v>
      </c>
      <c r="AK22" s="185">
        <v>0</v>
      </c>
      <c r="AL22" s="189" t="e">
        <f t="shared" si="1"/>
        <v>#DIV/0!</v>
      </c>
      <c r="AM22" t="s">
        <v>249</v>
      </c>
    </row>
    <row r="23" spans="1:39" ht="15">
      <c r="A23" s="152">
        <v>11</v>
      </c>
      <c r="B23" s="149" t="s">
        <v>69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>
        <f>8*6</f>
        <v>48</v>
      </c>
      <c r="V23" s="148"/>
      <c r="W23" s="148">
        <f>3*12</f>
        <v>36</v>
      </c>
      <c r="X23" s="148">
        <f>4*12</f>
        <v>48</v>
      </c>
      <c r="Y23" s="148"/>
      <c r="Z23" s="148"/>
      <c r="AA23" s="148"/>
      <c r="AB23" s="148"/>
      <c r="AC23" s="148"/>
      <c r="AD23" s="148">
        <f>18</f>
        <v>18</v>
      </c>
      <c r="AE23" s="148"/>
      <c r="AF23" s="148"/>
      <c r="AG23" s="148"/>
      <c r="AH23" s="148"/>
      <c r="AI23" s="148"/>
      <c r="AJ23" s="193">
        <f t="shared" si="0"/>
        <v>150</v>
      </c>
      <c r="AK23" s="185">
        <v>0</v>
      </c>
      <c r="AL23" s="189" t="e">
        <f t="shared" si="1"/>
        <v>#DIV/0!</v>
      </c>
      <c r="AM23" t="s">
        <v>249</v>
      </c>
    </row>
    <row r="24" spans="1:39" ht="15" customHeight="1">
      <c r="A24" s="152">
        <v>12</v>
      </c>
      <c r="B24" s="149" t="s">
        <v>70</v>
      </c>
      <c r="C24" s="600" t="s">
        <v>340</v>
      </c>
      <c r="D24" s="601"/>
      <c r="E24" s="601"/>
      <c r="F24" s="601"/>
      <c r="G24" s="601"/>
      <c r="H24" s="601"/>
      <c r="I24" s="601"/>
      <c r="J24" s="601"/>
      <c r="K24" s="601"/>
      <c r="L24" s="601"/>
      <c r="M24" s="601"/>
      <c r="N24" s="601"/>
      <c r="O24" s="601"/>
      <c r="P24" s="601"/>
      <c r="Q24" s="601"/>
      <c r="R24" s="601"/>
      <c r="S24" s="601"/>
      <c r="T24" s="601"/>
      <c r="U24" s="601"/>
      <c r="V24" s="601"/>
      <c r="W24" s="601"/>
      <c r="X24" s="601"/>
      <c r="Y24" s="601"/>
      <c r="Z24" s="601"/>
      <c r="AA24" s="601"/>
      <c r="AB24" s="601"/>
      <c r="AC24" s="601"/>
      <c r="AD24" s="601"/>
      <c r="AE24" s="601"/>
      <c r="AF24" s="601"/>
      <c r="AG24" s="601"/>
      <c r="AH24" s="601"/>
      <c r="AI24" s="602"/>
      <c r="AJ24" s="193">
        <f t="shared" si="0"/>
        <v>0</v>
      </c>
      <c r="AK24" s="185">
        <v>0</v>
      </c>
      <c r="AL24" s="189" t="e">
        <f t="shared" si="1"/>
        <v>#VALUE!</v>
      </c>
      <c r="AM24" t="s">
        <v>249</v>
      </c>
    </row>
    <row r="25" spans="1:39" ht="15">
      <c r="A25" s="152">
        <v>13</v>
      </c>
      <c r="B25" s="149" t="s">
        <v>315</v>
      </c>
      <c r="C25" s="148">
        <v>8</v>
      </c>
      <c r="D25" s="148"/>
      <c r="E25" s="148"/>
      <c r="F25" s="148"/>
      <c r="G25" s="148"/>
      <c r="H25" s="148"/>
      <c r="I25" s="148"/>
      <c r="J25" s="100"/>
      <c r="K25" s="100"/>
      <c r="L25" s="148"/>
      <c r="M25" s="148"/>
      <c r="N25" s="148"/>
      <c r="O25" s="148"/>
      <c r="P25" s="148"/>
      <c r="Q25" s="148"/>
      <c r="R25" s="148">
        <f>1*2</f>
        <v>2</v>
      </c>
      <c r="S25" s="100">
        <f>1*4</f>
        <v>4</v>
      </c>
      <c r="T25" s="148"/>
      <c r="U25" s="148">
        <f>6*6</f>
        <v>36</v>
      </c>
      <c r="V25" s="148"/>
      <c r="W25" s="148">
        <f>2*12</f>
        <v>24</v>
      </c>
      <c r="X25" s="148">
        <f>6*12</f>
        <v>72</v>
      </c>
      <c r="Y25" s="154"/>
      <c r="Z25" s="148"/>
      <c r="AA25" s="154"/>
      <c r="AB25" s="154"/>
      <c r="AC25" s="148"/>
      <c r="AD25" s="148">
        <f>4</f>
        <v>4</v>
      </c>
      <c r="AE25" s="148"/>
      <c r="AF25" s="148"/>
      <c r="AG25" s="148"/>
      <c r="AH25" s="148"/>
      <c r="AI25" s="148"/>
      <c r="AJ25" s="193">
        <f t="shared" si="0"/>
        <v>150</v>
      </c>
      <c r="AK25" s="185">
        <v>10</v>
      </c>
      <c r="AL25" s="189">
        <f t="shared" si="1"/>
        <v>1.25</v>
      </c>
      <c r="AM25" t="s">
        <v>249</v>
      </c>
    </row>
    <row r="26" spans="1:39" ht="15">
      <c r="A26" s="151">
        <v>14</v>
      </c>
      <c r="B26" s="149" t="s">
        <v>71</v>
      </c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>
        <f>9*6</f>
        <v>54</v>
      </c>
      <c r="V26" s="148"/>
      <c r="W26" s="148">
        <f>2*12</f>
        <v>24</v>
      </c>
      <c r="X26" s="148">
        <f>6*12</f>
        <v>72</v>
      </c>
      <c r="Y26" s="154"/>
      <c r="Z26" s="148"/>
      <c r="AA26" s="154"/>
      <c r="AB26" s="154"/>
      <c r="AC26" s="148"/>
      <c r="AD26" s="154"/>
      <c r="AE26" s="153"/>
      <c r="AF26" s="153"/>
      <c r="AG26" s="148"/>
      <c r="AH26" s="148"/>
      <c r="AI26" s="148"/>
      <c r="AJ26" s="193">
        <f t="shared" si="0"/>
        <v>150</v>
      </c>
      <c r="AK26" s="185">
        <v>0</v>
      </c>
      <c r="AL26" s="189" t="e">
        <f t="shared" si="1"/>
        <v>#DIV/0!</v>
      </c>
      <c r="AM26" t="s">
        <v>249</v>
      </c>
    </row>
    <row r="27" spans="1:39" ht="15">
      <c r="A27" s="152">
        <v>15</v>
      </c>
      <c r="B27" s="149" t="s">
        <v>72</v>
      </c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>
        <f>9*6</f>
        <v>54</v>
      </c>
      <c r="V27" s="148"/>
      <c r="W27" s="148">
        <f>2*12</f>
        <v>24</v>
      </c>
      <c r="X27" s="148">
        <f>6*12</f>
        <v>72</v>
      </c>
      <c r="Y27" s="154"/>
      <c r="Z27" s="148"/>
      <c r="AA27" s="154"/>
      <c r="AB27" s="154"/>
      <c r="AC27" s="148"/>
      <c r="AD27" s="154"/>
      <c r="AE27" s="153"/>
      <c r="AF27" s="153"/>
      <c r="AG27" s="153"/>
      <c r="AH27" s="153"/>
      <c r="AI27" s="153"/>
      <c r="AJ27" s="193">
        <f t="shared" si="0"/>
        <v>150</v>
      </c>
      <c r="AK27" s="185">
        <v>0</v>
      </c>
      <c r="AL27" s="189" t="e">
        <f t="shared" si="1"/>
        <v>#DIV/0!</v>
      </c>
      <c r="AM27" t="s">
        <v>249</v>
      </c>
    </row>
    <row r="28" spans="1:39" ht="15" customHeight="1">
      <c r="A28" s="152">
        <v>16</v>
      </c>
      <c r="B28" s="149" t="s">
        <v>73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>
        <f>4*6</f>
        <v>24</v>
      </c>
      <c r="V28" s="148"/>
      <c r="W28" s="148">
        <f>1*12</f>
        <v>12</v>
      </c>
      <c r="X28" s="148">
        <f>3*12</f>
        <v>36</v>
      </c>
      <c r="Y28" s="620" t="s">
        <v>339</v>
      </c>
      <c r="Z28" s="621"/>
      <c r="AA28" s="621"/>
      <c r="AB28" s="621"/>
      <c r="AC28" s="621"/>
      <c r="AD28" s="621"/>
      <c r="AE28" s="621"/>
      <c r="AF28" s="621"/>
      <c r="AG28" s="621"/>
      <c r="AH28" s="621"/>
      <c r="AI28" s="622"/>
      <c r="AJ28" s="193">
        <f t="shared" si="0"/>
        <v>72</v>
      </c>
      <c r="AK28" s="185">
        <v>0</v>
      </c>
      <c r="AL28" s="189" t="e">
        <f t="shared" si="1"/>
        <v>#DIV/0!</v>
      </c>
      <c r="AM28" t="s">
        <v>249</v>
      </c>
    </row>
    <row r="29" spans="1:39" ht="15">
      <c r="A29" s="152">
        <v>17</v>
      </c>
      <c r="B29" s="149" t="s">
        <v>74</v>
      </c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>
        <f>7*6</f>
        <v>42</v>
      </c>
      <c r="V29" s="148"/>
      <c r="W29" s="148">
        <f>4*12</f>
        <v>48</v>
      </c>
      <c r="X29" s="148">
        <f>5*12</f>
        <v>60</v>
      </c>
      <c r="Y29" s="154"/>
      <c r="Z29" s="148"/>
      <c r="AA29" s="154"/>
      <c r="AB29" s="154"/>
      <c r="AC29" s="148"/>
      <c r="AD29" s="154"/>
      <c r="AE29" s="153"/>
      <c r="AF29" s="153"/>
      <c r="AG29" s="153"/>
      <c r="AH29" s="153"/>
      <c r="AI29" s="153"/>
      <c r="AJ29" s="193">
        <f t="shared" si="0"/>
        <v>150</v>
      </c>
      <c r="AK29" s="185">
        <v>0</v>
      </c>
      <c r="AL29" s="189" t="e">
        <f t="shared" si="1"/>
        <v>#DIV/0!</v>
      </c>
      <c r="AM29" t="s">
        <v>249</v>
      </c>
    </row>
    <row r="30" spans="1:39" ht="15" customHeight="1">
      <c r="A30" s="151">
        <v>18</v>
      </c>
      <c r="B30" s="149" t="s">
        <v>76</v>
      </c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>
        <f>5*12</f>
        <v>60</v>
      </c>
      <c r="X30" s="148">
        <f>5*12</f>
        <v>60</v>
      </c>
      <c r="Y30" s="600" t="s">
        <v>338</v>
      </c>
      <c r="Z30" s="601"/>
      <c r="AA30" s="601"/>
      <c r="AB30" s="601"/>
      <c r="AC30" s="601"/>
      <c r="AD30" s="601"/>
      <c r="AE30" s="601"/>
      <c r="AF30" s="601"/>
      <c r="AG30" s="601"/>
      <c r="AH30" s="601"/>
      <c r="AI30" s="602"/>
      <c r="AJ30" s="193">
        <f t="shared" si="0"/>
        <v>120</v>
      </c>
      <c r="AK30" s="185">
        <v>0</v>
      </c>
      <c r="AL30" s="189" t="e">
        <f t="shared" si="1"/>
        <v>#DIV/0!</v>
      </c>
      <c r="AM30" t="s">
        <v>249</v>
      </c>
    </row>
    <row r="31" spans="1:39" ht="15" customHeight="1">
      <c r="A31" s="152">
        <v>19</v>
      </c>
      <c r="B31" s="149" t="s">
        <v>77</v>
      </c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>
        <f>4*12</f>
        <v>48</v>
      </c>
      <c r="X31" s="148">
        <f>5*12</f>
        <v>60</v>
      </c>
      <c r="Y31" s="600" t="s">
        <v>337</v>
      </c>
      <c r="Z31" s="601"/>
      <c r="AA31" s="601"/>
      <c r="AB31" s="601"/>
      <c r="AC31" s="601"/>
      <c r="AD31" s="601"/>
      <c r="AE31" s="601"/>
      <c r="AF31" s="601"/>
      <c r="AG31" s="601"/>
      <c r="AH31" s="601"/>
      <c r="AI31" s="602"/>
      <c r="AJ31" s="193">
        <f t="shared" si="0"/>
        <v>108</v>
      </c>
      <c r="AK31" s="185">
        <v>0</v>
      </c>
      <c r="AL31" s="189" t="e">
        <f t="shared" si="1"/>
        <v>#DIV/0!</v>
      </c>
      <c r="AM31" t="s">
        <v>249</v>
      </c>
    </row>
    <row r="32" spans="1:39" ht="15" customHeight="1">
      <c r="A32" s="152">
        <v>20</v>
      </c>
      <c r="B32" s="149" t="s">
        <v>78</v>
      </c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>
        <f>1*6</f>
        <v>6</v>
      </c>
      <c r="V32" s="148"/>
      <c r="W32" s="148">
        <f>3*12</f>
        <v>36</v>
      </c>
      <c r="X32" s="148">
        <f>1*12</f>
        <v>12</v>
      </c>
      <c r="Y32" s="620" t="s">
        <v>331</v>
      </c>
      <c r="Z32" s="621"/>
      <c r="AA32" s="621"/>
      <c r="AB32" s="621"/>
      <c r="AC32" s="621"/>
      <c r="AD32" s="621"/>
      <c r="AE32" s="621"/>
      <c r="AF32" s="621"/>
      <c r="AG32" s="621"/>
      <c r="AH32" s="621"/>
      <c r="AI32" s="622"/>
      <c r="AJ32" s="193">
        <f t="shared" si="0"/>
        <v>54</v>
      </c>
      <c r="AK32" s="185">
        <v>0</v>
      </c>
      <c r="AL32" s="189" t="e">
        <f t="shared" si="1"/>
        <v>#DIV/0!</v>
      </c>
      <c r="AM32" t="s">
        <v>249</v>
      </c>
    </row>
    <row r="33" spans="1:39" ht="15" customHeight="1">
      <c r="A33" s="152">
        <v>21</v>
      </c>
      <c r="B33" s="158" t="s">
        <v>79</v>
      </c>
      <c r="C33" s="600" t="s">
        <v>222</v>
      </c>
      <c r="D33" s="601"/>
      <c r="E33" s="601"/>
      <c r="F33" s="601"/>
      <c r="G33" s="601"/>
      <c r="H33" s="601"/>
      <c r="I33" s="601"/>
      <c r="J33" s="601"/>
      <c r="K33" s="601"/>
      <c r="L33" s="601"/>
      <c r="M33" s="601"/>
      <c r="N33" s="601"/>
      <c r="O33" s="601"/>
      <c r="P33" s="601"/>
      <c r="Q33" s="601"/>
      <c r="R33" s="601"/>
      <c r="S33" s="601"/>
      <c r="T33" s="601"/>
      <c r="U33" s="601"/>
      <c r="V33" s="601"/>
      <c r="W33" s="601"/>
      <c r="X33" s="601"/>
      <c r="Y33" s="601"/>
      <c r="Z33" s="601"/>
      <c r="AA33" s="601"/>
      <c r="AB33" s="601"/>
      <c r="AC33" s="601"/>
      <c r="AD33" s="601"/>
      <c r="AE33" s="601"/>
      <c r="AF33" s="601"/>
      <c r="AG33" s="601"/>
      <c r="AH33" s="601"/>
      <c r="AI33" s="602"/>
      <c r="AJ33" s="193">
        <f t="shared" si="0"/>
        <v>0</v>
      </c>
      <c r="AK33" s="185">
        <v>0</v>
      </c>
      <c r="AL33" s="189" t="e">
        <f t="shared" si="1"/>
        <v>#VALUE!</v>
      </c>
      <c r="AM33" t="s">
        <v>249</v>
      </c>
    </row>
    <row r="34" spans="1:39" ht="15">
      <c r="A34" s="151">
        <v>22</v>
      </c>
      <c r="B34" s="149" t="s">
        <v>80</v>
      </c>
      <c r="C34" s="148"/>
      <c r="D34" s="148"/>
      <c r="E34" s="148"/>
      <c r="F34" s="148">
        <f>5*4</f>
        <v>20</v>
      </c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>
        <f>4*2</f>
        <v>8</v>
      </c>
      <c r="S34" s="148">
        <f>4*4</f>
        <v>16</v>
      </c>
      <c r="T34" s="148"/>
      <c r="U34" s="148"/>
      <c r="V34" s="148"/>
      <c r="W34" s="148"/>
      <c r="X34" s="148">
        <f>8*12</f>
        <v>96</v>
      </c>
      <c r="Y34" s="154"/>
      <c r="Z34" s="148"/>
      <c r="AA34" s="154"/>
      <c r="AB34" s="154"/>
      <c r="AC34" s="148"/>
      <c r="AD34" s="154">
        <f>10</f>
        <v>10</v>
      </c>
      <c r="AE34" s="153"/>
      <c r="AF34" s="153"/>
      <c r="AG34" s="148"/>
      <c r="AH34" s="148"/>
      <c r="AI34" s="148"/>
      <c r="AJ34" s="193">
        <f t="shared" si="0"/>
        <v>150</v>
      </c>
      <c r="AK34" s="185">
        <v>0</v>
      </c>
      <c r="AL34" s="189" t="e">
        <f t="shared" si="1"/>
        <v>#DIV/0!</v>
      </c>
      <c r="AM34" t="s">
        <v>249</v>
      </c>
    </row>
    <row r="35" spans="1:39" ht="15">
      <c r="A35" s="152">
        <v>23</v>
      </c>
      <c r="B35" s="149" t="s">
        <v>81</v>
      </c>
      <c r="C35" s="148">
        <v>12</v>
      </c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>
        <f>5*2</f>
        <v>10</v>
      </c>
      <c r="S35" s="148">
        <f>5*4</f>
        <v>20</v>
      </c>
      <c r="T35" s="148"/>
      <c r="U35" s="148">
        <f>9*6</f>
        <v>54</v>
      </c>
      <c r="V35" s="148"/>
      <c r="W35" s="148">
        <f>1*12</f>
        <v>12</v>
      </c>
      <c r="X35" s="148">
        <f>3*12</f>
        <v>36</v>
      </c>
      <c r="Y35" s="154"/>
      <c r="Z35" s="148"/>
      <c r="AA35" s="154"/>
      <c r="AB35" s="154"/>
      <c r="AC35" s="148"/>
      <c r="AD35" s="154">
        <f>6</f>
        <v>6</v>
      </c>
      <c r="AE35" s="153"/>
      <c r="AF35" s="153"/>
      <c r="AG35" s="153"/>
      <c r="AH35" s="153"/>
      <c r="AI35" s="153"/>
      <c r="AJ35" s="193">
        <f t="shared" si="0"/>
        <v>150</v>
      </c>
      <c r="AK35" s="185">
        <v>34</v>
      </c>
      <c r="AL35" s="189">
        <f t="shared" si="1"/>
        <v>2.8333333333333335</v>
      </c>
      <c r="AM35" t="s">
        <v>249</v>
      </c>
    </row>
    <row r="36" spans="1:39" ht="15">
      <c r="A36" s="152">
        <v>24</v>
      </c>
      <c r="B36" s="149" t="s">
        <v>82</v>
      </c>
      <c r="C36" s="148"/>
      <c r="D36" s="148"/>
      <c r="E36" s="148"/>
      <c r="F36" s="148">
        <f>2*4</f>
        <v>8</v>
      </c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>
        <f>7*6</f>
        <v>42</v>
      </c>
      <c r="V36" s="148"/>
      <c r="W36" s="148">
        <f>1*12</f>
        <v>12</v>
      </c>
      <c r="X36" s="148">
        <f>7*12</f>
        <v>84</v>
      </c>
      <c r="Y36" s="154"/>
      <c r="Z36" s="148"/>
      <c r="AA36" s="154"/>
      <c r="AB36" s="154"/>
      <c r="AC36" s="148"/>
      <c r="AD36" s="148">
        <f>4</f>
        <v>4</v>
      </c>
      <c r="AE36" s="148"/>
      <c r="AF36" s="148"/>
      <c r="AG36" s="148"/>
      <c r="AH36" s="148"/>
      <c r="AI36" s="148"/>
      <c r="AJ36" s="193">
        <f t="shared" si="0"/>
        <v>150</v>
      </c>
      <c r="AK36" s="185">
        <v>0</v>
      </c>
      <c r="AL36" s="189" t="e">
        <f t="shared" si="1"/>
        <v>#DIV/0!</v>
      </c>
      <c r="AM36" t="s">
        <v>249</v>
      </c>
    </row>
    <row r="37" spans="1:39" ht="15">
      <c r="A37" s="152">
        <v>25</v>
      </c>
      <c r="B37" s="149" t="s">
        <v>83</v>
      </c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55">
        <f>9*2</f>
        <v>18</v>
      </c>
      <c r="S37" s="148">
        <f>9*4</f>
        <v>36</v>
      </c>
      <c r="T37" s="148"/>
      <c r="U37" s="148"/>
      <c r="V37" s="148"/>
      <c r="W37" s="148">
        <f>4*12</f>
        <v>48</v>
      </c>
      <c r="X37" s="148">
        <f>4*12</f>
        <v>48</v>
      </c>
      <c r="Y37" s="155"/>
      <c r="Z37" s="155"/>
      <c r="AA37" s="155"/>
      <c r="AB37" s="155"/>
      <c r="AC37" s="157"/>
      <c r="AD37" s="157"/>
      <c r="AE37" s="157"/>
      <c r="AF37" s="157"/>
      <c r="AG37" s="157"/>
      <c r="AH37" s="157"/>
      <c r="AI37" s="157"/>
      <c r="AJ37" s="193">
        <f t="shared" si="0"/>
        <v>150</v>
      </c>
      <c r="AK37" s="185">
        <v>0</v>
      </c>
      <c r="AL37" s="189" t="e">
        <f t="shared" si="1"/>
        <v>#DIV/0!</v>
      </c>
      <c r="AM37" t="s">
        <v>249</v>
      </c>
    </row>
    <row r="38" spans="1:39" ht="15">
      <c r="A38" s="151">
        <v>26</v>
      </c>
      <c r="B38" s="149" t="s">
        <v>84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>
        <f>5*12</f>
        <v>60</v>
      </c>
      <c r="X38" s="148"/>
      <c r="Y38" s="154"/>
      <c r="Z38" s="148"/>
      <c r="AA38" s="154"/>
      <c r="AB38" s="154"/>
      <c r="AC38" s="148"/>
      <c r="AD38" s="154"/>
      <c r="AE38" s="153"/>
      <c r="AF38" s="153">
        <f>15*6</f>
        <v>90</v>
      </c>
      <c r="AG38" s="153"/>
      <c r="AH38" s="153"/>
      <c r="AI38" s="153"/>
      <c r="AJ38" s="193">
        <f t="shared" si="0"/>
        <v>150</v>
      </c>
      <c r="AK38" s="185">
        <v>0</v>
      </c>
      <c r="AL38" s="189" t="e">
        <f t="shared" si="1"/>
        <v>#DIV/0!</v>
      </c>
      <c r="AM38" t="s">
        <v>249</v>
      </c>
    </row>
    <row r="39" spans="1:39" ht="15">
      <c r="A39" s="152">
        <v>27</v>
      </c>
      <c r="B39" s="149" t="s">
        <v>85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>
        <f>1*6</f>
        <v>6</v>
      </c>
      <c r="V39" s="148"/>
      <c r="W39" s="148">
        <f>4*12</f>
        <v>48</v>
      </c>
      <c r="X39" s="148">
        <f>8*12</f>
        <v>96</v>
      </c>
      <c r="Y39" s="154"/>
      <c r="Z39" s="148"/>
      <c r="AA39" s="154"/>
      <c r="AB39" s="154"/>
      <c r="AC39" s="148"/>
      <c r="AD39" s="148"/>
      <c r="AE39" s="153"/>
      <c r="AF39" s="153"/>
      <c r="AG39" s="153"/>
      <c r="AH39" s="153"/>
      <c r="AI39" s="153"/>
      <c r="AJ39" s="193">
        <f t="shared" si="0"/>
        <v>150</v>
      </c>
      <c r="AK39" s="185">
        <v>50</v>
      </c>
      <c r="AL39" s="189" t="e">
        <f t="shared" si="1"/>
        <v>#DIV/0!</v>
      </c>
      <c r="AM39" t="s">
        <v>249</v>
      </c>
    </row>
    <row r="40" spans="1:39" ht="15">
      <c r="A40" s="152">
        <v>28</v>
      </c>
      <c r="B40" s="149" t="s">
        <v>86</v>
      </c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>
        <f>11*2</f>
        <v>22</v>
      </c>
      <c r="S40" s="148">
        <f>11*4</f>
        <v>44</v>
      </c>
      <c r="T40" s="148"/>
      <c r="U40" s="148">
        <f>4*6</f>
        <v>24</v>
      </c>
      <c r="V40" s="148"/>
      <c r="W40" s="148"/>
      <c r="X40" s="148">
        <f>5*12</f>
        <v>60</v>
      </c>
      <c r="Y40" s="154"/>
      <c r="Z40" s="148"/>
      <c r="AA40" s="154"/>
      <c r="AB40" s="154"/>
      <c r="AC40" s="148"/>
      <c r="AD40" s="148"/>
      <c r="AE40" s="148"/>
      <c r="AF40" s="148"/>
      <c r="AG40" s="148"/>
      <c r="AH40" s="148"/>
      <c r="AI40" s="148"/>
      <c r="AJ40" s="193">
        <f t="shared" si="0"/>
        <v>150</v>
      </c>
      <c r="AK40" s="185">
        <v>10</v>
      </c>
      <c r="AL40" s="189" t="e">
        <f t="shared" si="1"/>
        <v>#DIV/0!</v>
      </c>
      <c r="AM40" t="s">
        <v>249</v>
      </c>
    </row>
    <row r="41" spans="1:39" ht="15">
      <c r="A41" s="152">
        <v>29</v>
      </c>
      <c r="B41" s="149" t="s">
        <v>87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>
        <f>4*2</f>
        <v>8</v>
      </c>
      <c r="S41" s="148">
        <f>4*4</f>
        <v>16</v>
      </c>
      <c r="T41" s="148"/>
      <c r="U41" s="148"/>
      <c r="V41" s="148"/>
      <c r="W41" s="148"/>
      <c r="X41" s="148">
        <f>10*12</f>
        <v>120</v>
      </c>
      <c r="Y41" s="154"/>
      <c r="Z41" s="148"/>
      <c r="AA41" s="154"/>
      <c r="AB41" s="154"/>
      <c r="AC41" s="148"/>
      <c r="AD41" s="155"/>
      <c r="AE41" s="155"/>
      <c r="AF41" s="155"/>
      <c r="AG41" s="155">
        <f>1*6</f>
        <v>6</v>
      </c>
      <c r="AH41" s="155"/>
      <c r="AI41" s="148"/>
      <c r="AJ41" s="193">
        <f t="shared" si="0"/>
        <v>150</v>
      </c>
      <c r="AK41" s="185">
        <v>34</v>
      </c>
      <c r="AL41" s="189" t="e">
        <f t="shared" si="1"/>
        <v>#DIV/0!</v>
      </c>
      <c r="AM41" t="s">
        <v>249</v>
      </c>
    </row>
    <row r="42" spans="1:39" ht="15" customHeight="1">
      <c r="A42" s="151">
        <v>30</v>
      </c>
      <c r="B42" s="149" t="s">
        <v>88</v>
      </c>
      <c r="C42" s="617" t="s">
        <v>336</v>
      </c>
      <c r="D42" s="618"/>
      <c r="E42" s="618"/>
      <c r="F42" s="618"/>
      <c r="G42" s="618"/>
      <c r="H42" s="618"/>
      <c r="I42" s="618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  <c r="W42" s="618"/>
      <c r="X42" s="618"/>
      <c r="Y42" s="618"/>
      <c r="Z42" s="618"/>
      <c r="AA42" s="618"/>
      <c r="AB42" s="618"/>
      <c r="AC42" s="618"/>
      <c r="AD42" s="618"/>
      <c r="AE42" s="618"/>
      <c r="AF42" s="618"/>
      <c r="AG42" s="618"/>
      <c r="AH42" s="618"/>
      <c r="AI42" s="619"/>
      <c r="AJ42" s="193">
        <f t="shared" si="0"/>
        <v>0</v>
      </c>
      <c r="AK42" s="185">
        <v>0</v>
      </c>
      <c r="AL42" s="189" t="e">
        <f t="shared" si="1"/>
        <v>#VALUE!</v>
      </c>
      <c r="AM42" t="s">
        <v>249</v>
      </c>
    </row>
    <row r="43" spans="1:39" ht="15">
      <c r="A43" s="152">
        <v>31</v>
      </c>
      <c r="B43" s="149" t="s">
        <v>89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>
        <f>1*2</f>
        <v>2</v>
      </c>
      <c r="S43" s="148">
        <f>1*4</f>
        <v>4</v>
      </c>
      <c r="T43" s="148"/>
      <c r="U43" s="148"/>
      <c r="V43" s="148"/>
      <c r="W43" s="148">
        <f>4*12</f>
        <v>48</v>
      </c>
      <c r="X43" s="148">
        <f>8*12</f>
        <v>96</v>
      </c>
      <c r="Y43" s="154"/>
      <c r="Z43" s="148"/>
      <c r="AA43" s="154"/>
      <c r="AB43" s="154"/>
      <c r="AC43" s="148"/>
      <c r="AD43" s="148"/>
      <c r="AE43" s="153"/>
      <c r="AF43" s="153"/>
      <c r="AG43" s="153"/>
      <c r="AH43" s="153"/>
      <c r="AI43" s="153"/>
      <c r="AJ43" s="193">
        <f t="shared" si="0"/>
        <v>150</v>
      </c>
      <c r="AK43" s="185">
        <v>0</v>
      </c>
      <c r="AL43" s="189" t="e">
        <f t="shared" si="1"/>
        <v>#DIV/0!</v>
      </c>
      <c r="AM43" t="s">
        <v>249</v>
      </c>
    </row>
    <row r="44" spans="1:39" ht="15">
      <c r="A44" s="152">
        <v>32</v>
      </c>
      <c r="B44" s="149" t="s">
        <v>213</v>
      </c>
      <c r="C44" s="148">
        <v>32</v>
      </c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>
        <f>16*2</f>
        <v>32</v>
      </c>
      <c r="S44" s="148">
        <f>16*4</f>
        <v>64</v>
      </c>
      <c r="T44" s="148"/>
      <c r="U44" s="148"/>
      <c r="V44" s="148"/>
      <c r="W44" s="148"/>
      <c r="X44" s="148"/>
      <c r="Y44" s="154"/>
      <c r="Z44" s="148"/>
      <c r="AA44" s="154"/>
      <c r="AB44" s="154"/>
      <c r="AC44" s="148"/>
      <c r="AD44" s="155">
        <f>16</f>
        <v>16</v>
      </c>
      <c r="AE44" s="155"/>
      <c r="AF44" s="155"/>
      <c r="AG44" s="155">
        <f>1*6</f>
        <v>6</v>
      </c>
      <c r="AH44" s="155"/>
      <c r="AI44" s="155"/>
      <c r="AJ44" s="193">
        <f t="shared" si="0"/>
        <v>150</v>
      </c>
      <c r="AK44" s="185">
        <v>107</v>
      </c>
      <c r="AL44" s="189">
        <f t="shared" si="1"/>
        <v>3.34375</v>
      </c>
      <c r="AM44" t="s">
        <v>249</v>
      </c>
    </row>
    <row r="45" spans="1:39" ht="15">
      <c r="A45" s="152">
        <v>33</v>
      </c>
      <c r="B45" s="149" t="s">
        <v>335</v>
      </c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>
        <f>1*2</f>
        <v>2</v>
      </c>
      <c r="S45" s="148">
        <f>1*4</f>
        <v>4</v>
      </c>
      <c r="T45" s="148"/>
      <c r="U45" s="148"/>
      <c r="V45" s="148"/>
      <c r="W45" s="148">
        <f>6*12</f>
        <v>72</v>
      </c>
      <c r="X45" s="148">
        <f>6*12</f>
        <v>72</v>
      </c>
      <c r="Y45" s="154"/>
      <c r="Z45" s="148"/>
      <c r="AA45" s="154"/>
      <c r="AB45" s="154"/>
      <c r="AC45" s="148"/>
      <c r="AD45" s="155"/>
      <c r="AE45" s="155"/>
      <c r="AF45" s="155"/>
      <c r="AG45" s="155"/>
      <c r="AH45" s="155"/>
      <c r="AI45" s="155"/>
      <c r="AJ45" s="193">
        <f t="shared" ref="AJ45:AJ76" si="2">SUM(C45:AI45)</f>
        <v>150</v>
      </c>
      <c r="AK45" s="185">
        <v>10</v>
      </c>
      <c r="AL45" s="189" t="e">
        <f t="shared" ref="AL45:AL76" si="3">+AK45/C45</f>
        <v>#DIV/0!</v>
      </c>
      <c r="AM45" t="s">
        <v>249</v>
      </c>
    </row>
    <row r="46" spans="1:39" ht="15">
      <c r="A46" s="151">
        <v>34</v>
      </c>
      <c r="B46" s="149" t="s">
        <v>312</v>
      </c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>
        <f>1*2</f>
        <v>2</v>
      </c>
      <c r="S46" s="148">
        <f>1*4</f>
        <v>4</v>
      </c>
      <c r="T46" s="148"/>
      <c r="U46" s="148"/>
      <c r="V46" s="148"/>
      <c r="W46" s="148">
        <f>6*12</f>
        <v>72</v>
      </c>
      <c r="X46" s="148">
        <f>6*12</f>
        <v>72</v>
      </c>
      <c r="Y46" s="154"/>
      <c r="Z46" s="148"/>
      <c r="AA46" s="154"/>
      <c r="AB46" s="154"/>
      <c r="AC46" s="148"/>
      <c r="AD46" s="155"/>
      <c r="AE46" s="155"/>
      <c r="AF46" s="155"/>
      <c r="AG46" s="155"/>
      <c r="AH46" s="155"/>
      <c r="AI46" s="155"/>
      <c r="AJ46" s="193">
        <f t="shared" si="2"/>
        <v>150</v>
      </c>
      <c r="AK46" s="185">
        <v>11</v>
      </c>
      <c r="AL46" s="189" t="e">
        <f t="shared" si="3"/>
        <v>#DIV/0!</v>
      </c>
      <c r="AM46" t="s">
        <v>249</v>
      </c>
    </row>
    <row r="47" spans="1:39" ht="15">
      <c r="A47" s="152">
        <v>35</v>
      </c>
      <c r="B47" s="149" t="s">
        <v>91</v>
      </c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>
        <f>1*2</f>
        <v>2</v>
      </c>
      <c r="S47" s="148">
        <f>1*4</f>
        <v>4</v>
      </c>
      <c r="T47" s="148"/>
      <c r="U47" s="148"/>
      <c r="V47" s="148"/>
      <c r="W47" s="148">
        <f>7*12</f>
        <v>84</v>
      </c>
      <c r="X47" s="148">
        <f>5*12</f>
        <v>60</v>
      </c>
      <c r="Y47" s="154"/>
      <c r="Z47" s="148"/>
      <c r="AA47" s="154"/>
      <c r="AB47" s="154"/>
      <c r="AC47" s="148"/>
      <c r="AD47" s="154"/>
      <c r="AE47" s="153"/>
      <c r="AF47" s="153"/>
      <c r="AG47" s="153"/>
      <c r="AH47" s="153"/>
      <c r="AI47" s="153"/>
      <c r="AJ47" s="193">
        <f t="shared" si="2"/>
        <v>150</v>
      </c>
      <c r="AK47" s="185">
        <v>14</v>
      </c>
      <c r="AL47" s="189" t="e">
        <f t="shared" si="3"/>
        <v>#DIV/0!</v>
      </c>
      <c r="AM47" t="s">
        <v>249</v>
      </c>
    </row>
    <row r="48" spans="1:39" ht="15">
      <c r="A48" s="152">
        <v>36</v>
      </c>
      <c r="B48" s="149" t="s">
        <v>334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>
        <f>1*6</f>
        <v>6</v>
      </c>
      <c r="V48" s="148"/>
      <c r="W48" s="148">
        <f>6*12</f>
        <v>72</v>
      </c>
      <c r="X48" s="148">
        <f>6*12</f>
        <v>72</v>
      </c>
      <c r="Y48" s="154"/>
      <c r="Z48" s="148"/>
      <c r="AA48" s="154"/>
      <c r="AB48" s="154"/>
      <c r="AC48" s="148"/>
      <c r="AD48" s="154"/>
      <c r="AE48" s="153"/>
      <c r="AF48" s="153"/>
      <c r="AG48" s="153"/>
      <c r="AH48" s="153"/>
      <c r="AI48" s="153"/>
      <c r="AJ48" s="193">
        <f t="shared" si="2"/>
        <v>150</v>
      </c>
      <c r="AK48" s="185">
        <v>3</v>
      </c>
      <c r="AL48" s="189" t="e">
        <f t="shared" si="3"/>
        <v>#DIV/0!</v>
      </c>
      <c r="AM48" t="s">
        <v>249</v>
      </c>
    </row>
    <row r="49" spans="1:39" ht="15">
      <c r="A49" s="152">
        <v>37</v>
      </c>
      <c r="B49" s="149" t="s">
        <v>333</v>
      </c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>
        <f>1*6</f>
        <v>6</v>
      </c>
      <c r="V49" s="148"/>
      <c r="W49" s="148">
        <f>6*12</f>
        <v>72</v>
      </c>
      <c r="X49" s="148">
        <f>6*12</f>
        <v>72</v>
      </c>
      <c r="Y49" s="154"/>
      <c r="Z49" s="148"/>
      <c r="AA49" s="154"/>
      <c r="AB49" s="154"/>
      <c r="AC49" s="148"/>
      <c r="AD49" s="154"/>
      <c r="AE49" s="153"/>
      <c r="AF49" s="153"/>
      <c r="AG49" s="153"/>
      <c r="AH49" s="153"/>
      <c r="AI49" s="153"/>
      <c r="AJ49" s="193">
        <f t="shared" si="2"/>
        <v>150</v>
      </c>
      <c r="AK49" s="185">
        <v>6</v>
      </c>
      <c r="AL49" s="189" t="e">
        <f t="shared" si="3"/>
        <v>#DIV/0!</v>
      </c>
      <c r="AM49" t="s">
        <v>249</v>
      </c>
    </row>
    <row r="50" spans="1:39" ht="15">
      <c r="A50" s="151">
        <v>38</v>
      </c>
      <c r="B50" s="149" t="s">
        <v>92</v>
      </c>
      <c r="C50" s="148">
        <f>4*4</f>
        <v>16</v>
      </c>
      <c r="D50" s="148"/>
      <c r="E50" s="148"/>
      <c r="F50" s="148">
        <f>2*4</f>
        <v>8</v>
      </c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>
        <f>2*2</f>
        <v>4</v>
      </c>
      <c r="S50" s="148">
        <f>2*4</f>
        <v>8</v>
      </c>
      <c r="T50" s="148"/>
      <c r="U50" s="148"/>
      <c r="V50" s="148"/>
      <c r="W50" s="148">
        <f>4*12</f>
        <v>48</v>
      </c>
      <c r="X50" s="148">
        <f>4*12</f>
        <v>48</v>
      </c>
      <c r="Y50" s="154"/>
      <c r="Z50" s="148"/>
      <c r="AA50" s="154"/>
      <c r="AB50" s="154"/>
      <c r="AC50" s="148"/>
      <c r="AD50" s="148">
        <f>12</f>
        <v>12</v>
      </c>
      <c r="AE50" s="148"/>
      <c r="AF50" s="148"/>
      <c r="AG50" s="148">
        <f>1*6</f>
        <v>6</v>
      </c>
      <c r="AH50" s="148"/>
      <c r="AI50" s="148"/>
      <c r="AJ50" s="193">
        <f t="shared" si="2"/>
        <v>150</v>
      </c>
      <c r="AK50" s="185">
        <v>39</v>
      </c>
      <c r="AL50" s="189">
        <f t="shared" si="3"/>
        <v>2.4375</v>
      </c>
      <c r="AM50" t="s">
        <v>249</v>
      </c>
    </row>
    <row r="51" spans="1:39" ht="15">
      <c r="A51" s="152">
        <v>39</v>
      </c>
      <c r="B51" s="149" t="s">
        <v>93</v>
      </c>
      <c r="C51" s="148"/>
      <c r="D51" s="148"/>
      <c r="E51" s="148"/>
      <c r="F51" s="148">
        <v>8</v>
      </c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>
        <f>7*2</f>
        <v>14</v>
      </c>
      <c r="S51" s="148">
        <f>7*4</f>
        <v>28</v>
      </c>
      <c r="T51" s="148"/>
      <c r="U51" s="148"/>
      <c r="V51" s="148"/>
      <c r="W51" s="148">
        <f>4*12</f>
        <v>48</v>
      </c>
      <c r="X51" s="148">
        <f>4*12</f>
        <v>48</v>
      </c>
      <c r="Y51" s="154"/>
      <c r="Z51" s="148"/>
      <c r="AA51" s="154"/>
      <c r="AB51" s="154"/>
      <c r="AC51" s="148"/>
      <c r="AD51" s="154">
        <v>4</v>
      </c>
      <c r="AE51" s="153"/>
      <c r="AF51" s="153"/>
      <c r="AG51" s="153"/>
      <c r="AH51" s="153"/>
      <c r="AI51" s="153"/>
      <c r="AJ51" s="193">
        <f t="shared" si="2"/>
        <v>150</v>
      </c>
      <c r="AK51" s="185">
        <v>28</v>
      </c>
      <c r="AL51" s="189" t="e">
        <f t="shared" si="3"/>
        <v>#DIV/0!</v>
      </c>
      <c r="AM51" t="s">
        <v>249</v>
      </c>
    </row>
    <row r="52" spans="1:39" ht="15">
      <c r="A52" s="152">
        <v>40</v>
      </c>
      <c r="B52" s="149" t="s">
        <v>94</v>
      </c>
      <c r="C52" s="148">
        <f>14*4</f>
        <v>56</v>
      </c>
      <c r="D52" s="148"/>
      <c r="E52" s="148"/>
      <c r="F52" s="148">
        <f>7*4</f>
        <v>28</v>
      </c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>
        <f>4*2</f>
        <v>8</v>
      </c>
      <c r="S52" s="148">
        <f>4*4</f>
        <v>16</v>
      </c>
      <c r="T52" s="148"/>
      <c r="U52" s="148"/>
      <c r="V52" s="148"/>
      <c r="W52" s="148"/>
      <c r="X52" s="148"/>
      <c r="Y52" s="154"/>
      <c r="Z52" s="148"/>
      <c r="AA52" s="154"/>
      <c r="AB52" s="154"/>
      <c r="AC52" s="148"/>
      <c r="AD52" s="154">
        <f>42</f>
        <v>42</v>
      </c>
      <c r="AE52" s="153"/>
      <c r="AF52" s="153"/>
      <c r="AG52" s="153"/>
      <c r="AH52" s="153"/>
      <c r="AI52" s="153"/>
      <c r="AJ52" s="193">
        <f t="shared" si="2"/>
        <v>150</v>
      </c>
      <c r="AK52" s="185">
        <v>13</v>
      </c>
      <c r="AL52" s="189">
        <f t="shared" si="3"/>
        <v>0.23214285714285715</v>
      </c>
      <c r="AM52" t="s">
        <v>249</v>
      </c>
    </row>
    <row r="53" spans="1:39" ht="15">
      <c r="A53" s="152">
        <v>41</v>
      </c>
      <c r="B53" s="149" t="s">
        <v>95</v>
      </c>
      <c r="C53" s="148">
        <v>150</v>
      </c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54"/>
      <c r="Z53" s="148"/>
      <c r="AA53" s="154"/>
      <c r="AB53" s="154"/>
      <c r="AC53" s="148"/>
      <c r="AD53" s="148"/>
      <c r="AE53" s="148"/>
      <c r="AF53" s="148"/>
      <c r="AG53" s="148"/>
      <c r="AH53" s="148"/>
      <c r="AI53" s="148"/>
      <c r="AJ53" s="193">
        <f t="shared" si="2"/>
        <v>150</v>
      </c>
      <c r="AK53" s="185">
        <v>93</v>
      </c>
      <c r="AL53" s="189">
        <f t="shared" si="3"/>
        <v>0.62</v>
      </c>
      <c r="AM53" t="s">
        <v>249</v>
      </c>
    </row>
    <row r="54" spans="1:39" ht="15" customHeight="1">
      <c r="A54" s="151">
        <v>42</v>
      </c>
      <c r="B54" s="149" t="s">
        <v>96</v>
      </c>
      <c r="C54" s="600" t="s">
        <v>307</v>
      </c>
      <c r="D54" s="601"/>
      <c r="E54" s="601"/>
      <c r="F54" s="601"/>
      <c r="G54" s="601"/>
      <c r="H54" s="601"/>
      <c r="I54" s="601"/>
      <c r="J54" s="601"/>
      <c r="K54" s="601"/>
      <c r="L54" s="601"/>
      <c r="M54" s="601"/>
      <c r="N54" s="601"/>
      <c r="O54" s="601"/>
      <c r="P54" s="601"/>
      <c r="Q54" s="601"/>
      <c r="R54" s="601"/>
      <c r="S54" s="601"/>
      <c r="T54" s="601"/>
      <c r="U54" s="601"/>
      <c r="V54" s="601"/>
      <c r="W54" s="601"/>
      <c r="X54" s="601"/>
      <c r="Y54" s="601"/>
      <c r="Z54" s="601"/>
      <c r="AA54" s="601"/>
      <c r="AB54" s="601"/>
      <c r="AC54" s="601"/>
      <c r="AD54" s="601"/>
      <c r="AE54" s="601"/>
      <c r="AF54" s="601"/>
      <c r="AG54" s="601"/>
      <c r="AH54" s="601"/>
      <c r="AI54" s="602"/>
      <c r="AJ54" s="193">
        <f t="shared" si="2"/>
        <v>0</v>
      </c>
      <c r="AK54" s="185">
        <v>0</v>
      </c>
      <c r="AL54" s="189" t="e">
        <f t="shared" si="3"/>
        <v>#VALUE!</v>
      </c>
      <c r="AM54" t="s">
        <v>249</v>
      </c>
    </row>
    <row r="55" spans="1:39" ht="15">
      <c r="A55" s="152">
        <v>43</v>
      </c>
      <c r="B55" s="149" t="s">
        <v>97</v>
      </c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>
        <f>14*2</f>
        <v>28</v>
      </c>
      <c r="S55" s="148">
        <f>14*4</f>
        <v>56</v>
      </c>
      <c r="T55" s="148"/>
      <c r="U55" s="148"/>
      <c r="V55" s="148"/>
      <c r="W55" s="148"/>
      <c r="X55" s="148">
        <f>5*12</f>
        <v>60</v>
      </c>
      <c r="Y55" s="154"/>
      <c r="Z55" s="148"/>
      <c r="AA55" s="154"/>
      <c r="AB55" s="154"/>
      <c r="AC55" s="148"/>
      <c r="AD55" s="154">
        <f>6</f>
        <v>6</v>
      </c>
      <c r="AE55" s="153"/>
      <c r="AF55" s="153"/>
      <c r="AG55" s="153"/>
      <c r="AH55" s="153"/>
      <c r="AI55" s="153"/>
      <c r="AJ55" s="193">
        <f t="shared" si="2"/>
        <v>150</v>
      </c>
      <c r="AK55" s="185">
        <v>6</v>
      </c>
      <c r="AL55" s="189" t="e">
        <f t="shared" si="3"/>
        <v>#DIV/0!</v>
      </c>
      <c r="AM55" t="s">
        <v>249</v>
      </c>
    </row>
    <row r="56" spans="1:39" ht="15">
      <c r="A56" s="152">
        <v>44</v>
      </c>
      <c r="B56" s="149" t="s">
        <v>98</v>
      </c>
      <c r="C56" s="148">
        <f>14*4</f>
        <v>56</v>
      </c>
      <c r="D56" s="148"/>
      <c r="E56" s="148">
        <f>2*4</f>
        <v>8</v>
      </c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>
        <f>9*2</f>
        <v>18</v>
      </c>
      <c r="S56" s="148">
        <f>9*4</f>
        <v>36</v>
      </c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>
        <f>32</f>
        <v>32</v>
      </c>
      <c r="AE56" s="148"/>
      <c r="AF56" s="148"/>
      <c r="AG56" s="148"/>
      <c r="AH56" s="148"/>
      <c r="AI56" s="148"/>
      <c r="AJ56" s="193">
        <f t="shared" si="2"/>
        <v>150</v>
      </c>
      <c r="AK56" s="185">
        <v>76</v>
      </c>
      <c r="AL56" s="189">
        <f t="shared" si="3"/>
        <v>1.3571428571428572</v>
      </c>
      <c r="AM56" t="s">
        <v>249</v>
      </c>
    </row>
    <row r="57" spans="1:39" ht="15" customHeight="1">
      <c r="A57" s="152">
        <v>45</v>
      </c>
      <c r="B57" s="149" t="s">
        <v>99</v>
      </c>
      <c r="C57" s="600" t="s">
        <v>332</v>
      </c>
      <c r="D57" s="601"/>
      <c r="E57" s="601"/>
      <c r="F57" s="601"/>
      <c r="G57" s="601"/>
      <c r="H57" s="601"/>
      <c r="I57" s="601"/>
      <c r="J57" s="601"/>
      <c r="K57" s="601"/>
      <c r="L57" s="601"/>
      <c r="M57" s="601"/>
      <c r="N57" s="601"/>
      <c r="O57" s="601"/>
      <c r="P57" s="601"/>
      <c r="Q57" s="601"/>
      <c r="R57" s="601"/>
      <c r="S57" s="601"/>
      <c r="T57" s="601"/>
      <c r="U57" s="601"/>
      <c r="V57" s="601"/>
      <c r="W57" s="601"/>
      <c r="X57" s="601"/>
      <c r="Y57" s="601"/>
      <c r="Z57" s="601"/>
      <c r="AA57" s="601"/>
      <c r="AB57" s="601"/>
      <c r="AC57" s="601"/>
      <c r="AD57" s="601"/>
      <c r="AE57" s="601"/>
      <c r="AF57" s="601"/>
      <c r="AG57" s="601"/>
      <c r="AH57" s="601"/>
      <c r="AI57" s="602"/>
      <c r="AJ57" s="193">
        <f t="shared" si="2"/>
        <v>0</v>
      </c>
      <c r="AK57" s="185">
        <v>0</v>
      </c>
      <c r="AL57" s="189" t="e">
        <f t="shared" si="3"/>
        <v>#VALUE!</v>
      </c>
      <c r="AM57" t="s">
        <v>249</v>
      </c>
    </row>
    <row r="58" spans="1:39" ht="15">
      <c r="A58" s="151">
        <v>46</v>
      </c>
      <c r="B58" s="149" t="s">
        <v>100</v>
      </c>
      <c r="C58" s="148">
        <f>10*4</f>
        <v>40</v>
      </c>
      <c r="D58" s="148"/>
      <c r="E58" s="148">
        <f>3*4</f>
        <v>12</v>
      </c>
      <c r="F58" s="148">
        <f>1*4</f>
        <v>4</v>
      </c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>
        <f>11*2</f>
        <v>22</v>
      </c>
      <c r="S58" s="148">
        <f>11*4</f>
        <v>44</v>
      </c>
      <c r="T58" s="148"/>
      <c r="U58" s="148"/>
      <c r="V58" s="148"/>
      <c r="W58" s="148"/>
      <c r="X58" s="148"/>
      <c r="Y58" s="154"/>
      <c r="Z58" s="148"/>
      <c r="AA58" s="154"/>
      <c r="AB58" s="154"/>
      <c r="AC58" s="155"/>
      <c r="AD58" s="155">
        <f>28</f>
        <v>28</v>
      </c>
      <c r="AE58" s="155"/>
      <c r="AF58" s="155"/>
      <c r="AG58" s="155"/>
      <c r="AH58" s="155"/>
      <c r="AI58" s="148"/>
      <c r="AJ58" s="193">
        <f t="shared" si="2"/>
        <v>150</v>
      </c>
      <c r="AK58" s="185">
        <v>89</v>
      </c>
      <c r="AL58" s="189">
        <f t="shared" si="3"/>
        <v>2.2250000000000001</v>
      </c>
      <c r="AM58" t="s">
        <v>249</v>
      </c>
    </row>
    <row r="59" spans="1:39" ht="15">
      <c r="A59" s="152">
        <v>47</v>
      </c>
      <c r="B59" s="149" t="s">
        <v>101</v>
      </c>
      <c r="C59" s="148">
        <f>9*4</f>
        <v>36</v>
      </c>
      <c r="D59" s="148"/>
      <c r="E59" s="148">
        <f>3*4</f>
        <v>12</v>
      </c>
      <c r="F59" s="148">
        <f>1*4</f>
        <v>4</v>
      </c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>
        <f>12*2</f>
        <v>24</v>
      </c>
      <c r="S59" s="148">
        <f>12*4</f>
        <v>48</v>
      </c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>
        <f>26</f>
        <v>26</v>
      </c>
      <c r="AE59" s="148"/>
      <c r="AF59" s="148"/>
      <c r="AG59" s="148"/>
      <c r="AH59" s="148"/>
      <c r="AI59" s="148"/>
      <c r="AJ59" s="193">
        <f t="shared" si="2"/>
        <v>150</v>
      </c>
      <c r="AK59" s="185">
        <v>68</v>
      </c>
      <c r="AL59" s="189">
        <f t="shared" si="3"/>
        <v>1.8888888888888888</v>
      </c>
      <c r="AM59" t="s">
        <v>249</v>
      </c>
    </row>
    <row r="60" spans="1:39" ht="15">
      <c r="A60" s="152">
        <v>48</v>
      </c>
      <c r="B60" s="149" t="s">
        <v>102</v>
      </c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>
        <f>24*2</f>
        <v>48</v>
      </c>
      <c r="S60" s="148">
        <f>24*4</f>
        <v>96</v>
      </c>
      <c r="T60" s="148"/>
      <c r="U60" s="148"/>
      <c r="V60" s="148"/>
      <c r="W60" s="148"/>
      <c r="X60" s="148"/>
      <c r="Y60" s="154"/>
      <c r="Z60" s="148"/>
      <c r="AA60" s="154"/>
      <c r="AB60" s="154"/>
      <c r="AC60" s="148"/>
      <c r="AD60" s="155"/>
      <c r="AE60" s="155"/>
      <c r="AF60" s="155"/>
      <c r="AG60" s="155">
        <f>1*6</f>
        <v>6</v>
      </c>
      <c r="AH60" s="155"/>
      <c r="AI60" s="155"/>
      <c r="AJ60" s="193">
        <f t="shared" si="2"/>
        <v>150</v>
      </c>
      <c r="AK60" s="185">
        <v>71</v>
      </c>
      <c r="AL60" s="189" t="e">
        <f t="shared" si="3"/>
        <v>#DIV/0!</v>
      </c>
      <c r="AM60" t="s">
        <v>249</v>
      </c>
    </row>
    <row r="61" spans="1:39" ht="15">
      <c r="A61" s="152">
        <v>49</v>
      </c>
      <c r="B61" s="149" t="s">
        <v>103</v>
      </c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>
        <f>6*12</f>
        <v>72</v>
      </c>
      <c r="X61" s="148">
        <f>6*12</f>
        <v>72</v>
      </c>
      <c r="Y61" s="154"/>
      <c r="Z61" s="148"/>
      <c r="AA61" s="154"/>
      <c r="AB61" s="154"/>
      <c r="AC61" s="148"/>
      <c r="AD61" s="154"/>
      <c r="AE61" s="153"/>
      <c r="AF61" s="153">
        <f>1*6</f>
        <v>6</v>
      </c>
      <c r="AG61" s="148"/>
      <c r="AH61" s="148"/>
      <c r="AI61" s="148"/>
      <c r="AJ61" s="193">
        <f t="shared" si="2"/>
        <v>150</v>
      </c>
      <c r="AK61" s="185">
        <v>0</v>
      </c>
      <c r="AL61" s="189" t="e">
        <f t="shared" si="3"/>
        <v>#DIV/0!</v>
      </c>
      <c r="AM61" t="s">
        <v>249</v>
      </c>
    </row>
    <row r="62" spans="1:39" ht="15">
      <c r="A62" s="151">
        <v>50</v>
      </c>
      <c r="B62" s="149" t="s">
        <v>220</v>
      </c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>
        <f>6*12</f>
        <v>72</v>
      </c>
      <c r="X62" s="148">
        <f>6*12</f>
        <v>72</v>
      </c>
      <c r="Y62" s="154"/>
      <c r="Z62" s="148"/>
      <c r="AA62" s="154"/>
      <c r="AB62" s="154"/>
      <c r="AC62" s="148"/>
      <c r="AD62" s="154"/>
      <c r="AE62" s="153"/>
      <c r="AF62" s="153">
        <f>1*6</f>
        <v>6</v>
      </c>
      <c r="AG62" s="148"/>
      <c r="AH62" s="148"/>
      <c r="AI62" s="148"/>
      <c r="AJ62" s="193">
        <f t="shared" si="2"/>
        <v>150</v>
      </c>
      <c r="AK62" s="185"/>
      <c r="AL62" s="189" t="e">
        <f t="shared" si="3"/>
        <v>#DIV/0!</v>
      </c>
      <c r="AM62" t="s">
        <v>249</v>
      </c>
    </row>
    <row r="63" spans="1:39" ht="15" customHeight="1">
      <c r="A63" s="152">
        <v>51</v>
      </c>
      <c r="B63" s="149" t="s">
        <v>104</v>
      </c>
      <c r="C63" s="617" t="s">
        <v>200</v>
      </c>
      <c r="D63" s="618"/>
      <c r="E63" s="618"/>
      <c r="F63" s="618"/>
      <c r="G63" s="618"/>
      <c r="H63" s="618"/>
      <c r="I63" s="618"/>
      <c r="J63" s="618"/>
      <c r="K63" s="618"/>
      <c r="L63" s="618"/>
      <c r="M63" s="618"/>
      <c r="N63" s="618"/>
      <c r="O63" s="618"/>
      <c r="P63" s="618"/>
      <c r="Q63" s="618"/>
      <c r="R63" s="618"/>
      <c r="S63" s="618"/>
      <c r="T63" s="618"/>
      <c r="U63" s="618"/>
      <c r="V63" s="618"/>
      <c r="W63" s="618"/>
      <c r="X63" s="618"/>
      <c r="Y63" s="618"/>
      <c r="Z63" s="618"/>
      <c r="AA63" s="618"/>
      <c r="AB63" s="618"/>
      <c r="AC63" s="618"/>
      <c r="AD63" s="618"/>
      <c r="AE63" s="618"/>
      <c r="AF63" s="618"/>
      <c r="AG63" s="618"/>
      <c r="AH63" s="618"/>
      <c r="AI63" s="619"/>
      <c r="AJ63" s="193">
        <f t="shared" si="2"/>
        <v>0</v>
      </c>
      <c r="AK63" s="185">
        <v>0</v>
      </c>
      <c r="AL63" s="189" t="e">
        <f t="shared" si="3"/>
        <v>#VALUE!</v>
      </c>
      <c r="AM63" t="s">
        <v>249</v>
      </c>
    </row>
    <row r="64" spans="1:39" ht="15">
      <c r="A64" s="152">
        <v>52</v>
      </c>
      <c r="B64" s="149" t="s">
        <v>191</v>
      </c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>
        <f>7*2</f>
        <v>14</v>
      </c>
      <c r="S64" s="148">
        <f>7*4</f>
        <v>28</v>
      </c>
      <c r="T64" s="148">
        <f>1*6</f>
        <v>6</v>
      </c>
      <c r="U64" s="148">
        <f>1*6</f>
        <v>6</v>
      </c>
      <c r="V64" s="148"/>
      <c r="W64" s="148"/>
      <c r="X64" s="148">
        <f>8*12</f>
        <v>96</v>
      </c>
      <c r="Y64" s="154"/>
      <c r="Z64" s="148"/>
      <c r="AA64" s="154"/>
      <c r="AB64" s="154"/>
      <c r="AC64" s="148"/>
      <c r="AD64" s="154"/>
      <c r="AE64" s="153"/>
      <c r="AF64" s="153"/>
      <c r="AG64" s="148"/>
      <c r="AH64" s="148"/>
      <c r="AI64" s="148"/>
      <c r="AJ64" s="193">
        <f t="shared" si="2"/>
        <v>150</v>
      </c>
      <c r="AK64" s="185">
        <v>39</v>
      </c>
      <c r="AL64" s="189" t="e">
        <f t="shared" si="3"/>
        <v>#DIV/0!</v>
      </c>
      <c r="AM64" t="s">
        <v>249</v>
      </c>
    </row>
    <row r="65" spans="1:39" ht="15">
      <c r="A65" s="152">
        <v>53</v>
      </c>
      <c r="B65" s="149" t="s">
        <v>105</v>
      </c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>
        <f>6*2</f>
        <v>12</v>
      </c>
      <c r="S65" s="148">
        <f>6*4</f>
        <v>24</v>
      </c>
      <c r="T65" s="148">
        <f>2*6</f>
        <v>12</v>
      </c>
      <c r="U65" s="148"/>
      <c r="V65" s="148"/>
      <c r="W65" s="148"/>
      <c r="X65" s="148">
        <f>8*12</f>
        <v>96</v>
      </c>
      <c r="Y65" s="154"/>
      <c r="Z65" s="148"/>
      <c r="AA65" s="154"/>
      <c r="AB65" s="154"/>
      <c r="AC65" s="148"/>
      <c r="AD65" s="154"/>
      <c r="AE65" s="153"/>
      <c r="AF65" s="153"/>
      <c r="AG65" s="148">
        <f>1*6</f>
        <v>6</v>
      </c>
      <c r="AH65" s="148"/>
      <c r="AI65" s="148"/>
      <c r="AJ65" s="193">
        <f t="shared" si="2"/>
        <v>150</v>
      </c>
      <c r="AK65" s="185">
        <v>17</v>
      </c>
      <c r="AL65" s="189" t="e">
        <f t="shared" si="3"/>
        <v>#DIV/0!</v>
      </c>
      <c r="AM65" t="s">
        <v>249</v>
      </c>
    </row>
    <row r="66" spans="1:39" ht="15">
      <c r="A66" s="151">
        <v>54</v>
      </c>
      <c r="B66" s="149" t="s">
        <v>106</v>
      </c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>
        <f>15*2</f>
        <v>30</v>
      </c>
      <c r="S66" s="148">
        <f>15*4</f>
        <v>60</v>
      </c>
      <c r="T66" s="148"/>
      <c r="U66" s="148"/>
      <c r="V66" s="148"/>
      <c r="W66" s="148"/>
      <c r="X66" s="148">
        <f>5*12</f>
        <v>60</v>
      </c>
      <c r="Y66" s="154"/>
      <c r="Z66" s="148"/>
      <c r="AA66" s="154"/>
      <c r="AB66" s="154"/>
      <c r="AC66" s="148"/>
      <c r="AD66" s="154"/>
      <c r="AE66" s="153"/>
      <c r="AF66" s="153"/>
      <c r="AG66" s="153"/>
      <c r="AH66" s="153"/>
      <c r="AI66" s="153"/>
      <c r="AJ66" s="193">
        <f t="shared" si="2"/>
        <v>150</v>
      </c>
      <c r="AK66" s="185">
        <v>35</v>
      </c>
      <c r="AL66" s="189" t="e">
        <f t="shared" si="3"/>
        <v>#DIV/0!</v>
      </c>
      <c r="AM66" t="s">
        <v>249</v>
      </c>
    </row>
    <row r="67" spans="1:39" ht="15" customHeight="1">
      <c r="A67" s="152">
        <v>55</v>
      </c>
      <c r="B67" s="149" t="s">
        <v>107</v>
      </c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>
        <f>4*4</f>
        <v>16</v>
      </c>
      <c r="N67" s="148"/>
      <c r="O67" s="148"/>
      <c r="P67" s="148"/>
      <c r="Q67" s="148"/>
      <c r="R67" s="148">
        <f>10*2</f>
        <v>20</v>
      </c>
      <c r="S67" s="148">
        <f>10*4</f>
        <v>40</v>
      </c>
      <c r="T67" s="148">
        <f>3*6</f>
        <v>18</v>
      </c>
      <c r="U67" s="617" t="s">
        <v>331</v>
      </c>
      <c r="V67" s="618"/>
      <c r="W67" s="618"/>
      <c r="X67" s="618"/>
      <c r="Y67" s="618"/>
      <c r="Z67" s="618"/>
      <c r="AA67" s="618"/>
      <c r="AB67" s="618"/>
      <c r="AC67" s="618"/>
      <c r="AD67" s="618"/>
      <c r="AE67" s="618"/>
      <c r="AF67" s="618"/>
      <c r="AG67" s="618"/>
      <c r="AH67" s="618"/>
      <c r="AI67" s="619"/>
      <c r="AJ67" s="193">
        <f t="shared" si="2"/>
        <v>94</v>
      </c>
      <c r="AK67" s="185">
        <v>99</v>
      </c>
      <c r="AL67" s="189" t="e">
        <f t="shared" si="3"/>
        <v>#DIV/0!</v>
      </c>
      <c r="AM67" t="s">
        <v>249</v>
      </c>
    </row>
    <row r="68" spans="1:39" ht="15" customHeight="1">
      <c r="A68" s="152">
        <v>56</v>
      </c>
      <c r="B68" s="149" t="s">
        <v>108</v>
      </c>
      <c r="C68" s="617" t="s">
        <v>307</v>
      </c>
      <c r="D68" s="618"/>
      <c r="E68" s="618"/>
      <c r="F68" s="618"/>
      <c r="G68" s="618"/>
      <c r="H68" s="618"/>
      <c r="I68" s="618"/>
      <c r="J68" s="618"/>
      <c r="K68" s="618"/>
      <c r="L68" s="618"/>
      <c r="M68" s="618"/>
      <c r="N68" s="618"/>
      <c r="O68" s="618"/>
      <c r="P68" s="618"/>
      <c r="Q68" s="618"/>
      <c r="R68" s="618"/>
      <c r="S68" s="618"/>
      <c r="T68" s="618"/>
      <c r="U68" s="618"/>
      <c r="V68" s="618"/>
      <c r="W68" s="618"/>
      <c r="X68" s="618"/>
      <c r="Y68" s="618"/>
      <c r="Z68" s="618"/>
      <c r="AA68" s="618"/>
      <c r="AB68" s="618"/>
      <c r="AC68" s="618"/>
      <c r="AD68" s="618"/>
      <c r="AE68" s="618"/>
      <c r="AF68" s="618"/>
      <c r="AG68" s="618"/>
      <c r="AH68" s="618"/>
      <c r="AI68" s="619"/>
      <c r="AJ68" s="193">
        <f t="shared" si="2"/>
        <v>0</v>
      </c>
      <c r="AK68" s="185">
        <v>0</v>
      </c>
      <c r="AL68" s="189" t="e">
        <f t="shared" si="3"/>
        <v>#VALUE!</v>
      </c>
      <c r="AM68" t="s">
        <v>249</v>
      </c>
    </row>
    <row r="69" spans="1:39" ht="15">
      <c r="A69" s="152">
        <v>57</v>
      </c>
      <c r="B69" s="149" t="s">
        <v>109</v>
      </c>
      <c r="C69" s="148">
        <v>16</v>
      </c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>
        <f>17*2</f>
        <v>34</v>
      </c>
      <c r="S69" s="148">
        <f>17*4</f>
        <v>68</v>
      </c>
      <c r="T69" s="148">
        <f>4*6</f>
        <v>24</v>
      </c>
      <c r="U69" s="148"/>
      <c r="V69" s="148"/>
      <c r="W69" s="148"/>
      <c r="X69" s="148"/>
      <c r="Y69" s="154"/>
      <c r="Z69" s="148"/>
      <c r="AA69" s="154"/>
      <c r="AB69" s="154"/>
      <c r="AC69" s="148"/>
      <c r="AD69" s="154">
        <f>8</f>
        <v>8</v>
      </c>
      <c r="AE69" s="153"/>
      <c r="AF69" s="153"/>
      <c r="AG69" s="153"/>
      <c r="AH69" s="153"/>
      <c r="AI69" s="153"/>
      <c r="AJ69" s="193">
        <f t="shared" si="2"/>
        <v>150</v>
      </c>
      <c r="AK69" s="185">
        <v>52</v>
      </c>
      <c r="AL69" s="189">
        <f t="shared" si="3"/>
        <v>3.25</v>
      </c>
      <c r="AM69" t="s">
        <v>249</v>
      </c>
    </row>
    <row r="70" spans="1:39" ht="15">
      <c r="A70" s="151">
        <v>58</v>
      </c>
      <c r="B70" s="149" t="s">
        <v>110</v>
      </c>
      <c r="C70" s="148">
        <v>20</v>
      </c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>
        <f>16*2</f>
        <v>32</v>
      </c>
      <c r="S70" s="148">
        <f>16*4</f>
        <v>64</v>
      </c>
      <c r="T70" s="148">
        <f>4*6</f>
        <v>24</v>
      </c>
      <c r="U70" s="148"/>
      <c r="V70" s="148"/>
      <c r="W70" s="148"/>
      <c r="X70" s="148"/>
      <c r="Y70" s="154"/>
      <c r="Z70" s="148"/>
      <c r="AA70" s="154"/>
      <c r="AB70" s="154"/>
      <c r="AC70" s="148"/>
      <c r="AD70" s="154">
        <f>10</f>
        <v>10</v>
      </c>
      <c r="AE70" s="153"/>
      <c r="AF70" s="153"/>
      <c r="AG70" s="153"/>
      <c r="AH70" s="153"/>
      <c r="AI70" s="153"/>
      <c r="AJ70" s="193">
        <f t="shared" si="2"/>
        <v>150</v>
      </c>
      <c r="AK70" s="185">
        <v>76</v>
      </c>
      <c r="AL70" s="189">
        <f t="shared" si="3"/>
        <v>3.8</v>
      </c>
      <c r="AM70" t="s">
        <v>249</v>
      </c>
    </row>
    <row r="71" spans="1:39" ht="15">
      <c r="A71" s="152">
        <v>59</v>
      </c>
      <c r="B71" s="149" t="s">
        <v>111</v>
      </c>
      <c r="C71" s="148">
        <v>8</v>
      </c>
      <c r="D71" s="148"/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>
        <f>4*2</f>
        <v>8</v>
      </c>
      <c r="S71" s="148">
        <f>4*4</f>
        <v>16</v>
      </c>
      <c r="T71" s="148"/>
      <c r="U71" s="148"/>
      <c r="V71" s="148"/>
      <c r="W71" s="148"/>
      <c r="X71" s="148"/>
      <c r="Y71" s="154"/>
      <c r="Z71" s="148"/>
      <c r="AA71" s="154"/>
      <c r="AB71" s="154"/>
      <c r="AC71" s="148"/>
      <c r="AD71" s="154">
        <f>4</f>
        <v>4</v>
      </c>
      <c r="AE71" s="153"/>
      <c r="AF71" s="153">
        <f>19*6</f>
        <v>114</v>
      </c>
      <c r="AG71" s="148"/>
      <c r="AH71" s="148"/>
      <c r="AI71" s="148"/>
      <c r="AJ71" s="193">
        <f t="shared" si="2"/>
        <v>150</v>
      </c>
      <c r="AK71" s="185">
        <v>37</v>
      </c>
      <c r="AL71" s="189">
        <f t="shared" si="3"/>
        <v>4.625</v>
      </c>
      <c r="AM71" t="s">
        <v>249</v>
      </c>
    </row>
    <row r="72" spans="1:39" ht="15">
      <c r="A72" s="152">
        <v>60</v>
      </c>
      <c r="B72" s="149" t="s">
        <v>192</v>
      </c>
      <c r="C72" s="148">
        <v>20</v>
      </c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>
        <f>4*2</f>
        <v>8</v>
      </c>
      <c r="S72" s="148">
        <f>4*4</f>
        <v>16</v>
      </c>
      <c r="T72" s="148"/>
      <c r="U72" s="148"/>
      <c r="V72" s="148"/>
      <c r="W72" s="148"/>
      <c r="X72" s="148">
        <f>8*12</f>
        <v>96</v>
      </c>
      <c r="Y72" s="154"/>
      <c r="Z72" s="148"/>
      <c r="AA72" s="154"/>
      <c r="AB72" s="154"/>
      <c r="AC72" s="148"/>
      <c r="AD72" s="155">
        <f>10</f>
        <v>10</v>
      </c>
      <c r="AE72" s="157"/>
      <c r="AF72" s="157"/>
      <c r="AG72" s="157"/>
      <c r="AH72" s="157"/>
      <c r="AI72" s="157"/>
      <c r="AJ72" s="193">
        <f t="shared" si="2"/>
        <v>150</v>
      </c>
      <c r="AK72" s="185">
        <v>22</v>
      </c>
      <c r="AL72" s="189">
        <f t="shared" si="3"/>
        <v>1.1000000000000001</v>
      </c>
      <c r="AM72" t="s">
        <v>249</v>
      </c>
    </row>
    <row r="73" spans="1:39" ht="15">
      <c r="A73" s="152">
        <v>61</v>
      </c>
      <c r="B73" s="149" t="s">
        <v>202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>
        <f>9*2</f>
        <v>18</v>
      </c>
      <c r="S73" s="148">
        <f>9*4</f>
        <v>36</v>
      </c>
      <c r="T73" s="148"/>
      <c r="U73" s="148"/>
      <c r="V73" s="148"/>
      <c r="W73" s="148"/>
      <c r="X73" s="148">
        <f>8*12</f>
        <v>96</v>
      </c>
      <c r="Y73" s="154"/>
      <c r="Z73" s="148"/>
      <c r="AA73" s="154"/>
      <c r="AB73" s="154"/>
      <c r="AC73" s="148"/>
      <c r="AD73" s="154"/>
      <c r="AE73" s="153"/>
      <c r="AF73" s="153"/>
      <c r="AG73" s="148"/>
      <c r="AH73" s="148"/>
      <c r="AI73" s="148"/>
      <c r="AJ73" s="193">
        <f t="shared" si="2"/>
        <v>150</v>
      </c>
      <c r="AK73" s="185">
        <v>0</v>
      </c>
      <c r="AL73" s="189" t="e">
        <f t="shared" si="3"/>
        <v>#DIV/0!</v>
      </c>
      <c r="AM73" t="s">
        <v>249</v>
      </c>
    </row>
    <row r="74" spans="1:39" ht="15">
      <c r="A74" s="151">
        <v>62</v>
      </c>
      <c r="B74" s="149" t="s">
        <v>166</v>
      </c>
      <c r="C74" s="148">
        <f>3*4</f>
        <v>12</v>
      </c>
      <c r="D74" s="148"/>
      <c r="E74" s="148">
        <f>1*4</f>
        <v>4</v>
      </c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>
        <f>5*2</f>
        <v>10</v>
      </c>
      <c r="S74" s="148">
        <f>5*4</f>
        <v>20</v>
      </c>
      <c r="T74" s="148"/>
      <c r="U74" s="148"/>
      <c r="V74" s="148"/>
      <c r="W74" s="148">
        <f>4*12</f>
        <v>48</v>
      </c>
      <c r="X74" s="148">
        <f>4*12</f>
        <v>48</v>
      </c>
      <c r="Y74" s="154"/>
      <c r="Z74" s="148"/>
      <c r="AA74" s="154"/>
      <c r="AB74" s="154"/>
      <c r="AC74" s="148"/>
      <c r="AD74" s="154">
        <f>8</f>
        <v>8</v>
      </c>
      <c r="AE74" s="153"/>
      <c r="AF74" s="153"/>
      <c r="AG74" s="153"/>
      <c r="AH74" s="153"/>
      <c r="AI74" s="153"/>
      <c r="AJ74" s="193">
        <f t="shared" si="2"/>
        <v>150</v>
      </c>
      <c r="AK74" s="185">
        <v>28</v>
      </c>
      <c r="AL74" s="189">
        <f t="shared" si="3"/>
        <v>2.3333333333333335</v>
      </c>
      <c r="AM74" t="s">
        <v>249</v>
      </c>
    </row>
    <row r="75" spans="1:39" ht="15">
      <c r="A75" s="152">
        <v>63</v>
      </c>
      <c r="B75" s="149" t="s">
        <v>112</v>
      </c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>
        <f>9*6</f>
        <v>54</v>
      </c>
      <c r="V75" s="148"/>
      <c r="W75" s="148">
        <f>2*12</f>
        <v>24</v>
      </c>
      <c r="X75" s="148">
        <f>6*12</f>
        <v>72</v>
      </c>
      <c r="Y75" s="154"/>
      <c r="Z75" s="148"/>
      <c r="AA75" s="154"/>
      <c r="AB75" s="154"/>
      <c r="AC75" s="148"/>
      <c r="AD75" s="154"/>
      <c r="AE75" s="153"/>
      <c r="AF75" s="153"/>
      <c r="AG75" s="153"/>
      <c r="AH75" s="153"/>
      <c r="AI75" s="153"/>
      <c r="AJ75" s="193">
        <f t="shared" si="2"/>
        <v>150</v>
      </c>
      <c r="AK75" s="185">
        <v>65</v>
      </c>
      <c r="AL75" s="189" t="e">
        <f t="shared" si="3"/>
        <v>#DIV/0!</v>
      </c>
      <c r="AM75" t="s">
        <v>249</v>
      </c>
    </row>
    <row r="76" spans="1:39" ht="15" customHeight="1">
      <c r="A76" s="152">
        <v>64</v>
      </c>
      <c r="B76" s="149" t="s">
        <v>113</v>
      </c>
      <c r="C76" s="148">
        <v>36</v>
      </c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>
        <f>2*12</f>
        <v>24</v>
      </c>
      <c r="X76" s="148">
        <f>6*12</f>
        <v>72</v>
      </c>
      <c r="Y76" s="620" t="s">
        <v>305</v>
      </c>
      <c r="Z76" s="621"/>
      <c r="AA76" s="621"/>
      <c r="AB76" s="621"/>
      <c r="AC76" s="621"/>
      <c r="AD76" s="621"/>
      <c r="AE76" s="621"/>
      <c r="AF76" s="621"/>
      <c r="AG76" s="621"/>
      <c r="AH76" s="621"/>
      <c r="AI76" s="622"/>
      <c r="AJ76" s="193">
        <f t="shared" si="2"/>
        <v>132</v>
      </c>
      <c r="AK76" s="185">
        <v>424</v>
      </c>
      <c r="AL76" s="189">
        <f t="shared" si="3"/>
        <v>11.777777777777779</v>
      </c>
      <c r="AM76" t="s">
        <v>249</v>
      </c>
    </row>
    <row r="77" spans="1:39" ht="15">
      <c r="A77" s="152">
        <v>65</v>
      </c>
      <c r="B77" s="149" t="s">
        <v>306</v>
      </c>
      <c r="C77" s="148">
        <v>4</v>
      </c>
      <c r="D77" s="148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>
        <f>24*6</f>
        <v>144</v>
      </c>
      <c r="V77" s="148"/>
      <c r="W77" s="148"/>
      <c r="X77" s="148"/>
      <c r="Y77" s="154"/>
      <c r="Z77" s="148"/>
      <c r="AA77" s="154"/>
      <c r="AB77" s="154"/>
      <c r="AC77" s="148"/>
      <c r="AD77" s="155">
        <f>2</f>
        <v>2</v>
      </c>
      <c r="AE77" s="156"/>
      <c r="AF77" s="156"/>
      <c r="AG77" s="156"/>
      <c r="AH77" s="156"/>
      <c r="AI77" s="156"/>
      <c r="AJ77" s="193">
        <f t="shared" ref="AJ77:AJ134" si="4">SUM(C77:AI77)</f>
        <v>150</v>
      </c>
      <c r="AK77" s="185">
        <v>301</v>
      </c>
      <c r="AL77" s="189">
        <f t="shared" ref="AL77:AL134" si="5">+AK77/C77</f>
        <v>75.25</v>
      </c>
      <c r="AM77" t="s">
        <v>249</v>
      </c>
    </row>
    <row r="78" spans="1:39" ht="15">
      <c r="A78" s="151">
        <v>66</v>
      </c>
      <c r="B78" s="149" t="s">
        <v>167</v>
      </c>
      <c r="C78" s="148">
        <v>20</v>
      </c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>
        <f>20*6</f>
        <v>120</v>
      </c>
      <c r="V78" s="148"/>
      <c r="W78" s="148"/>
      <c r="X78" s="148"/>
      <c r="Y78" s="154"/>
      <c r="Z78" s="148"/>
      <c r="AA78" s="154"/>
      <c r="AB78" s="154"/>
      <c r="AC78" s="148"/>
      <c r="AD78" s="154">
        <f>10</f>
        <v>10</v>
      </c>
      <c r="AE78" s="155"/>
      <c r="AF78" s="155"/>
      <c r="AG78" s="155"/>
      <c r="AH78" s="155"/>
      <c r="AI78" s="155"/>
      <c r="AJ78" s="193">
        <f t="shared" si="4"/>
        <v>150</v>
      </c>
      <c r="AK78" s="185">
        <v>106</v>
      </c>
      <c r="AL78" s="189">
        <f t="shared" si="5"/>
        <v>5.3</v>
      </c>
      <c r="AM78" t="s">
        <v>249</v>
      </c>
    </row>
    <row r="79" spans="1:39" ht="15">
      <c r="A79" s="152">
        <v>67</v>
      </c>
      <c r="B79" s="149" t="s">
        <v>304</v>
      </c>
      <c r="C79" s="148"/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>
        <f>1*2</f>
        <v>2</v>
      </c>
      <c r="S79" s="148">
        <f>1*4</f>
        <v>4</v>
      </c>
      <c r="T79" s="148"/>
      <c r="U79" s="148">
        <f>10*6</f>
        <v>60</v>
      </c>
      <c r="V79" s="148"/>
      <c r="W79" s="148">
        <f>2*12</f>
        <v>24</v>
      </c>
      <c r="X79" s="148">
        <f>5*12</f>
        <v>60</v>
      </c>
      <c r="Y79" s="154"/>
      <c r="Z79" s="148"/>
      <c r="AA79" s="154"/>
      <c r="AB79" s="154"/>
      <c r="AC79" s="148"/>
      <c r="AD79" s="154"/>
      <c r="AE79" s="153"/>
      <c r="AF79" s="153"/>
      <c r="AG79" s="148"/>
      <c r="AH79" s="148"/>
      <c r="AI79" s="148"/>
      <c r="AJ79" s="193">
        <f t="shared" si="4"/>
        <v>150</v>
      </c>
      <c r="AK79" s="185"/>
      <c r="AL79" s="189" t="e">
        <f t="shared" si="5"/>
        <v>#DIV/0!</v>
      </c>
      <c r="AM79" t="s">
        <v>249</v>
      </c>
    </row>
    <row r="80" spans="1:39" ht="15">
      <c r="A80" s="152">
        <v>68</v>
      </c>
      <c r="B80" s="149" t="s">
        <v>168</v>
      </c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>
        <f>6*12</f>
        <v>72</v>
      </c>
      <c r="X80" s="148">
        <f>6*12</f>
        <v>72</v>
      </c>
      <c r="Y80" s="154"/>
      <c r="Z80" s="148"/>
      <c r="AA80" s="154"/>
      <c r="AB80" s="154"/>
      <c r="AC80" s="148"/>
      <c r="AD80" s="154"/>
      <c r="AE80" s="153"/>
      <c r="AF80" s="153">
        <f>1*6</f>
        <v>6</v>
      </c>
      <c r="AG80" s="148"/>
      <c r="AH80" s="148"/>
      <c r="AI80" s="148"/>
      <c r="AJ80" s="193">
        <f t="shared" si="4"/>
        <v>150</v>
      </c>
      <c r="AK80" s="185">
        <v>0</v>
      </c>
      <c r="AL80" s="189" t="e">
        <f t="shared" si="5"/>
        <v>#DIV/0!</v>
      </c>
      <c r="AM80" t="s">
        <v>249</v>
      </c>
    </row>
    <row r="81" spans="1:39" ht="15">
      <c r="A81" s="152">
        <v>69</v>
      </c>
      <c r="B81" s="149" t="s">
        <v>201</v>
      </c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>
        <f>6*12</f>
        <v>72</v>
      </c>
      <c r="X81" s="148">
        <f>6*12</f>
        <v>72</v>
      </c>
      <c r="Y81" s="154"/>
      <c r="Z81" s="148"/>
      <c r="AA81" s="154"/>
      <c r="AB81" s="154"/>
      <c r="AC81" s="148"/>
      <c r="AD81" s="154"/>
      <c r="AE81" s="153"/>
      <c r="AF81" s="153">
        <f>1*6</f>
        <v>6</v>
      </c>
      <c r="AG81" s="148"/>
      <c r="AH81" s="148"/>
      <c r="AI81" s="148"/>
      <c r="AJ81" s="193">
        <f t="shared" si="4"/>
        <v>150</v>
      </c>
      <c r="AK81" s="185"/>
      <c r="AL81" s="189" t="e">
        <f t="shared" si="5"/>
        <v>#DIV/0!</v>
      </c>
      <c r="AM81" t="s">
        <v>249</v>
      </c>
    </row>
    <row r="82" spans="1:39" ht="15">
      <c r="A82" s="151">
        <v>70</v>
      </c>
      <c r="B82" s="149" t="s">
        <v>203</v>
      </c>
      <c r="C82" s="148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>
        <f>6*2</f>
        <v>12</v>
      </c>
      <c r="S82" s="148">
        <f>6*4</f>
        <v>24</v>
      </c>
      <c r="T82" s="148"/>
      <c r="U82" s="148">
        <f>5*6</f>
        <v>30</v>
      </c>
      <c r="V82" s="148"/>
      <c r="W82" s="148"/>
      <c r="X82" s="148">
        <f>7*12</f>
        <v>84</v>
      </c>
      <c r="Y82" s="154"/>
      <c r="Z82" s="148"/>
      <c r="AA82" s="154"/>
      <c r="AB82" s="154"/>
      <c r="AC82" s="148"/>
      <c r="AD82" s="154"/>
      <c r="AE82" s="153"/>
      <c r="AF82" s="153"/>
      <c r="AG82" s="148"/>
      <c r="AH82" s="148"/>
      <c r="AI82" s="148"/>
      <c r="AJ82" s="193">
        <f t="shared" si="4"/>
        <v>150</v>
      </c>
      <c r="AK82" s="185">
        <v>18</v>
      </c>
      <c r="AL82" s="189" t="e">
        <f t="shared" si="5"/>
        <v>#DIV/0!</v>
      </c>
      <c r="AM82" t="s">
        <v>249</v>
      </c>
    </row>
    <row r="83" spans="1:39" ht="15">
      <c r="A83" s="152">
        <v>71</v>
      </c>
      <c r="B83" s="149" t="s">
        <v>169</v>
      </c>
      <c r="C83" s="148"/>
      <c r="D83" s="148">
        <f>25*6</f>
        <v>150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54"/>
      <c r="Z83" s="148"/>
      <c r="AA83" s="154"/>
      <c r="AB83" s="154"/>
      <c r="AC83" s="148"/>
      <c r="AD83" s="154"/>
      <c r="AE83" s="153"/>
      <c r="AF83" s="153"/>
      <c r="AG83" s="148"/>
      <c r="AH83" s="148"/>
      <c r="AI83" s="148"/>
      <c r="AJ83" s="193">
        <f t="shared" si="4"/>
        <v>150</v>
      </c>
      <c r="AK83" s="185">
        <v>335</v>
      </c>
      <c r="AL83" s="189" t="e">
        <f t="shared" si="5"/>
        <v>#DIV/0!</v>
      </c>
      <c r="AM83" t="s">
        <v>249</v>
      </c>
    </row>
    <row r="84" spans="1:39" ht="15">
      <c r="A84" s="152">
        <v>72</v>
      </c>
      <c r="B84" s="149" t="s">
        <v>205</v>
      </c>
      <c r="C84" s="148">
        <f>11*4</f>
        <v>44</v>
      </c>
      <c r="D84" s="148"/>
      <c r="E84" s="148">
        <f>1*4</f>
        <v>4</v>
      </c>
      <c r="F84" s="148">
        <f>5*4</f>
        <v>20</v>
      </c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>
        <f>8*2</f>
        <v>16</v>
      </c>
      <c r="S84" s="148">
        <f>8*4</f>
        <v>32</v>
      </c>
      <c r="T84" s="148"/>
      <c r="U84" s="148"/>
      <c r="V84" s="148"/>
      <c r="W84" s="148"/>
      <c r="X84" s="148"/>
      <c r="Y84" s="154"/>
      <c r="Z84" s="148"/>
      <c r="AA84" s="154"/>
      <c r="AB84" s="154"/>
      <c r="AC84" s="148"/>
      <c r="AD84" s="154">
        <f>34</f>
        <v>34</v>
      </c>
      <c r="AE84" s="153"/>
      <c r="AF84" s="153"/>
      <c r="AG84" s="148"/>
      <c r="AH84" s="148"/>
      <c r="AI84" s="148"/>
      <c r="AJ84" s="193">
        <f t="shared" si="4"/>
        <v>150</v>
      </c>
      <c r="AK84" s="185">
        <v>14</v>
      </c>
      <c r="AL84" s="189">
        <f t="shared" si="5"/>
        <v>0.31818181818181818</v>
      </c>
      <c r="AM84" t="s">
        <v>249</v>
      </c>
    </row>
    <row r="85" spans="1:39" ht="15" customHeight="1">
      <c r="A85" s="152">
        <v>73</v>
      </c>
      <c r="B85" s="149" t="s">
        <v>193</v>
      </c>
      <c r="C85" s="623" t="s">
        <v>219</v>
      </c>
      <c r="D85" s="624"/>
      <c r="E85" s="624"/>
      <c r="F85" s="624"/>
      <c r="G85" s="624"/>
      <c r="H85" s="624"/>
      <c r="I85" s="624"/>
      <c r="J85" s="624"/>
      <c r="K85" s="624"/>
      <c r="L85" s="624"/>
      <c r="M85" s="624"/>
      <c r="N85" s="624"/>
      <c r="O85" s="624"/>
      <c r="P85" s="624"/>
      <c r="Q85" s="624"/>
      <c r="R85" s="624"/>
      <c r="S85" s="624"/>
      <c r="T85" s="624"/>
      <c r="U85" s="624"/>
      <c r="V85" s="624"/>
      <c r="W85" s="624"/>
      <c r="X85" s="624"/>
      <c r="Y85" s="624"/>
      <c r="Z85" s="624"/>
      <c r="AA85" s="624"/>
      <c r="AB85" s="624"/>
      <c r="AC85" s="624"/>
      <c r="AD85" s="624"/>
      <c r="AE85" s="624"/>
      <c r="AF85" s="624"/>
      <c r="AG85" s="624"/>
      <c r="AH85" s="624"/>
      <c r="AI85" s="625"/>
      <c r="AJ85" s="193">
        <f t="shared" si="4"/>
        <v>0</v>
      </c>
      <c r="AK85" s="185">
        <v>0</v>
      </c>
      <c r="AL85" s="189" t="e">
        <f t="shared" si="5"/>
        <v>#VALUE!</v>
      </c>
      <c r="AM85" t="s">
        <v>249</v>
      </c>
    </row>
    <row r="86" spans="1:39" ht="15">
      <c r="A86" s="151">
        <v>74</v>
      </c>
      <c r="B86" s="149" t="s">
        <v>208</v>
      </c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>
        <f>9*6</f>
        <v>54</v>
      </c>
      <c r="V86" s="148"/>
      <c r="W86" s="148">
        <f>5*12</f>
        <v>60</v>
      </c>
      <c r="X86" s="148">
        <f>3*12</f>
        <v>36</v>
      </c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93">
        <f t="shared" si="4"/>
        <v>150</v>
      </c>
      <c r="AK86" s="185"/>
      <c r="AL86" s="189" t="e">
        <f t="shared" si="5"/>
        <v>#DIV/0!</v>
      </c>
      <c r="AM86" t="s">
        <v>249</v>
      </c>
    </row>
    <row r="87" spans="1:39" ht="15">
      <c r="A87" s="152">
        <v>75</v>
      </c>
      <c r="B87" s="149" t="s">
        <v>303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>
        <f>1*2</f>
        <v>2</v>
      </c>
      <c r="S87" s="148">
        <f>1*4</f>
        <v>4</v>
      </c>
      <c r="T87" s="148"/>
      <c r="U87" s="148"/>
      <c r="V87" s="148"/>
      <c r="W87" s="148">
        <f>6*12</f>
        <v>72</v>
      </c>
      <c r="X87" s="148">
        <f>6*12</f>
        <v>72</v>
      </c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93">
        <f t="shared" si="4"/>
        <v>150</v>
      </c>
      <c r="AK87" s="185"/>
      <c r="AL87" s="189" t="e">
        <f t="shared" si="5"/>
        <v>#DIV/0!</v>
      </c>
      <c r="AM87" t="s">
        <v>249</v>
      </c>
    </row>
    <row r="88" spans="1:39" ht="15">
      <c r="A88" s="152">
        <v>76</v>
      </c>
      <c r="B88" s="149" t="s">
        <v>330</v>
      </c>
      <c r="C88" s="148"/>
      <c r="D88" s="148"/>
      <c r="E88" s="148"/>
      <c r="F88" s="148">
        <f>13*4</f>
        <v>52</v>
      </c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>
        <f>6*2</f>
        <v>12</v>
      </c>
      <c r="S88" s="148">
        <f>6*4</f>
        <v>24</v>
      </c>
      <c r="T88" s="148"/>
      <c r="U88" s="148"/>
      <c r="V88" s="148"/>
      <c r="W88" s="148"/>
      <c r="X88" s="148">
        <f>3*12</f>
        <v>36</v>
      </c>
      <c r="Y88" s="148"/>
      <c r="Z88" s="148"/>
      <c r="AA88" s="148"/>
      <c r="AB88" s="148"/>
      <c r="AC88" s="148"/>
      <c r="AD88" s="148">
        <f>26</f>
        <v>26</v>
      </c>
      <c r="AE88" s="148"/>
      <c r="AF88" s="148"/>
      <c r="AG88" s="148"/>
      <c r="AH88" s="148"/>
      <c r="AI88" s="148"/>
      <c r="AJ88" s="193">
        <f t="shared" si="4"/>
        <v>150</v>
      </c>
      <c r="AK88" s="185"/>
      <c r="AL88" s="189" t="e">
        <f t="shared" si="5"/>
        <v>#DIV/0!</v>
      </c>
      <c r="AM88" t="s">
        <v>249</v>
      </c>
    </row>
    <row r="89" spans="1:39" ht="15">
      <c r="A89" s="152">
        <v>77</v>
      </c>
      <c r="B89" s="149" t="s">
        <v>329</v>
      </c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>
        <f>2*6</f>
        <v>12</v>
      </c>
      <c r="V89" s="148"/>
      <c r="W89" s="148"/>
      <c r="X89" s="148">
        <f>5*12</f>
        <v>60</v>
      </c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93">
        <f t="shared" si="4"/>
        <v>72</v>
      </c>
      <c r="AK89" s="185">
        <v>4</v>
      </c>
      <c r="AL89" s="189" t="e">
        <f t="shared" si="5"/>
        <v>#DIV/0!</v>
      </c>
      <c r="AM89" t="s">
        <v>249</v>
      </c>
    </row>
    <row r="90" spans="1:39" ht="15">
      <c r="A90" s="151">
        <v>78</v>
      </c>
      <c r="B90" s="149" t="s">
        <v>298</v>
      </c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>
        <f>1*6</f>
        <v>6</v>
      </c>
      <c r="V90" s="148"/>
      <c r="W90" s="148">
        <f>6*12</f>
        <v>72</v>
      </c>
      <c r="X90" s="148">
        <f>6*12</f>
        <v>72</v>
      </c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93">
        <f t="shared" si="4"/>
        <v>150</v>
      </c>
      <c r="AK90" s="185"/>
      <c r="AL90" s="189" t="e">
        <f t="shared" si="5"/>
        <v>#DIV/0!</v>
      </c>
      <c r="AM90" t="s">
        <v>249</v>
      </c>
    </row>
    <row r="91" spans="1:39" ht="15">
      <c r="A91" s="152">
        <v>79</v>
      </c>
      <c r="B91" s="149" t="s">
        <v>297</v>
      </c>
      <c r="C91" s="148">
        <f>4*4</f>
        <v>16</v>
      </c>
      <c r="D91" s="148"/>
      <c r="E91" s="148"/>
      <c r="F91" s="148">
        <f>4*4</f>
        <v>16</v>
      </c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>
        <f>3*2</f>
        <v>6</v>
      </c>
      <c r="S91" s="148">
        <f>3*4</f>
        <v>12</v>
      </c>
      <c r="T91" s="148"/>
      <c r="U91" s="148">
        <f>2*6</f>
        <v>12</v>
      </c>
      <c r="V91" s="148"/>
      <c r="W91" s="148"/>
      <c r="X91" s="148">
        <f>6*12</f>
        <v>72</v>
      </c>
      <c r="Y91" s="148"/>
      <c r="Z91" s="148"/>
      <c r="AA91" s="148"/>
      <c r="AB91" s="148"/>
      <c r="AC91" s="148"/>
      <c r="AD91" s="148">
        <f>16</f>
        <v>16</v>
      </c>
      <c r="AE91" s="148"/>
      <c r="AF91" s="148"/>
      <c r="AG91" s="148"/>
      <c r="AH91" s="148"/>
      <c r="AI91" s="148"/>
      <c r="AJ91" s="193">
        <f t="shared" si="4"/>
        <v>150</v>
      </c>
      <c r="AK91" s="185"/>
      <c r="AL91" s="189">
        <f t="shared" si="5"/>
        <v>0</v>
      </c>
      <c r="AM91" t="s">
        <v>249</v>
      </c>
    </row>
    <row r="92" spans="1:39" ht="15">
      <c r="A92" s="152">
        <v>80</v>
      </c>
      <c r="B92" s="149" t="s">
        <v>296</v>
      </c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>
        <f>3*6</f>
        <v>18</v>
      </c>
      <c r="V92" s="148"/>
      <c r="W92" s="148">
        <f>7*12</f>
        <v>84</v>
      </c>
      <c r="X92" s="148">
        <f>4*12</f>
        <v>48</v>
      </c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93">
        <f t="shared" si="4"/>
        <v>150</v>
      </c>
      <c r="AK92" s="185"/>
      <c r="AL92" s="189" t="e">
        <f t="shared" si="5"/>
        <v>#DIV/0!</v>
      </c>
      <c r="AM92" t="s">
        <v>249</v>
      </c>
    </row>
    <row r="93" spans="1:39" ht="15">
      <c r="A93" s="152">
        <v>81</v>
      </c>
      <c r="B93" s="149" t="s">
        <v>328</v>
      </c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>
        <f>9*6</f>
        <v>54</v>
      </c>
      <c r="V93" s="148"/>
      <c r="W93" s="148"/>
      <c r="X93" s="148">
        <f>8*12</f>
        <v>96</v>
      </c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93">
        <f t="shared" si="4"/>
        <v>150</v>
      </c>
      <c r="AK93" s="185"/>
      <c r="AL93" s="189" t="e">
        <f t="shared" si="5"/>
        <v>#DIV/0!</v>
      </c>
      <c r="AM93" t="s">
        <v>249</v>
      </c>
    </row>
    <row r="94" spans="1:39" ht="15">
      <c r="A94" s="151">
        <v>82</v>
      </c>
      <c r="B94" s="149" t="s">
        <v>295</v>
      </c>
      <c r="C94" s="148">
        <v>16</v>
      </c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>
        <f>3*2</f>
        <v>6</v>
      </c>
      <c r="S94" s="148">
        <f>3*4</f>
        <v>12</v>
      </c>
      <c r="T94" s="148">
        <f>9*6</f>
        <v>54</v>
      </c>
      <c r="U94" s="148"/>
      <c r="V94" s="148"/>
      <c r="W94" s="148"/>
      <c r="X94" s="148"/>
      <c r="Y94" s="148"/>
      <c r="Z94" s="148"/>
      <c r="AA94" s="148"/>
      <c r="AB94" s="148"/>
      <c r="AC94" s="148"/>
      <c r="AD94" s="148">
        <f>62</f>
        <v>62</v>
      </c>
      <c r="AE94" s="148"/>
      <c r="AF94" s="148"/>
      <c r="AG94" s="148"/>
      <c r="AH94" s="148"/>
      <c r="AI94" s="148"/>
      <c r="AJ94" s="193">
        <f t="shared" si="4"/>
        <v>150</v>
      </c>
      <c r="AK94" s="185">
        <v>5</v>
      </c>
      <c r="AL94" s="189">
        <f t="shared" si="5"/>
        <v>0.3125</v>
      </c>
      <c r="AM94" t="s">
        <v>249</v>
      </c>
    </row>
    <row r="95" spans="1:39" ht="15">
      <c r="A95" s="151">
        <v>83</v>
      </c>
      <c r="B95" s="149" t="s">
        <v>327</v>
      </c>
      <c r="C95" s="150">
        <v>5</v>
      </c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93">
        <f t="shared" si="4"/>
        <v>5</v>
      </c>
      <c r="AK95" s="185">
        <v>18</v>
      </c>
      <c r="AL95" s="189">
        <f t="shared" si="5"/>
        <v>3.6</v>
      </c>
      <c r="AM95" t="s">
        <v>249</v>
      </c>
    </row>
    <row r="96" spans="1:39" ht="15">
      <c r="A96" s="151">
        <v>84</v>
      </c>
      <c r="B96" s="149" t="s">
        <v>326</v>
      </c>
      <c r="C96" s="150">
        <v>28</v>
      </c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93">
        <f t="shared" si="4"/>
        <v>28</v>
      </c>
      <c r="AK96" s="185">
        <v>104</v>
      </c>
      <c r="AL96" s="189">
        <f t="shared" si="5"/>
        <v>3.7142857142857144</v>
      </c>
      <c r="AM96" t="s">
        <v>249</v>
      </c>
    </row>
    <row r="97" spans="1:39" ht="15">
      <c r="A97" s="151">
        <v>85</v>
      </c>
      <c r="B97" s="149" t="s">
        <v>325</v>
      </c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>
        <v>150</v>
      </c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93">
        <f t="shared" si="4"/>
        <v>150</v>
      </c>
      <c r="AK97" s="186">
        <v>1</v>
      </c>
      <c r="AL97" s="189" t="e">
        <f t="shared" si="5"/>
        <v>#DIV/0!</v>
      </c>
      <c r="AM97" t="s">
        <v>249</v>
      </c>
    </row>
    <row r="98" spans="1:39" ht="15">
      <c r="A98" s="151">
        <v>86</v>
      </c>
      <c r="B98" s="147" t="s">
        <v>206</v>
      </c>
      <c r="C98" s="146">
        <v>12</v>
      </c>
      <c r="D98" s="146"/>
      <c r="E98" s="146"/>
      <c r="F98" s="146"/>
      <c r="G98" s="146"/>
      <c r="H98" s="146"/>
      <c r="I98" s="146"/>
      <c r="J98" s="146"/>
      <c r="K98" s="146"/>
      <c r="L98" s="146"/>
      <c r="M98" s="146">
        <f>5*6</f>
        <v>30</v>
      </c>
      <c r="N98" s="146"/>
      <c r="O98" s="146"/>
      <c r="P98" s="146"/>
      <c r="Q98" s="146"/>
      <c r="R98" s="146">
        <f>14*2</f>
        <v>28</v>
      </c>
      <c r="S98" s="146">
        <f>14*4</f>
        <v>56</v>
      </c>
      <c r="T98" s="146">
        <f>4*6</f>
        <v>24</v>
      </c>
      <c r="U98" s="146"/>
      <c r="V98" s="146"/>
      <c r="W98" s="146"/>
      <c r="X98" s="146"/>
      <c r="Y98" s="146"/>
      <c r="Z98" s="146"/>
      <c r="AA98" s="146"/>
      <c r="AB98" s="146"/>
      <c r="AC98" s="146"/>
      <c r="AD98" s="146"/>
      <c r="AE98" s="146"/>
      <c r="AF98" s="146"/>
      <c r="AG98" s="146"/>
      <c r="AH98" s="146"/>
      <c r="AI98" s="146"/>
      <c r="AJ98" s="194">
        <f t="shared" si="4"/>
        <v>150</v>
      </c>
      <c r="AK98" s="187">
        <v>105</v>
      </c>
      <c r="AL98" s="190">
        <f t="shared" si="5"/>
        <v>8.75</v>
      </c>
      <c r="AM98" t="s">
        <v>249</v>
      </c>
    </row>
    <row r="99" spans="1:39" ht="15">
      <c r="A99" s="151">
        <v>87</v>
      </c>
      <c r="B99" s="99" t="s">
        <v>317</v>
      </c>
      <c r="C99" s="146">
        <v>72</v>
      </c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>
        <v>60</v>
      </c>
      <c r="V99" s="146"/>
      <c r="W99" s="146"/>
      <c r="X99" s="146"/>
      <c r="Y99" s="146"/>
      <c r="Z99" s="146"/>
      <c r="AA99" s="146"/>
      <c r="AB99" s="146">
        <v>18</v>
      </c>
      <c r="AC99" s="146"/>
      <c r="AD99" s="146"/>
      <c r="AE99" s="146"/>
      <c r="AF99" s="146"/>
      <c r="AG99" s="146"/>
      <c r="AH99" s="146"/>
      <c r="AI99" s="146"/>
      <c r="AJ99" s="194">
        <f t="shared" si="4"/>
        <v>150</v>
      </c>
      <c r="AK99" s="187">
        <v>208</v>
      </c>
      <c r="AL99" s="190">
        <f t="shared" si="5"/>
        <v>2.8888888888888888</v>
      </c>
      <c r="AM99" s="87" t="s">
        <v>224</v>
      </c>
    </row>
    <row r="100" spans="1:39" ht="15">
      <c r="A100" s="151">
        <v>88</v>
      </c>
      <c r="B100" s="99" t="s">
        <v>318</v>
      </c>
      <c r="C100" s="146">
        <v>96</v>
      </c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>
        <v>60</v>
      </c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94">
        <f t="shared" si="4"/>
        <v>156</v>
      </c>
      <c r="AK100" s="187">
        <v>304</v>
      </c>
      <c r="AL100" s="190">
        <f t="shared" si="5"/>
        <v>3.1666666666666665</v>
      </c>
      <c r="AM100" s="87" t="s">
        <v>224</v>
      </c>
    </row>
    <row r="101" spans="1:39" ht="15">
      <c r="A101" s="151">
        <v>89</v>
      </c>
      <c r="B101" s="99" t="s">
        <v>319</v>
      </c>
      <c r="C101" s="146"/>
      <c r="D101" s="146">
        <v>150</v>
      </c>
      <c r="E101" s="623" t="s">
        <v>344</v>
      </c>
      <c r="F101" s="624"/>
      <c r="G101" s="624"/>
      <c r="H101" s="624"/>
      <c r="I101" s="624"/>
      <c r="J101" s="624"/>
      <c r="K101" s="624"/>
      <c r="L101" s="624"/>
      <c r="M101" s="624"/>
      <c r="N101" s="624"/>
      <c r="O101" s="624"/>
      <c r="P101" s="624"/>
      <c r="Q101" s="624"/>
      <c r="R101" s="624"/>
      <c r="S101" s="624"/>
      <c r="T101" s="624"/>
      <c r="U101" s="624"/>
      <c r="V101" s="624"/>
      <c r="W101" s="624"/>
      <c r="X101" s="624"/>
      <c r="Y101" s="624"/>
      <c r="Z101" s="624"/>
      <c r="AA101" s="624"/>
      <c r="AB101" s="624"/>
      <c r="AC101" s="624"/>
      <c r="AD101" s="624"/>
      <c r="AE101" s="624"/>
      <c r="AF101" s="624"/>
      <c r="AG101" s="624"/>
      <c r="AH101" s="624"/>
      <c r="AI101" s="625"/>
      <c r="AJ101" s="194">
        <f t="shared" si="4"/>
        <v>150</v>
      </c>
      <c r="AK101" s="187"/>
      <c r="AL101" s="190" t="e">
        <f t="shared" si="5"/>
        <v>#DIV/0!</v>
      </c>
      <c r="AM101" s="87" t="s">
        <v>224</v>
      </c>
    </row>
    <row r="102" spans="1:39" ht="15">
      <c r="A102" s="151">
        <v>90</v>
      </c>
      <c r="B102" s="99" t="s">
        <v>253</v>
      </c>
      <c r="C102" s="146">
        <v>78</v>
      </c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>
        <v>36</v>
      </c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94">
        <f t="shared" si="4"/>
        <v>114</v>
      </c>
      <c r="AK102" s="187">
        <v>252</v>
      </c>
      <c r="AL102" s="190">
        <f t="shared" si="5"/>
        <v>3.2307692307692308</v>
      </c>
      <c r="AM102" s="87" t="s">
        <v>224</v>
      </c>
    </row>
    <row r="103" spans="1:39" ht="15">
      <c r="A103" s="151">
        <v>91</v>
      </c>
      <c r="B103" s="99" t="s">
        <v>256</v>
      </c>
      <c r="C103" s="146">
        <v>10</v>
      </c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>
        <v>140</v>
      </c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94">
        <f t="shared" si="4"/>
        <v>150</v>
      </c>
      <c r="AK103" s="187">
        <v>78</v>
      </c>
      <c r="AL103" s="190">
        <f t="shared" si="5"/>
        <v>7.8</v>
      </c>
      <c r="AM103" s="87" t="s">
        <v>225</v>
      </c>
    </row>
    <row r="104" spans="1:39" ht="15">
      <c r="A104" s="151">
        <v>92</v>
      </c>
      <c r="B104" s="99" t="s">
        <v>257</v>
      </c>
      <c r="C104" s="146">
        <v>120</v>
      </c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>
        <v>30</v>
      </c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94">
        <f t="shared" si="4"/>
        <v>150</v>
      </c>
      <c r="AK104" s="187">
        <v>112</v>
      </c>
      <c r="AL104" s="190">
        <f t="shared" si="5"/>
        <v>0.93333333333333335</v>
      </c>
      <c r="AM104" s="87" t="s">
        <v>225</v>
      </c>
    </row>
    <row r="105" spans="1:39" ht="15">
      <c r="A105" s="151">
        <v>93</v>
      </c>
      <c r="B105" s="99" t="s">
        <v>258</v>
      </c>
      <c r="C105" s="146">
        <v>10</v>
      </c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>
        <v>140</v>
      </c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94">
        <f t="shared" si="4"/>
        <v>150</v>
      </c>
      <c r="AK105" s="187">
        <v>18</v>
      </c>
      <c r="AL105" s="190">
        <f t="shared" si="5"/>
        <v>1.8</v>
      </c>
      <c r="AM105" s="87" t="s">
        <v>225</v>
      </c>
    </row>
    <row r="106" spans="1:39" ht="15">
      <c r="A106" s="151">
        <v>94</v>
      </c>
      <c r="B106" s="99" t="s">
        <v>260</v>
      </c>
      <c r="C106" s="146">
        <v>10</v>
      </c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>
        <v>140</v>
      </c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94">
        <f t="shared" si="4"/>
        <v>150</v>
      </c>
      <c r="AK106" s="187">
        <v>12</v>
      </c>
      <c r="AL106" s="190">
        <f t="shared" si="5"/>
        <v>1.2</v>
      </c>
      <c r="AM106" s="87" t="s">
        <v>225</v>
      </c>
    </row>
    <row r="107" spans="1:39" ht="15">
      <c r="A107" s="151">
        <v>95</v>
      </c>
      <c r="B107" s="99" t="s">
        <v>261</v>
      </c>
      <c r="C107" s="146">
        <v>20</v>
      </c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>
        <v>130</v>
      </c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94">
        <f t="shared" si="4"/>
        <v>150</v>
      </c>
      <c r="AK107" s="187">
        <v>67</v>
      </c>
      <c r="AL107" s="190">
        <f t="shared" si="5"/>
        <v>3.35</v>
      </c>
      <c r="AM107" s="87" t="s">
        <v>225</v>
      </c>
    </row>
    <row r="108" spans="1:39" ht="15">
      <c r="A108" s="151">
        <v>96</v>
      </c>
      <c r="B108" s="99" t="s">
        <v>81</v>
      </c>
      <c r="C108" s="146">
        <v>10</v>
      </c>
      <c r="D108" s="146"/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>
        <v>140</v>
      </c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94">
        <f t="shared" si="4"/>
        <v>150</v>
      </c>
      <c r="AK108" s="187">
        <v>10</v>
      </c>
      <c r="AL108" s="190">
        <f t="shared" si="5"/>
        <v>1</v>
      </c>
      <c r="AM108" s="87" t="s">
        <v>225</v>
      </c>
    </row>
    <row r="109" spans="1:39" ht="15">
      <c r="A109" s="151">
        <v>97</v>
      </c>
      <c r="B109" s="99" t="s">
        <v>262</v>
      </c>
      <c r="C109" s="146">
        <v>120</v>
      </c>
      <c r="D109" s="146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>
        <v>30</v>
      </c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94">
        <f t="shared" si="4"/>
        <v>150</v>
      </c>
      <c r="AK109" s="187">
        <v>73</v>
      </c>
      <c r="AL109" s="190">
        <f t="shared" si="5"/>
        <v>0.60833333333333328</v>
      </c>
      <c r="AM109" s="87" t="s">
        <v>226</v>
      </c>
    </row>
    <row r="110" spans="1:39" ht="15">
      <c r="A110" s="151">
        <v>98</v>
      </c>
      <c r="B110" s="99" t="s">
        <v>263</v>
      </c>
      <c r="C110" s="146">
        <v>60</v>
      </c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>
        <v>90</v>
      </c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94">
        <f t="shared" si="4"/>
        <v>150</v>
      </c>
      <c r="AK110" s="187">
        <v>47</v>
      </c>
      <c r="AL110" s="190">
        <f t="shared" si="5"/>
        <v>0.78333333333333333</v>
      </c>
      <c r="AM110" t="s">
        <v>227</v>
      </c>
    </row>
    <row r="111" spans="1:39" ht="15">
      <c r="A111" s="151">
        <v>99</v>
      </c>
      <c r="B111" s="99" t="s">
        <v>264</v>
      </c>
      <c r="C111" s="146">
        <v>60</v>
      </c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>
        <v>90</v>
      </c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94">
        <f t="shared" si="4"/>
        <v>150</v>
      </c>
      <c r="AK111" s="187">
        <v>105</v>
      </c>
      <c r="AL111" s="190">
        <f t="shared" si="5"/>
        <v>1.75</v>
      </c>
      <c r="AM111" t="s">
        <v>227</v>
      </c>
    </row>
    <row r="112" spans="1:39" ht="15">
      <c r="A112" s="151">
        <v>100</v>
      </c>
      <c r="B112" s="99" t="s">
        <v>265</v>
      </c>
      <c r="C112" s="146">
        <v>150</v>
      </c>
      <c r="D112" s="146"/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6"/>
      <c r="U112" s="146"/>
      <c r="V112" s="146"/>
      <c r="W112" s="146"/>
      <c r="X112" s="146"/>
      <c r="Y112" s="146"/>
      <c r="Z112" s="146"/>
      <c r="AA112" s="146"/>
      <c r="AB112" s="146"/>
      <c r="AC112" s="146"/>
      <c r="AD112" s="146"/>
      <c r="AE112" s="146"/>
      <c r="AF112" s="146"/>
      <c r="AG112" s="146"/>
      <c r="AH112" s="146"/>
      <c r="AI112" s="146"/>
      <c r="AJ112" s="194">
        <f t="shared" si="4"/>
        <v>150</v>
      </c>
      <c r="AK112" s="187">
        <v>35</v>
      </c>
      <c r="AL112" s="190">
        <f t="shared" si="5"/>
        <v>0.23333333333333334</v>
      </c>
      <c r="AM112" t="s">
        <v>266</v>
      </c>
    </row>
    <row r="113" spans="1:39" ht="15">
      <c r="A113" s="151">
        <v>101</v>
      </c>
      <c r="B113" s="99" t="s">
        <v>267</v>
      </c>
      <c r="C113" s="146">
        <v>54</v>
      </c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>
        <v>96</v>
      </c>
      <c r="V113" s="146"/>
      <c r="W113" s="146"/>
      <c r="X113" s="146"/>
      <c r="Y113" s="146"/>
      <c r="Z113" s="146"/>
      <c r="AA113" s="146"/>
      <c r="AB113" s="146"/>
      <c r="AC113" s="146"/>
      <c r="AD113" s="146"/>
      <c r="AE113" s="146"/>
      <c r="AF113" s="146"/>
      <c r="AG113" s="146"/>
      <c r="AH113" s="146"/>
      <c r="AI113" s="146"/>
      <c r="AJ113" s="194">
        <f t="shared" si="4"/>
        <v>150</v>
      </c>
      <c r="AK113" s="187">
        <v>82</v>
      </c>
      <c r="AL113" s="190">
        <f t="shared" si="5"/>
        <v>1.5185185185185186</v>
      </c>
      <c r="AM113" t="s">
        <v>228</v>
      </c>
    </row>
    <row r="114" spans="1:39" ht="15">
      <c r="A114" s="151">
        <v>102</v>
      </c>
      <c r="B114" s="99" t="s">
        <v>268</v>
      </c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146"/>
      <c r="S114" s="146"/>
      <c r="T114" s="146"/>
      <c r="U114" s="146">
        <v>150</v>
      </c>
      <c r="V114" s="146"/>
      <c r="W114" s="146"/>
      <c r="X114" s="146"/>
      <c r="Y114" s="146"/>
      <c r="Z114" s="146"/>
      <c r="AA114" s="146"/>
      <c r="AB114" s="146"/>
      <c r="AC114" s="146"/>
      <c r="AD114" s="146"/>
      <c r="AE114" s="146"/>
      <c r="AF114" s="146"/>
      <c r="AG114" s="146"/>
      <c r="AH114" s="146"/>
      <c r="AI114" s="146"/>
      <c r="AJ114" s="194">
        <f t="shared" si="4"/>
        <v>150</v>
      </c>
      <c r="AK114" s="187"/>
      <c r="AL114" s="190" t="e">
        <f t="shared" si="5"/>
        <v>#DIV/0!</v>
      </c>
      <c r="AM114" t="s">
        <v>228</v>
      </c>
    </row>
    <row r="115" spans="1:39" ht="15">
      <c r="A115" s="151">
        <v>103</v>
      </c>
      <c r="B115" s="99" t="s">
        <v>269</v>
      </c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>
        <v>150</v>
      </c>
      <c r="V115" s="146"/>
      <c r="W115" s="146"/>
      <c r="X115" s="146"/>
      <c r="Y115" s="146"/>
      <c r="Z115" s="146"/>
      <c r="AA115" s="146"/>
      <c r="AB115" s="146"/>
      <c r="AC115" s="146"/>
      <c r="AD115" s="146"/>
      <c r="AE115" s="146"/>
      <c r="AF115" s="146"/>
      <c r="AG115" s="146"/>
      <c r="AH115" s="146"/>
      <c r="AI115" s="146"/>
      <c r="AJ115" s="194">
        <f t="shared" si="4"/>
        <v>150</v>
      </c>
      <c r="AK115" s="187"/>
      <c r="AL115" s="190" t="e">
        <f t="shared" si="5"/>
        <v>#DIV/0!</v>
      </c>
      <c r="AM115" t="s">
        <v>228</v>
      </c>
    </row>
    <row r="116" spans="1:39" ht="15">
      <c r="A116" s="151">
        <v>104</v>
      </c>
      <c r="B116" s="99" t="s">
        <v>270</v>
      </c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>
        <v>150</v>
      </c>
      <c r="V116" s="146"/>
      <c r="W116" s="146"/>
      <c r="X116" s="146"/>
      <c r="Y116" s="146"/>
      <c r="Z116" s="146"/>
      <c r="AA116" s="146"/>
      <c r="AB116" s="146"/>
      <c r="AC116" s="146"/>
      <c r="AD116" s="146"/>
      <c r="AE116" s="146"/>
      <c r="AF116" s="146"/>
      <c r="AG116" s="146"/>
      <c r="AH116" s="146"/>
      <c r="AI116" s="146"/>
      <c r="AJ116" s="194">
        <f t="shared" si="4"/>
        <v>150</v>
      </c>
      <c r="AK116" s="187"/>
      <c r="AL116" s="190" t="e">
        <f t="shared" si="5"/>
        <v>#DIV/0!</v>
      </c>
      <c r="AM116" t="s">
        <v>228</v>
      </c>
    </row>
    <row r="117" spans="1:39" ht="15">
      <c r="A117" s="151">
        <v>105</v>
      </c>
      <c r="B117" s="99" t="s">
        <v>271</v>
      </c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>
        <v>150</v>
      </c>
      <c r="V117" s="146"/>
      <c r="W117" s="146"/>
      <c r="X117" s="146"/>
      <c r="Y117" s="146"/>
      <c r="Z117" s="146"/>
      <c r="AA117" s="146"/>
      <c r="AB117" s="146"/>
      <c r="AC117" s="146"/>
      <c r="AD117" s="146"/>
      <c r="AE117" s="146"/>
      <c r="AF117" s="146"/>
      <c r="AG117" s="146"/>
      <c r="AH117" s="146"/>
      <c r="AI117" s="146"/>
      <c r="AJ117" s="194">
        <f t="shared" si="4"/>
        <v>150</v>
      </c>
      <c r="AK117" s="187"/>
      <c r="AL117" s="190" t="e">
        <f t="shared" si="5"/>
        <v>#DIV/0!</v>
      </c>
      <c r="AM117" t="s">
        <v>228</v>
      </c>
    </row>
    <row r="118" spans="1:39" ht="15">
      <c r="A118" s="151">
        <v>106</v>
      </c>
      <c r="B118" s="99" t="s">
        <v>272</v>
      </c>
      <c r="C118" s="146">
        <v>3</v>
      </c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>
        <v>147</v>
      </c>
      <c r="V118" s="146"/>
      <c r="W118" s="146"/>
      <c r="X118" s="146"/>
      <c r="Y118" s="146"/>
      <c r="Z118" s="146"/>
      <c r="AA118" s="146"/>
      <c r="AB118" s="146"/>
      <c r="AC118" s="146"/>
      <c r="AD118" s="146"/>
      <c r="AE118" s="146"/>
      <c r="AF118" s="146"/>
      <c r="AG118" s="146"/>
      <c r="AH118" s="146"/>
      <c r="AI118" s="146"/>
      <c r="AJ118" s="194">
        <f t="shared" si="4"/>
        <v>150</v>
      </c>
      <c r="AK118" s="187">
        <v>49</v>
      </c>
      <c r="AL118" s="190">
        <f t="shared" si="5"/>
        <v>16.333333333333332</v>
      </c>
      <c r="AM118" t="s">
        <v>228</v>
      </c>
    </row>
    <row r="119" spans="1:39" ht="15">
      <c r="A119" s="151">
        <v>107</v>
      </c>
      <c r="B119" s="99" t="s">
        <v>273</v>
      </c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6"/>
      <c r="U119" s="146">
        <v>150</v>
      </c>
      <c r="V119" s="146"/>
      <c r="W119" s="146"/>
      <c r="X119" s="146"/>
      <c r="Y119" s="146"/>
      <c r="Z119" s="146"/>
      <c r="AA119" s="146"/>
      <c r="AB119" s="146"/>
      <c r="AC119" s="146"/>
      <c r="AD119" s="146"/>
      <c r="AE119" s="146"/>
      <c r="AF119" s="146"/>
      <c r="AG119" s="146"/>
      <c r="AH119" s="146"/>
      <c r="AI119" s="146"/>
      <c r="AJ119" s="194">
        <f t="shared" si="4"/>
        <v>150</v>
      </c>
      <c r="AK119" s="187"/>
      <c r="AL119" s="190" t="e">
        <f t="shared" si="5"/>
        <v>#DIV/0!</v>
      </c>
      <c r="AM119" t="s">
        <v>228</v>
      </c>
    </row>
    <row r="120" spans="1:39" ht="15">
      <c r="A120" s="151">
        <v>108</v>
      </c>
      <c r="B120" s="99" t="s">
        <v>274</v>
      </c>
      <c r="C120" s="146">
        <v>80</v>
      </c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R120" s="146"/>
      <c r="S120" s="146"/>
      <c r="T120" s="146"/>
      <c r="U120" s="146">
        <v>70</v>
      </c>
      <c r="V120" s="146"/>
      <c r="W120" s="146"/>
      <c r="X120" s="146"/>
      <c r="Y120" s="146"/>
      <c r="Z120" s="146"/>
      <c r="AA120" s="146"/>
      <c r="AB120" s="146"/>
      <c r="AC120" s="146"/>
      <c r="AD120" s="146"/>
      <c r="AE120" s="146"/>
      <c r="AF120" s="146"/>
      <c r="AG120" s="146"/>
      <c r="AH120" s="146"/>
      <c r="AI120" s="146"/>
      <c r="AJ120" s="194">
        <f t="shared" si="4"/>
        <v>150</v>
      </c>
      <c r="AK120" s="187">
        <v>73</v>
      </c>
      <c r="AL120" s="190">
        <f t="shared" si="5"/>
        <v>0.91249999999999998</v>
      </c>
      <c r="AM120" t="s">
        <v>230</v>
      </c>
    </row>
    <row r="121" spans="1:39" ht="15">
      <c r="A121" s="151">
        <v>109</v>
      </c>
      <c r="B121" s="99" t="s">
        <v>275</v>
      </c>
      <c r="C121" s="146">
        <v>80</v>
      </c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146"/>
      <c r="S121" s="146"/>
      <c r="T121" s="146"/>
      <c r="U121" s="146">
        <v>70</v>
      </c>
      <c r="V121" s="146"/>
      <c r="W121" s="146"/>
      <c r="X121" s="146"/>
      <c r="Y121" s="146"/>
      <c r="Z121" s="146"/>
      <c r="AA121" s="146"/>
      <c r="AB121" s="146"/>
      <c r="AC121" s="146"/>
      <c r="AD121" s="146"/>
      <c r="AE121" s="146"/>
      <c r="AF121" s="146"/>
      <c r="AG121" s="146"/>
      <c r="AH121" s="146"/>
      <c r="AI121" s="146"/>
      <c r="AJ121" s="194">
        <f t="shared" si="4"/>
        <v>150</v>
      </c>
      <c r="AK121" s="187">
        <v>147</v>
      </c>
      <c r="AL121" s="190">
        <f t="shared" si="5"/>
        <v>1.8374999999999999</v>
      </c>
      <c r="AM121" t="s">
        <v>229</v>
      </c>
    </row>
    <row r="122" spans="1:39" ht="15">
      <c r="A122" s="151">
        <v>110</v>
      </c>
      <c r="B122" s="99" t="s">
        <v>276</v>
      </c>
      <c r="C122" s="146"/>
      <c r="D122" s="146"/>
      <c r="E122" s="146"/>
      <c r="F122" s="146"/>
      <c r="G122" s="146"/>
      <c r="H122" s="146"/>
      <c r="I122" s="146"/>
      <c r="J122" s="146"/>
      <c r="K122" s="146">
        <v>15</v>
      </c>
      <c r="L122" s="146"/>
      <c r="M122" s="146"/>
      <c r="N122" s="146"/>
      <c r="O122" s="146"/>
      <c r="P122" s="146"/>
      <c r="Q122" s="146"/>
      <c r="R122" s="146"/>
      <c r="S122" s="146"/>
      <c r="T122" s="146"/>
      <c r="U122" s="146">
        <v>135</v>
      </c>
      <c r="V122" s="146"/>
      <c r="W122" s="146"/>
      <c r="X122" s="146"/>
      <c r="Y122" s="146"/>
      <c r="Z122" s="146"/>
      <c r="AA122" s="146"/>
      <c r="AB122" s="146"/>
      <c r="AC122" s="146"/>
      <c r="AD122" s="146"/>
      <c r="AE122" s="146"/>
      <c r="AF122" s="146"/>
      <c r="AG122" s="146"/>
      <c r="AH122" s="146"/>
      <c r="AI122" s="146"/>
      <c r="AJ122" s="194">
        <f t="shared" si="4"/>
        <v>150</v>
      </c>
      <c r="AK122" s="187">
        <v>112</v>
      </c>
      <c r="AL122" s="190" t="e">
        <f t="shared" si="5"/>
        <v>#DIV/0!</v>
      </c>
      <c r="AM122" t="s">
        <v>231</v>
      </c>
    </row>
    <row r="123" spans="1:39" ht="15">
      <c r="A123" s="151">
        <v>111</v>
      </c>
      <c r="B123" s="99" t="s">
        <v>260</v>
      </c>
      <c r="C123" s="146"/>
      <c r="D123" s="146"/>
      <c r="E123" s="146"/>
      <c r="F123" s="146"/>
      <c r="G123" s="146"/>
      <c r="H123" s="146"/>
      <c r="I123" s="146"/>
      <c r="J123" s="146"/>
      <c r="K123" s="146">
        <v>15</v>
      </c>
      <c r="L123" s="146"/>
      <c r="M123" s="146"/>
      <c r="N123" s="146"/>
      <c r="O123" s="146"/>
      <c r="P123" s="146"/>
      <c r="Q123" s="146"/>
      <c r="R123" s="146"/>
      <c r="S123" s="146"/>
      <c r="T123" s="146"/>
      <c r="U123" s="146">
        <v>135</v>
      </c>
      <c r="V123" s="146"/>
      <c r="W123" s="146"/>
      <c r="X123" s="146"/>
      <c r="Y123" s="146"/>
      <c r="Z123" s="146"/>
      <c r="AA123" s="146"/>
      <c r="AB123" s="146"/>
      <c r="AC123" s="146"/>
      <c r="AD123" s="146"/>
      <c r="AE123" s="146"/>
      <c r="AF123" s="146"/>
      <c r="AG123" s="146"/>
      <c r="AH123" s="146"/>
      <c r="AI123" s="146"/>
      <c r="AJ123" s="194">
        <f t="shared" si="4"/>
        <v>150</v>
      </c>
      <c r="AK123" s="187">
        <v>36</v>
      </c>
      <c r="AL123" s="190" t="e">
        <f t="shared" si="5"/>
        <v>#DIV/0!</v>
      </c>
      <c r="AM123" t="s">
        <v>231</v>
      </c>
    </row>
    <row r="124" spans="1:39" ht="15">
      <c r="A124" s="151">
        <v>112</v>
      </c>
      <c r="B124" s="99" t="s">
        <v>277</v>
      </c>
      <c r="C124" s="146"/>
      <c r="D124" s="146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  <c r="S124" s="146"/>
      <c r="T124" s="146"/>
      <c r="U124" s="146">
        <v>150</v>
      </c>
      <c r="V124" s="146"/>
      <c r="W124" s="146"/>
      <c r="X124" s="146"/>
      <c r="Y124" s="146"/>
      <c r="Z124" s="146"/>
      <c r="AA124" s="146"/>
      <c r="AB124" s="146"/>
      <c r="AC124" s="146"/>
      <c r="AD124" s="146"/>
      <c r="AE124" s="146"/>
      <c r="AF124" s="146"/>
      <c r="AG124" s="146"/>
      <c r="AH124" s="146"/>
      <c r="AI124" s="146"/>
      <c r="AJ124" s="194">
        <f t="shared" si="4"/>
        <v>150</v>
      </c>
      <c r="AK124" s="187">
        <v>59</v>
      </c>
      <c r="AL124" s="190" t="e">
        <f t="shared" si="5"/>
        <v>#DIV/0!</v>
      </c>
      <c r="AM124" t="s">
        <v>280</v>
      </c>
    </row>
    <row r="125" spans="1:39" ht="15">
      <c r="A125" s="151">
        <v>113</v>
      </c>
      <c r="B125" s="99" t="s">
        <v>321</v>
      </c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146">
        <v>150</v>
      </c>
      <c r="V125" s="146"/>
      <c r="W125" s="146"/>
      <c r="X125" s="146"/>
      <c r="Y125" s="146"/>
      <c r="Z125" s="146"/>
      <c r="AA125" s="146"/>
      <c r="AB125" s="146"/>
      <c r="AC125" s="146"/>
      <c r="AD125" s="146"/>
      <c r="AE125" s="146"/>
      <c r="AF125" s="146"/>
      <c r="AG125" s="146"/>
      <c r="AH125" s="146"/>
      <c r="AI125" s="146"/>
      <c r="AJ125" s="194">
        <f t="shared" si="4"/>
        <v>150</v>
      </c>
      <c r="AK125" s="187">
        <v>52</v>
      </c>
      <c r="AL125" s="190" t="e">
        <f t="shared" si="5"/>
        <v>#DIV/0!</v>
      </c>
      <c r="AM125" t="s">
        <v>281</v>
      </c>
    </row>
    <row r="126" spans="1:39" ht="15">
      <c r="A126" s="151">
        <v>114</v>
      </c>
      <c r="B126" s="99" t="s">
        <v>279</v>
      </c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  <c r="U126" s="146">
        <v>150</v>
      </c>
      <c r="V126" s="146"/>
      <c r="W126" s="146"/>
      <c r="X126" s="146"/>
      <c r="Y126" s="146"/>
      <c r="Z126" s="146"/>
      <c r="AA126" s="146"/>
      <c r="AB126" s="146"/>
      <c r="AC126" s="146"/>
      <c r="AD126" s="146"/>
      <c r="AE126" s="146"/>
      <c r="AF126" s="146"/>
      <c r="AG126" s="146"/>
      <c r="AH126" s="146"/>
      <c r="AI126" s="146"/>
      <c r="AJ126" s="194">
        <f t="shared" si="4"/>
        <v>150</v>
      </c>
      <c r="AK126" s="187">
        <v>127</v>
      </c>
      <c r="AL126" s="190" t="e">
        <f t="shared" si="5"/>
        <v>#DIV/0!</v>
      </c>
      <c r="AM126" t="s">
        <v>282</v>
      </c>
    </row>
    <row r="127" spans="1:39" ht="15">
      <c r="A127" s="151">
        <v>115</v>
      </c>
      <c r="B127" s="99" t="s">
        <v>285</v>
      </c>
      <c r="C127" s="146">
        <v>100</v>
      </c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>
        <v>20</v>
      </c>
      <c r="T127" s="146"/>
      <c r="U127" s="146">
        <v>30</v>
      </c>
      <c r="V127" s="146"/>
      <c r="W127" s="146"/>
      <c r="X127" s="146"/>
      <c r="Y127" s="146"/>
      <c r="Z127" s="146"/>
      <c r="AA127" s="146"/>
      <c r="AB127" s="146"/>
      <c r="AC127" s="146"/>
      <c r="AD127" s="146"/>
      <c r="AE127" s="146"/>
      <c r="AF127" s="146"/>
      <c r="AG127" s="146"/>
      <c r="AH127" s="146"/>
      <c r="AI127" s="146"/>
      <c r="AJ127" s="194">
        <f t="shared" si="4"/>
        <v>150</v>
      </c>
      <c r="AK127" s="187">
        <v>118</v>
      </c>
      <c r="AL127" s="190">
        <f t="shared" si="5"/>
        <v>1.18</v>
      </c>
      <c r="AM127" t="s">
        <v>235</v>
      </c>
    </row>
    <row r="128" spans="1:39" ht="15">
      <c r="A128" s="151">
        <v>116</v>
      </c>
      <c r="B128" s="99" t="s">
        <v>286</v>
      </c>
      <c r="C128" s="146">
        <v>100</v>
      </c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>
        <v>20</v>
      </c>
      <c r="T128" s="146"/>
      <c r="U128" s="146">
        <v>30</v>
      </c>
      <c r="V128" s="146"/>
      <c r="W128" s="146"/>
      <c r="X128" s="146"/>
      <c r="Y128" s="146"/>
      <c r="Z128" s="146"/>
      <c r="AA128" s="146"/>
      <c r="AB128" s="146"/>
      <c r="AC128" s="146"/>
      <c r="AD128" s="146"/>
      <c r="AE128" s="146"/>
      <c r="AF128" s="146"/>
      <c r="AG128" s="146"/>
      <c r="AH128" s="146"/>
      <c r="AI128" s="146"/>
      <c r="AJ128" s="194">
        <f t="shared" si="4"/>
        <v>150</v>
      </c>
      <c r="AK128" s="187">
        <v>101</v>
      </c>
      <c r="AL128" s="190">
        <f t="shared" si="5"/>
        <v>1.01</v>
      </c>
      <c r="AM128" t="s">
        <v>235</v>
      </c>
    </row>
    <row r="129" spans="1:39" ht="15">
      <c r="A129" s="151">
        <v>117</v>
      </c>
      <c r="B129" s="99" t="s">
        <v>287</v>
      </c>
      <c r="C129" s="146">
        <v>100</v>
      </c>
      <c r="D129" s="146"/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>
        <v>20</v>
      </c>
      <c r="T129" s="146"/>
      <c r="U129" s="146">
        <v>30</v>
      </c>
      <c r="V129" s="146"/>
      <c r="W129" s="146"/>
      <c r="X129" s="146"/>
      <c r="Y129" s="146"/>
      <c r="Z129" s="146"/>
      <c r="AA129" s="146"/>
      <c r="AB129" s="146"/>
      <c r="AC129" s="146"/>
      <c r="AD129" s="146"/>
      <c r="AE129" s="146"/>
      <c r="AF129" s="146"/>
      <c r="AG129" s="146"/>
      <c r="AH129" s="146"/>
      <c r="AI129" s="146"/>
      <c r="AJ129" s="194">
        <f t="shared" si="4"/>
        <v>150</v>
      </c>
      <c r="AK129" s="187">
        <v>86</v>
      </c>
      <c r="AL129" s="190">
        <f t="shared" si="5"/>
        <v>0.86</v>
      </c>
      <c r="AM129" t="s">
        <v>235</v>
      </c>
    </row>
    <row r="130" spans="1:39" ht="15">
      <c r="A130" s="151">
        <v>118</v>
      </c>
      <c r="B130" s="99" t="s">
        <v>288</v>
      </c>
      <c r="C130" s="146">
        <v>75</v>
      </c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>
        <v>75</v>
      </c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146"/>
      <c r="AI130" s="146"/>
      <c r="AJ130" s="194">
        <f t="shared" si="4"/>
        <v>150</v>
      </c>
      <c r="AK130" s="187">
        <v>53</v>
      </c>
      <c r="AL130" s="190">
        <f t="shared" si="5"/>
        <v>0.70666666666666667</v>
      </c>
      <c r="AM130" t="s">
        <v>236</v>
      </c>
    </row>
    <row r="131" spans="1:39" ht="15">
      <c r="A131" s="151">
        <v>119</v>
      </c>
      <c r="B131" s="99" t="s">
        <v>289</v>
      </c>
      <c r="C131" s="146">
        <v>75</v>
      </c>
      <c r="D131" s="146"/>
      <c r="E131" s="146"/>
      <c r="F131" s="146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6">
        <v>75</v>
      </c>
      <c r="V131" s="146"/>
      <c r="W131" s="146"/>
      <c r="X131" s="146"/>
      <c r="Y131" s="146"/>
      <c r="Z131" s="146"/>
      <c r="AA131" s="146"/>
      <c r="AB131" s="146"/>
      <c r="AC131" s="146"/>
      <c r="AD131" s="146"/>
      <c r="AE131" s="146"/>
      <c r="AF131" s="146"/>
      <c r="AG131" s="146"/>
      <c r="AH131" s="146"/>
      <c r="AI131" s="146"/>
      <c r="AJ131" s="194">
        <f t="shared" si="4"/>
        <v>150</v>
      </c>
      <c r="AK131" s="187">
        <v>24</v>
      </c>
      <c r="AL131" s="190">
        <f t="shared" si="5"/>
        <v>0.32</v>
      </c>
      <c r="AM131" t="s">
        <v>236</v>
      </c>
    </row>
    <row r="132" spans="1:39" ht="15">
      <c r="A132" s="151">
        <v>120</v>
      </c>
      <c r="B132" s="99" t="s">
        <v>291</v>
      </c>
      <c r="C132" s="146">
        <v>90</v>
      </c>
      <c r="D132" s="146"/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6">
        <v>60</v>
      </c>
      <c r="V132" s="146"/>
      <c r="W132" s="146"/>
      <c r="X132" s="146"/>
      <c r="Y132" s="146"/>
      <c r="Z132" s="146"/>
      <c r="AA132" s="146"/>
      <c r="AB132" s="146"/>
      <c r="AC132" s="146"/>
      <c r="AD132" s="146"/>
      <c r="AE132" s="146"/>
      <c r="AF132" s="146"/>
      <c r="AG132" s="146"/>
      <c r="AH132" s="146"/>
      <c r="AI132" s="146"/>
      <c r="AJ132" s="194">
        <f t="shared" si="4"/>
        <v>150</v>
      </c>
      <c r="AK132" s="187">
        <v>169</v>
      </c>
      <c r="AL132" s="190">
        <f t="shared" si="5"/>
        <v>1.8777777777777778</v>
      </c>
      <c r="AM132" t="s">
        <v>293</v>
      </c>
    </row>
    <row r="133" spans="1:39" ht="15">
      <c r="A133" s="151">
        <v>121</v>
      </c>
      <c r="B133" s="99" t="s">
        <v>323</v>
      </c>
      <c r="C133" s="623" t="s">
        <v>349</v>
      </c>
      <c r="D133" s="624"/>
      <c r="E133" s="624"/>
      <c r="F133" s="624"/>
      <c r="G133" s="624"/>
      <c r="H133" s="624"/>
      <c r="I133" s="624"/>
      <c r="J133" s="624"/>
      <c r="K133" s="624"/>
      <c r="L133" s="624"/>
      <c r="M133" s="624"/>
      <c r="N133" s="624"/>
      <c r="O133" s="624"/>
      <c r="P133" s="624"/>
      <c r="Q133" s="624"/>
      <c r="R133" s="624"/>
      <c r="S133" s="624"/>
      <c r="T133" s="624"/>
      <c r="U133" s="624"/>
      <c r="V133" s="624"/>
      <c r="W133" s="624"/>
      <c r="X133" s="624"/>
      <c r="Y133" s="624"/>
      <c r="Z133" s="624"/>
      <c r="AA133" s="624"/>
      <c r="AB133" s="624"/>
      <c r="AC133" s="624"/>
      <c r="AD133" s="624"/>
      <c r="AE133" s="624"/>
      <c r="AF133" s="624"/>
      <c r="AG133" s="624"/>
      <c r="AH133" s="624"/>
      <c r="AI133" s="625"/>
      <c r="AJ133" s="194">
        <f t="shared" si="4"/>
        <v>0</v>
      </c>
      <c r="AK133" s="187">
        <v>133</v>
      </c>
      <c r="AL133" s="190" t="e">
        <f t="shared" si="5"/>
        <v>#VALUE!</v>
      </c>
      <c r="AM133" t="s">
        <v>293</v>
      </c>
    </row>
    <row r="134" spans="1:39" ht="15" thickBot="1">
      <c r="A134" s="177"/>
      <c r="B134" s="178" t="s">
        <v>2</v>
      </c>
      <c r="C134" s="179">
        <f t="shared" ref="C134:J134" si="6">SUM(C13:C133)</f>
        <v>2236</v>
      </c>
      <c r="D134" s="180">
        <f t="shared" si="6"/>
        <v>450</v>
      </c>
      <c r="E134" s="180">
        <f t="shared" si="6"/>
        <v>40</v>
      </c>
      <c r="F134" s="180">
        <f t="shared" si="6"/>
        <v>168</v>
      </c>
      <c r="G134" s="180">
        <f t="shared" si="6"/>
        <v>0</v>
      </c>
      <c r="H134" s="180">
        <f t="shared" si="6"/>
        <v>0</v>
      </c>
      <c r="I134" s="180">
        <f t="shared" si="6"/>
        <v>0</v>
      </c>
      <c r="J134" s="180">
        <f t="shared" si="6"/>
        <v>0</v>
      </c>
      <c r="K134" s="180"/>
      <c r="L134" s="180">
        <f t="shared" ref="L134:AI134" si="7">SUM(L13:L133)</f>
        <v>0</v>
      </c>
      <c r="M134" s="180">
        <f t="shared" si="7"/>
        <v>46</v>
      </c>
      <c r="N134" s="180">
        <f t="shared" si="7"/>
        <v>0</v>
      </c>
      <c r="O134" s="180">
        <f t="shared" si="7"/>
        <v>0</v>
      </c>
      <c r="P134" s="180">
        <f t="shared" si="7"/>
        <v>0</v>
      </c>
      <c r="Q134" s="180">
        <f t="shared" si="7"/>
        <v>0</v>
      </c>
      <c r="R134" s="180">
        <f t="shared" si="7"/>
        <v>562</v>
      </c>
      <c r="S134" s="180">
        <f t="shared" si="7"/>
        <v>1334</v>
      </c>
      <c r="T134" s="180">
        <f t="shared" si="7"/>
        <v>162</v>
      </c>
      <c r="U134" s="180">
        <f t="shared" si="7"/>
        <v>4373</v>
      </c>
      <c r="V134" s="180">
        <f t="shared" si="7"/>
        <v>0</v>
      </c>
      <c r="W134" s="180">
        <f t="shared" si="7"/>
        <v>1932</v>
      </c>
      <c r="X134" s="180">
        <f t="shared" si="7"/>
        <v>3708</v>
      </c>
      <c r="Y134" s="180">
        <f t="shared" si="7"/>
        <v>0</v>
      </c>
      <c r="Z134" s="180">
        <f t="shared" si="7"/>
        <v>0</v>
      </c>
      <c r="AA134" s="180">
        <f t="shared" si="7"/>
        <v>0</v>
      </c>
      <c r="AB134" s="180">
        <f t="shared" si="7"/>
        <v>18</v>
      </c>
      <c r="AC134" s="180">
        <f t="shared" si="7"/>
        <v>0</v>
      </c>
      <c r="AD134" s="180">
        <f t="shared" si="7"/>
        <v>398</v>
      </c>
      <c r="AE134" s="180">
        <f t="shared" si="7"/>
        <v>0</v>
      </c>
      <c r="AF134" s="180">
        <f t="shared" si="7"/>
        <v>246</v>
      </c>
      <c r="AG134" s="180">
        <f t="shared" si="7"/>
        <v>30</v>
      </c>
      <c r="AH134" s="180">
        <f t="shared" si="7"/>
        <v>0</v>
      </c>
      <c r="AI134" s="180">
        <f t="shared" si="7"/>
        <v>0</v>
      </c>
      <c r="AJ134" s="195">
        <f t="shared" si="4"/>
        <v>15703</v>
      </c>
      <c r="AK134" s="188">
        <f>SUM(AK13:AK133)</f>
        <v>5419</v>
      </c>
      <c r="AL134" s="191">
        <f t="shared" si="5"/>
        <v>2.4235241502683365</v>
      </c>
    </row>
    <row r="135" spans="1:39">
      <c r="A135" s="137"/>
      <c r="R135" s="145"/>
      <c r="S135" s="145"/>
      <c r="T135" s="145"/>
      <c r="U135" s="145"/>
      <c r="V135" s="145"/>
      <c r="W135" s="145"/>
      <c r="X135" s="145"/>
      <c r="AE135" s="135"/>
      <c r="AF135" s="135"/>
    </row>
    <row r="136" spans="1:39">
      <c r="A136" s="137"/>
      <c r="B136" s="140" t="s">
        <v>18</v>
      </c>
      <c r="AE136" s="135"/>
      <c r="AF136" s="135"/>
    </row>
    <row r="137" spans="1:39">
      <c r="A137" s="137"/>
      <c r="AE137" s="135"/>
      <c r="AF137" s="135"/>
    </row>
    <row r="138" spans="1:39">
      <c r="A138" s="137"/>
      <c r="AE138" s="135"/>
      <c r="AF138" s="135"/>
    </row>
    <row r="139" spans="1:39">
      <c r="A139" s="137"/>
      <c r="AE139" s="135"/>
      <c r="AF139" s="135"/>
    </row>
    <row r="140" spans="1:39">
      <c r="A140" s="144"/>
      <c r="B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AA140" s="143"/>
      <c r="AB140" s="143"/>
      <c r="AC140" s="143"/>
      <c r="AD140" s="143"/>
      <c r="AE140" s="135"/>
      <c r="AF140" s="135"/>
      <c r="AG140" s="143"/>
      <c r="AH140" s="143"/>
      <c r="AI140" s="143"/>
    </row>
    <row r="141" spans="1:39">
      <c r="A141" s="142" t="s">
        <v>5</v>
      </c>
      <c r="B141" s="141"/>
      <c r="E141" s="141" t="s">
        <v>6</v>
      </c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AA141" s="141"/>
      <c r="AB141" s="141"/>
      <c r="AC141" s="141"/>
      <c r="AD141" s="141"/>
      <c r="AE141" s="135"/>
      <c r="AF141" s="135"/>
      <c r="AG141" s="141"/>
      <c r="AH141" s="141"/>
      <c r="AI141" s="141"/>
    </row>
    <row r="142" spans="1:39">
      <c r="A142" s="137"/>
      <c r="AE142" s="135"/>
      <c r="AF142" s="135"/>
    </row>
    <row r="143" spans="1:39">
      <c r="A143" s="137"/>
      <c r="AE143" s="135"/>
      <c r="AF143" s="135"/>
      <c r="AI143" s="134">
        <v>100</v>
      </c>
      <c r="AJ143" s="134">
        <v>1136</v>
      </c>
      <c r="AK143" s="134">
        <f>AJ143*AI143/AJ144</f>
        <v>42.435562196488604</v>
      </c>
    </row>
    <row r="144" spans="1:39">
      <c r="A144" s="137"/>
      <c r="AE144" s="135"/>
      <c r="AF144" s="135"/>
      <c r="AJ144" s="134">
        <v>2677</v>
      </c>
    </row>
    <row r="145" spans="1:32">
      <c r="A145" s="144"/>
      <c r="B145" s="143"/>
      <c r="AE145" s="135"/>
      <c r="AF145" s="135"/>
    </row>
    <row r="146" spans="1:32">
      <c r="A146" s="142" t="s">
        <v>4</v>
      </c>
      <c r="B146" s="141"/>
      <c r="AE146" s="135"/>
      <c r="AF146" s="135"/>
    </row>
    <row r="147" spans="1:32">
      <c r="A147" s="137"/>
      <c r="E147" s="140" t="s">
        <v>165</v>
      </c>
      <c r="AE147" s="135"/>
      <c r="AF147" s="135"/>
    </row>
    <row r="148" spans="1:32">
      <c r="A148" s="137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E148" s="135"/>
      <c r="AF148" s="135"/>
    </row>
    <row r="149" spans="1:32">
      <c r="A149" s="137"/>
      <c r="C149" s="136" t="s">
        <v>19</v>
      </c>
      <c r="D149" s="136"/>
      <c r="E149" s="136" t="s">
        <v>148</v>
      </c>
      <c r="F149" s="136"/>
      <c r="G149" s="136"/>
      <c r="H149" s="136"/>
      <c r="I149" s="136"/>
      <c r="J149" s="136"/>
      <c r="K149" s="136"/>
      <c r="L149" s="136"/>
      <c r="M149" s="136"/>
      <c r="N149" s="136"/>
      <c r="O149" s="136" t="s">
        <v>180</v>
      </c>
      <c r="P149" s="136"/>
      <c r="Q149" s="136" t="s">
        <v>159</v>
      </c>
      <c r="R149" s="136"/>
      <c r="W149" s="136"/>
      <c r="X149" s="136"/>
      <c r="Y149" s="139" t="s">
        <v>144</v>
      </c>
      <c r="Z149" s="138" t="s">
        <v>145</v>
      </c>
      <c r="AA149" s="136"/>
      <c r="AB149" s="136"/>
      <c r="AE149" s="135"/>
      <c r="AF149" s="135"/>
    </row>
    <row r="150" spans="1:32">
      <c r="A150" s="137"/>
      <c r="C150" s="136" t="s">
        <v>173</v>
      </c>
      <c r="D150" s="136"/>
      <c r="E150" s="136" t="s">
        <v>195</v>
      </c>
      <c r="F150" s="136"/>
      <c r="G150" s="136"/>
      <c r="H150" s="136"/>
      <c r="I150" s="136"/>
      <c r="J150" s="136"/>
      <c r="K150" s="136"/>
      <c r="L150" s="136"/>
      <c r="M150" s="136"/>
      <c r="N150" s="136"/>
      <c r="O150" s="136" t="s">
        <v>53</v>
      </c>
      <c r="P150" s="136"/>
      <c r="Q150" s="136" t="s">
        <v>54</v>
      </c>
      <c r="R150" s="136"/>
      <c r="W150" s="136"/>
      <c r="X150" s="136"/>
      <c r="Y150" s="136" t="s">
        <v>136</v>
      </c>
      <c r="Z150" s="136" t="s">
        <v>137</v>
      </c>
      <c r="AA150" s="136"/>
      <c r="AB150" s="136"/>
      <c r="AE150" s="135"/>
      <c r="AF150" s="135"/>
    </row>
    <row r="151" spans="1:32">
      <c r="A151" s="137"/>
      <c r="C151" s="136" t="s">
        <v>20</v>
      </c>
      <c r="D151" s="136"/>
      <c r="E151" s="136" t="s">
        <v>122</v>
      </c>
      <c r="F151" s="136"/>
      <c r="G151" s="136"/>
      <c r="H151" s="136"/>
      <c r="I151" s="136"/>
      <c r="J151" s="136"/>
      <c r="K151" s="136"/>
      <c r="L151" s="136"/>
      <c r="M151" s="136"/>
      <c r="N151" s="136"/>
      <c r="O151" s="136" t="s">
        <v>21</v>
      </c>
      <c r="P151" s="136"/>
      <c r="Q151" s="136" t="s">
        <v>134</v>
      </c>
      <c r="R151" s="136"/>
      <c r="W151" s="136"/>
      <c r="X151" s="136"/>
      <c r="Y151" s="136" t="s">
        <v>139</v>
      </c>
      <c r="Z151" s="136" t="s">
        <v>140</v>
      </c>
      <c r="AA151" s="138"/>
      <c r="AB151" s="138"/>
      <c r="AE151" s="135"/>
      <c r="AF151" s="135"/>
    </row>
    <row r="152" spans="1:32">
      <c r="A152" s="137"/>
      <c r="C152" s="136" t="s">
        <v>149</v>
      </c>
      <c r="D152" s="136"/>
      <c r="E152" s="136" t="s">
        <v>150</v>
      </c>
      <c r="F152" s="136"/>
      <c r="G152" s="136"/>
      <c r="H152" s="136"/>
      <c r="I152" s="136"/>
      <c r="J152" s="136"/>
      <c r="K152" s="136"/>
      <c r="L152" s="136"/>
      <c r="M152" s="136"/>
      <c r="N152" s="136"/>
      <c r="O152" s="136" t="s">
        <v>29</v>
      </c>
      <c r="P152" s="136"/>
      <c r="Q152" s="136" t="s">
        <v>30</v>
      </c>
      <c r="R152" s="136"/>
      <c r="W152" s="136"/>
      <c r="X152" s="136"/>
      <c r="Y152" s="136" t="s">
        <v>141</v>
      </c>
      <c r="Z152" s="136" t="s">
        <v>142</v>
      </c>
      <c r="AA152" s="138"/>
      <c r="AB152" s="138"/>
      <c r="AE152" s="135"/>
      <c r="AF152" s="135"/>
    </row>
    <row r="153" spans="1:32">
      <c r="A153" s="137"/>
      <c r="C153" s="136" t="s">
        <v>121</v>
      </c>
      <c r="D153" s="136"/>
      <c r="E153" s="136" t="s">
        <v>151</v>
      </c>
      <c r="F153" s="136"/>
      <c r="G153" s="136"/>
      <c r="H153" s="136"/>
      <c r="I153" s="136"/>
      <c r="J153" s="136"/>
      <c r="K153" s="136"/>
      <c r="L153" s="136"/>
      <c r="M153" s="136"/>
      <c r="N153" s="136"/>
      <c r="O153" s="136" t="s">
        <v>22</v>
      </c>
      <c r="P153" s="136"/>
      <c r="Q153" s="136" t="s">
        <v>23</v>
      </c>
      <c r="R153" s="136"/>
      <c r="W153" s="136"/>
      <c r="X153" s="136"/>
      <c r="Y153" s="136" t="s">
        <v>171</v>
      </c>
      <c r="Z153" s="136" t="s">
        <v>172</v>
      </c>
      <c r="AA153" s="136"/>
      <c r="AB153" s="136"/>
      <c r="AE153" s="135"/>
      <c r="AF153" s="135"/>
    </row>
    <row r="154" spans="1:32">
      <c r="A154" s="137"/>
      <c r="C154" s="136" t="s">
        <v>152</v>
      </c>
      <c r="D154" s="136"/>
      <c r="E154" s="136" t="s">
        <v>153</v>
      </c>
      <c r="F154" s="136"/>
      <c r="G154" s="136"/>
      <c r="H154" s="136"/>
      <c r="I154" s="136"/>
      <c r="J154" s="136"/>
      <c r="K154" s="136"/>
      <c r="L154" s="136"/>
      <c r="M154" s="136"/>
      <c r="N154" s="136"/>
      <c r="O154" s="136" t="s">
        <v>160</v>
      </c>
      <c r="P154" s="136"/>
      <c r="Q154" s="136" t="s">
        <v>163</v>
      </c>
      <c r="W154" s="136"/>
      <c r="X154" s="136"/>
      <c r="Y154" s="136" t="s">
        <v>181</v>
      </c>
      <c r="Z154" s="136" t="s">
        <v>182</v>
      </c>
      <c r="AA154" s="136"/>
      <c r="AB154" s="136"/>
      <c r="AE154" s="135"/>
      <c r="AF154" s="135"/>
    </row>
    <row r="155" spans="1:32">
      <c r="A155" s="137"/>
      <c r="C155" s="136" t="s">
        <v>154</v>
      </c>
      <c r="D155" s="136"/>
      <c r="E155" s="136" t="s">
        <v>155</v>
      </c>
      <c r="F155" s="136"/>
      <c r="G155" s="136"/>
      <c r="H155" s="136"/>
      <c r="I155" s="136"/>
      <c r="J155" s="136"/>
      <c r="K155" s="136"/>
      <c r="L155" s="136"/>
      <c r="M155" s="136"/>
      <c r="N155" s="136"/>
      <c r="O155" s="136" t="s">
        <v>161</v>
      </c>
      <c r="P155" s="136"/>
      <c r="Q155" s="136" t="s">
        <v>162</v>
      </c>
      <c r="R155" s="136"/>
      <c r="W155" s="136"/>
      <c r="X155" s="136"/>
      <c r="Y155" s="136" t="s">
        <v>184</v>
      </c>
      <c r="Z155" s="136" t="s">
        <v>185</v>
      </c>
      <c r="AA155" s="136"/>
      <c r="AB155" s="136"/>
      <c r="AE155" s="135"/>
      <c r="AF155" s="135"/>
    </row>
    <row r="156" spans="1:32">
      <c r="A156" s="137"/>
      <c r="C156" s="136" t="s">
        <v>156</v>
      </c>
      <c r="D156" s="136"/>
      <c r="E156" s="136" t="s">
        <v>157</v>
      </c>
      <c r="O156" s="136" t="s">
        <v>25</v>
      </c>
      <c r="P156" s="136"/>
      <c r="Q156" s="136" t="s">
        <v>28</v>
      </c>
      <c r="R156" s="136"/>
      <c r="Y156" s="136" t="s">
        <v>187</v>
      </c>
      <c r="Z156" s="136" t="s">
        <v>188</v>
      </c>
      <c r="AE156" s="135"/>
      <c r="AF156" s="135"/>
    </row>
    <row r="157" spans="1:32">
      <c r="A157" s="137"/>
      <c r="C157" s="136" t="s">
        <v>129</v>
      </c>
      <c r="D157" s="136"/>
      <c r="E157" s="136" t="s">
        <v>130</v>
      </c>
      <c r="O157" s="136" t="s">
        <v>174</v>
      </c>
      <c r="P157" s="136"/>
      <c r="Q157" s="136" t="s">
        <v>175</v>
      </c>
      <c r="R157" s="136"/>
      <c r="Y157" s="134" t="s">
        <v>347</v>
      </c>
      <c r="Z157" s="134" t="s">
        <v>348</v>
      </c>
      <c r="AE157" s="135"/>
      <c r="AF157" s="135"/>
    </row>
    <row r="158" spans="1:32">
      <c r="A158" s="137"/>
      <c r="C158" s="136" t="s">
        <v>128</v>
      </c>
      <c r="D158" s="136"/>
      <c r="E158" s="136" t="s">
        <v>158</v>
      </c>
      <c r="O158" s="136" t="s">
        <v>26</v>
      </c>
      <c r="P158" s="136"/>
      <c r="Q158" s="136" t="s">
        <v>164</v>
      </c>
      <c r="R158" s="616"/>
      <c r="S158" s="616"/>
      <c r="T158" s="616"/>
      <c r="U158" s="616"/>
      <c r="V158" s="616"/>
      <c r="Y158" s="134" t="s">
        <v>346</v>
      </c>
      <c r="Z158" s="134" t="s">
        <v>284</v>
      </c>
      <c r="AE158" s="135"/>
      <c r="AF158" s="135"/>
    </row>
    <row r="159" spans="1:32">
      <c r="A159" s="137"/>
      <c r="C159" s="136" t="s">
        <v>132</v>
      </c>
      <c r="D159" s="136"/>
      <c r="E159" s="136" t="s">
        <v>133</v>
      </c>
      <c r="O159" s="136" t="s">
        <v>24</v>
      </c>
      <c r="P159" s="136"/>
      <c r="Q159" s="136" t="s">
        <v>27</v>
      </c>
      <c r="R159" s="136"/>
      <c r="AE159" s="135"/>
      <c r="AF159" s="135"/>
    </row>
    <row r="160" spans="1:32">
      <c r="A160" s="137"/>
      <c r="C160" s="136" t="s">
        <v>197</v>
      </c>
      <c r="D160" s="136"/>
      <c r="E160" s="136" t="s">
        <v>199</v>
      </c>
      <c r="O160" s="136"/>
      <c r="P160" s="136"/>
      <c r="Q160" s="136"/>
      <c r="R160" s="136"/>
      <c r="S160" s="136"/>
      <c r="T160" s="136"/>
      <c r="AE160" s="135"/>
      <c r="AF160" s="135"/>
    </row>
  </sheetData>
  <autoFilter ref="A12:AM134"/>
  <mergeCells count="27">
    <mergeCell ref="Y31:AI31"/>
    <mergeCell ref="Y32:AI32"/>
    <mergeCell ref="E101:AI101"/>
    <mergeCell ref="C133:AI133"/>
    <mergeCell ref="C14:AE14"/>
    <mergeCell ref="C16:AI16"/>
    <mergeCell ref="C24:AI24"/>
    <mergeCell ref="Y28:AI28"/>
    <mergeCell ref="Y30:AI30"/>
    <mergeCell ref="C68:AI68"/>
    <mergeCell ref="C54:AI54"/>
    <mergeCell ref="Y76:AI76"/>
    <mergeCell ref="C85:AI85"/>
    <mergeCell ref="R158:V158"/>
    <mergeCell ref="C33:AI33"/>
    <mergeCell ref="C42:AI42"/>
    <mergeCell ref="C57:AI57"/>
    <mergeCell ref="C63:AI63"/>
    <mergeCell ref="U67:AI67"/>
    <mergeCell ref="A9:B9"/>
    <mergeCell ref="Y9:AA9"/>
    <mergeCell ref="A5:C5"/>
    <mergeCell ref="Y5:AA5"/>
    <mergeCell ref="A6:C6"/>
    <mergeCell ref="Y6:AA6"/>
    <mergeCell ref="A7:C7"/>
    <mergeCell ref="Y7:AA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M169"/>
  <sheetViews>
    <sheetView topLeftCell="E1" zoomScale="86" zoomScaleNormal="86" workbookViewId="0">
      <selection activeCell="AM128" sqref="AM128:AM132"/>
    </sheetView>
  </sheetViews>
  <sheetFormatPr baseColWidth="10" defaultRowHeight="14.25"/>
  <cols>
    <col min="1" max="1" width="4.7109375" style="134" customWidth="1"/>
    <col min="2" max="3" width="42.85546875" style="134" customWidth="1"/>
    <col min="4" max="4" width="6.7109375" style="134" customWidth="1"/>
    <col min="5" max="5" width="4.7109375" style="134" customWidth="1"/>
    <col min="6" max="6" width="6.7109375" style="134" customWidth="1"/>
    <col min="7" max="19" width="4.7109375" style="134" customWidth="1"/>
    <col min="20" max="20" width="6.85546875" style="134" customWidth="1"/>
    <col min="21" max="21" width="4.7109375" style="134" customWidth="1"/>
    <col min="22" max="22" width="7" style="134" customWidth="1"/>
    <col min="23" max="23" width="4.7109375" style="134" customWidth="1"/>
    <col min="24" max="24" width="7" style="134" customWidth="1"/>
    <col min="25" max="25" width="6.85546875" style="134" customWidth="1"/>
    <col min="26" max="35" width="4.7109375" style="134" customWidth="1"/>
    <col min="36" max="36" width="9.85546875" style="137" customWidth="1"/>
    <col min="37" max="38" width="11.42578125" style="137"/>
    <col min="39" max="39" width="27.28515625" style="134" customWidth="1"/>
    <col min="40" max="16384" width="11.42578125" style="134"/>
  </cols>
  <sheetData>
    <row r="1" spans="1:39">
      <c r="A1" s="137"/>
    </row>
    <row r="2" spans="1:39">
      <c r="A2" s="172"/>
      <c r="B2" s="175"/>
      <c r="C2" s="175"/>
      <c r="E2" s="175"/>
      <c r="F2" s="175"/>
      <c r="G2" s="175"/>
      <c r="H2" s="175"/>
      <c r="I2" s="175"/>
      <c r="J2" s="172" t="s">
        <v>7</v>
      </c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</row>
    <row r="3" spans="1:39">
      <c r="A3" s="137"/>
    </row>
    <row r="4" spans="1:39">
      <c r="A4" s="137"/>
    </row>
    <row r="5" spans="1:39">
      <c r="A5" s="613" t="s">
        <v>115</v>
      </c>
      <c r="B5" s="613"/>
      <c r="C5" s="613"/>
      <c r="D5" s="613"/>
      <c r="V5" s="169" t="s">
        <v>0</v>
      </c>
      <c r="W5" s="168"/>
      <c r="X5" s="168"/>
      <c r="Y5" s="167"/>
      <c r="Z5" s="612" t="s">
        <v>116</v>
      </c>
      <c r="AA5" s="612"/>
      <c r="AB5" s="612"/>
      <c r="AC5" s="141"/>
      <c r="AD5" s="141"/>
      <c r="AE5" s="141"/>
      <c r="AF5" s="141"/>
      <c r="AG5" s="141"/>
      <c r="AH5" s="141"/>
    </row>
    <row r="6" spans="1:39">
      <c r="A6" s="613" t="s">
        <v>114</v>
      </c>
      <c r="B6" s="613"/>
      <c r="C6" s="613"/>
      <c r="D6" s="613"/>
      <c r="V6" s="169"/>
      <c r="W6" s="168"/>
      <c r="X6" s="168"/>
      <c r="Y6" s="167"/>
      <c r="Z6" s="612"/>
      <c r="AA6" s="612"/>
      <c r="AB6" s="612"/>
      <c r="AC6" s="141"/>
      <c r="AD6" s="141"/>
      <c r="AE6" s="141"/>
      <c r="AF6" s="141"/>
      <c r="AG6" s="141"/>
      <c r="AH6" s="141"/>
    </row>
    <row r="7" spans="1:39">
      <c r="A7" s="613"/>
      <c r="B7" s="613"/>
      <c r="C7" s="613"/>
      <c r="D7" s="613"/>
      <c r="V7" s="169"/>
      <c r="W7" s="168"/>
      <c r="X7" s="168"/>
      <c r="Y7" s="167"/>
      <c r="Z7" s="612"/>
      <c r="AA7" s="612"/>
      <c r="AB7" s="612"/>
      <c r="AC7" s="141"/>
      <c r="AD7" s="141"/>
      <c r="AE7" s="141"/>
      <c r="AF7" s="141"/>
      <c r="AG7" s="141"/>
      <c r="AH7" s="141"/>
    </row>
    <row r="8" spans="1:39">
      <c r="A8" s="172"/>
      <c r="V8" s="171"/>
      <c r="W8" s="171"/>
      <c r="X8" s="171"/>
      <c r="Y8" s="170"/>
    </row>
    <row r="9" spans="1:39">
      <c r="A9" s="610" t="s">
        <v>209</v>
      </c>
      <c r="B9" s="611"/>
      <c r="C9" s="226"/>
      <c r="V9" s="169" t="s">
        <v>3</v>
      </c>
      <c r="W9" s="168"/>
      <c r="X9" s="168"/>
      <c r="Y9" s="167"/>
      <c r="Z9" s="612" t="s">
        <v>350</v>
      </c>
      <c r="AA9" s="612"/>
      <c r="AB9" s="612"/>
    </row>
    <row r="10" spans="1:39">
      <c r="A10" s="137"/>
    </row>
    <row r="11" spans="1:39" ht="15" thickBot="1">
      <c r="A11" s="137"/>
    </row>
    <row r="12" spans="1:39" ht="60.75" thickBot="1">
      <c r="A12" s="199" t="s">
        <v>9</v>
      </c>
      <c r="B12" s="200" t="s">
        <v>10</v>
      </c>
      <c r="C12" s="227" t="s">
        <v>392</v>
      </c>
      <c r="D12" s="201" t="s">
        <v>196</v>
      </c>
      <c r="E12" s="202" t="s">
        <v>186</v>
      </c>
      <c r="F12" s="202" t="s">
        <v>194</v>
      </c>
      <c r="G12" s="202" t="s">
        <v>11</v>
      </c>
      <c r="H12" s="202" t="s">
        <v>119</v>
      </c>
      <c r="I12" s="202" t="s">
        <v>189</v>
      </c>
      <c r="J12" s="202" t="s">
        <v>123</v>
      </c>
      <c r="K12" s="202" t="s">
        <v>124</v>
      </c>
      <c r="L12" s="202" t="s">
        <v>125</v>
      </c>
      <c r="M12" s="202" t="s">
        <v>126</v>
      </c>
      <c r="N12" s="202" t="s">
        <v>127</v>
      </c>
      <c r="O12" s="202" t="s">
        <v>131</v>
      </c>
      <c r="P12" s="202" t="s">
        <v>120</v>
      </c>
      <c r="Q12" s="202" t="s">
        <v>198</v>
      </c>
      <c r="R12" s="202" t="s">
        <v>345</v>
      </c>
      <c r="S12" s="202" t="s">
        <v>179</v>
      </c>
      <c r="T12" s="202" t="s">
        <v>55</v>
      </c>
      <c r="U12" s="202" t="s">
        <v>12</v>
      </c>
      <c r="V12" s="202" t="s">
        <v>14</v>
      </c>
      <c r="W12" s="202" t="s">
        <v>13</v>
      </c>
      <c r="X12" s="202" t="s">
        <v>146</v>
      </c>
      <c r="Y12" s="202" t="s">
        <v>147</v>
      </c>
      <c r="Z12" s="202" t="s">
        <v>15</v>
      </c>
      <c r="AA12" s="202" t="s">
        <v>16</v>
      </c>
      <c r="AB12" s="202" t="s">
        <v>56</v>
      </c>
      <c r="AC12" s="203" t="s">
        <v>170</v>
      </c>
      <c r="AD12" s="203" t="s">
        <v>17</v>
      </c>
      <c r="AE12" s="203" t="s">
        <v>143</v>
      </c>
      <c r="AF12" s="202" t="s">
        <v>135</v>
      </c>
      <c r="AG12" s="202" t="s">
        <v>138</v>
      </c>
      <c r="AH12" s="204" t="s">
        <v>183</v>
      </c>
      <c r="AI12" s="204" t="s">
        <v>190</v>
      </c>
      <c r="AJ12" s="205" t="s">
        <v>51</v>
      </c>
      <c r="AK12" s="183" t="s">
        <v>38</v>
      </c>
      <c r="AL12" s="233" t="s">
        <v>52</v>
      </c>
      <c r="AM12" s="234" t="s">
        <v>248</v>
      </c>
    </row>
    <row r="13" spans="1:39" ht="15" hidden="1">
      <c r="A13" s="230">
        <v>1</v>
      </c>
      <c r="B13" s="206" t="s">
        <v>59</v>
      </c>
      <c r="C13" s="239" t="s">
        <v>351</v>
      </c>
      <c r="D13" s="626" t="s">
        <v>332</v>
      </c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6"/>
      <c r="Z13" s="626"/>
      <c r="AA13" s="626"/>
      <c r="AB13" s="626"/>
      <c r="AC13" s="626"/>
      <c r="AD13" s="626"/>
      <c r="AE13" s="626"/>
      <c r="AF13" s="626"/>
      <c r="AG13" s="626"/>
      <c r="AH13" s="626"/>
      <c r="AI13" s="626"/>
      <c r="AJ13" s="207">
        <f>SUM(D13:AI13)</f>
        <v>0</v>
      </c>
      <c r="AK13" s="208">
        <v>0</v>
      </c>
      <c r="AL13" s="235" t="e">
        <f t="shared" ref="AL13:AL76" si="0">+AK13/D13</f>
        <v>#VALUE!</v>
      </c>
      <c r="AM13" s="95" t="s">
        <v>249</v>
      </c>
    </row>
    <row r="14" spans="1:39" ht="15" hidden="1">
      <c r="A14" s="151">
        <v>2</v>
      </c>
      <c r="B14" s="209" t="s">
        <v>60</v>
      </c>
      <c r="C14" s="240" t="s">
        <v>351</v>
      </c>
      <c r="D14" s="111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>
        <f>6*12</f>
        <v>72</v>
      </c>
      <c r="Y14" s="99">
        <f>6*12</f>
        <v>72</v>
      </c>
      <c r="Z14" s="115"/>
      <c r="AA14" s="99"/>
      <c r="AB14" s="99"/>
      <c r="AC14" s="99"/>
      <c r="AD14" s="99"/>
      <c r="AE14" s="99"/>
      <c r="AF14" s="115">
        <f>1*6</f>
        <v>6</v>
      </c>
      <c r="AG14" s="115"/>
      <c r="AH14" s="115"/>
      <c r="AI14" s="118"/>
      <c r="AJ14" s="210">
        <f t="shared" ref="AJ14:AJ77" si="1">SUM(D14:AI14)</f>
        <v>150</v>
      </c>
      <c r="AK14" s="211">
        <v>0</v>
      </c>
      <c r="AL14" s="235" t="e">
        <f t="shared" si="0"/>
        <v>#DIV/0!</v>
      </c>
      <c r="AM14" s="95" t="s">
        <v>249</v>
      </c>
    </row>
    <row r="15" spans="1:39" ht="15" hidden="1">
      <c r="A15" s="152">
        <v>3</v>
      </c>
      <c r="B15" s="209" t="s">
        <v>61</v>
      </c>
      <c r="C15" s="240" t="s">
        <v>351</v>
      </c>
      <c r="D15" s="111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>
        <f>6*12</f>
        <v>72</v>
      </c>
      <c r="Y15" s="99">
        <f>6*12</f>
        <v>72</v>
      </c>
      <c r="Z15" s="115"/>
      <c r="AA15" s="99"/>
      <c r="AB15" s="115"/>
      <c r="AC15" s="99"/>
      <c r="AD15" s="115"/>
      <c r="AE15" s="115"/>
      <c r="AF15" s="115">
        <f>1*6</f>
        <v>6</v>
      </c>
      <c r="AG15" s="99"/>
      <c r="AH15" s="99"/>
      <c r="AI15" s="110"/>
      <c r="AJ15" s="210">
        <f t="shared" si="1"/>
        <v>150</v>
      </c>
      <c r="AK15" s="211">
        <v>0</v>
      </c>
      <c r="AL15" s="235" t="e">
        <f t="shared" si="0"/>
        <v>#DIV/0!</v>
      </c>
      <c r="AM15" s="95" t="s">
        <v>249</v>
      </c>
    </row>
    <row r="16" spans="1:39" ht="15" hidden="1">
      <c r="A16" s="152">
        <v>4</v>
      </c>
      <c r="B16" s="209" t="s">
        <v>62</v>
      </c>
      <c r="C16" s="240" t="s">
        <v>352</v>
      </c>
      <c r="D16" s="111">
        <f>1*4</f>
        <v>4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>
        <f>6*6</f>
        <v>36</v>
      </c>
      <c r="U16" s="99"/>
      <c r="V16" s="99"/>
      <c r="W16" s="99"/>
      <c r="X16" s="99">
        <f>4*12</f>
        <v>48</v>
      </c>
      <c r="Y16" s="99">
        <f>4*12</f>
        <v>48</v>
      </c>
      <c r="Z16" s="115"/>
      <c r="AA16" s="99"/>
      <c r="AB16" s="115"/>
      <c r="AC16" s="99"/>
      <c r="AD16" s="99"/>
      <c r="AE16" s="99"/>
      <c r="AF16" s="99"/>
      <c r="AG16" s="99"/>
      <c r="AH16" s="99">
        <v>14</v>
      </c>
      <c r="AI16" s="110"/>
      <c r="AJ16" s="210">
        <f t="shared" si="1"/>
        <v>150</v>
      </c>
      <c r="AK16" s="211">
        <v>8</v>
      </c>
      <c r="AL16" s="235">
        <f t="shared" si="0"/>
        <v>2</v>
      </c>
      <c r="AM16" s="95" t="s">
        <v>249</v>
      </c>
    </row>
    <row r="17" spans="1:39" ht="15" hidden="1">
      <c r="A17" s="152">
        <v>5</v>
      </c>
      <c r="B17" s="209" t="s">
        <v>63</v>
      </c>
      <c r="C17" s="240" t="s">
        <v>353</v>
      </c>
      <c r="D17" s="624" t="s">
        <v>354</v>
      </c>
      <c r="E17" s="624"/>
      <c r="F17" s="624"/>
      <c r="G17" s="624"/>
      <c r="H17" s="624"/>
      <c r="I17" s="624"/>
      <c r="J17" s="624"/>
      <c r="K17" s="624"/>
      <c r="L17" s="624"/>
      <c r="M17" s="624"/>
      <c r="N17" s="624"/>
      <c r="O17" s="624"/>
      <c r="P17" s="624"/>
      <c r="Q17" s="624"/>
      <c r="R17" s="624"/>
      <c r="S17" s="624"/>
      <c r="T17" s="624"/>
      <c r="U17" s="624"/>
      <c r="V17" s="624"/>
      <c r="W17" s="624"/>
      <c r="X17" s="624"/>
      <c r="Y17" s="624"/>
      <c r="Z17" s="624"/>
      <c r="AA17" s="624"/>
      <c r="AB17" s="624"/>
      <c r="AC17" s="624"/>
      <c r="AD17" s="624"/>
      <c r="AE17" s="624"/>
      <c r="AF17" s="624"/>
      <c r="AG17" s="624"/>
      <c r="AH17" s="624"/>
      <c r="AI17" s="624"/>
      <c r="AJ17" s="210">
        <f>SUM(D17:AI17)</f>
        <v>0</v>
      </c>
      <c r="AK17" s="211">
        <v>0</v>
      </c>
      <c r="AL17" s="235" t="e">
        <f t="shared" si="0"/>
        <v>#VALUE!</v>
      </c>
      <c r="AM17" s="95" t="s">
        <v>249</v>
      </c>
    </row>
    <row r="18" spans="1:39" ht="15" hidden="1">
      <c r="A18" s="151">
        <v>6</v>
      </c>
      <c r="B18" s="209" t="s">
        <v>64</v>
      </c>
      <c r="C18" s="240" t="s">
        <v>353</v>
      </c>
      <c r="D18" s="111"/>
      <c r="E18" s="99"/>
      <c r="F18" s="99"/>
      <c r="G18" s="99"/>
      <c r="H18" s="115"/>
      <c r="I18" s="115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>
        <f>6*12</f>
        <v>72</v>
      </c>
      <c r="Z18" s="115"/>
      <c r="AA18" s="99"/>
      <c r="AB18" s="115"/>
      <c r="AC18" s="99"/>
      <c r="AD18" s="115"/>
      <c r="AE18" s="115"/>
      <c r="AF18" s="115"/>
      <c r="AG18" s="115"/>
      <c r="AH18" s="115"/>
      <c r="AI18" s="118"/>
      <c r="AJ18" s="210">
        <f t="shared" si="1"/>
        <v>72</v>
      </c>
      <c r="AK18" s="211">
        <v>0</v>
      </c>
      <c r="AL18" s="235" t="e">
        <f t="shared" si="0"/>
        <v>#DIV/0!</v>
      </c>
      <c r="AM18" s="95" t="s">
        <v>249</v>
      </c>
    </row>
    <row r="19" spans="1:39" ht="15" hidden="1">
      <c r="A19" s="152">
        <v>7</v>
      </c>
      <c r="B19" s="209" t="s">
        <v>65</v>
      </c>
      <c r="C19" s="240" t="s">
        <v>353</v>
      </c>
      <c r="D19" s="111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>
        <f>9*2</f>
        <v>18</v>
      </c>
      <c r="T19" s="99">
        <f>9*4</f>
        <v>36</v>
      </c>
      <c r="U19" s="99"/>
      <c r="V19" s="99"/>
      <c r="W19" s="99"/>
      <c r="X19" s="99">
        <f>4*12</f>
        <v>48</v>
      </c>
      <c r="Y19" s="99">
        <f>4*12</f>
        <v>48</v>
      </c>
      <c r="Z19" s="115"/>
      <c r="AA19" s="99"/>
      <c r="AB19" s="115"/>
      <c r="AC19" s="99"/>
      <c r="AD19" s="115"/>
      <c r="AE19" s="115"/>
      <c r="AF19" s="115"/>
      <c r="AG19" s="115"/>
      <c r="AH19" s="115"/>
      <c r="AI19" s="118"/>
      <c r="AJ19" s="210">
        <f t="shared" si="1"/>
        <v>150</v>
      </c>
      <c r="AK19" s="211">
        <v>0</v>
      </c>
      <c r="AL19" s="235" t="e">
        <f t="shared" si="0"/>
        <v>#DIV/0!</v>
      </c>
      <c r="AM19" s="95" t="s">
        <v>249</v>
      </c>
    </row>
    <row r="20" spans="1:39" ht="15" hidden="1">
      <c r="A20" s="152">
        <v>8</v>
      </c>
      <c r="B20" s="209" t="s">
        <v>66</v>
      </c>
      <c r="C20" s="240" t="s">
        <v>353</v>
      </c>
      <c r="D20" s="111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>
        <f>8*6</f>
        <v>48</v>
      </c>
      <c r="W20" s="99"/>
      <c r="X20" s="99">
        <f>2*6</f>
        <v>12</v>
      </c>
      <c r="Y20" s="99">
        <f>4*12</f>
        <v>48</v>
      </c>
      <c r="Z20" s="600" t="s">
        <v>355</v>
      </c>
      <c r="AA20" s="601"/>
      <c r="AB20" s="601"/>
      <c r="AC20" s="601"/>
      <c r="AD20" s="601"/>
      <c r="AE20" s="601"/>
      <c r="AF20" s="601"/>
      <c r="AG20" s="601"/>
      <c r="AH20" s="601"/>
      <c r="AI20" s="601"/>
      <c r="AJ20" s="210">
        <f t="shared" si="1"/>
        <v>108</v>
      </c>
      <c r="AK20" s="211">
        <v>0</v>
      </c>
      <c r="AL20" s="235" t="e">
        <f t="shared" si="0"/>
        <v>#DIV/0!</v>
      </c>
      <c r="AM20" s="95" t="s">
        <v>249</v>
      </c>
    </row>
    <row r="21" spans="1:39" ht="15" hidden="1">
      <c r="A21" s="152">
        <v>9</v>
      </c>
      <c r="B21" s="209" t="s">
        <v>67</v>
      </c>
      <c r="C21" s="240" t="s">
        <v>351</v>
      </c>
      <c r="D21" s="111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>
        <f>9*6</f>
        <v>54</v>
      </c>
      <c r="W21" s="99"/>
      <c r="X21" s="99">
        <f>2*12</f>
        <v>24</v>
      </c>
      <c r="Y21" s="99">
        <f>6*12</f>
        <v>72</v>
      </c>
      <c r="Z21" s="115"/>
      <c r="AA21" s="99"/>
      <c r="AB21" s="115"/>
      <c r="AC21" s="99"/>
      <c r="AD21" s="99"/>
      <c r="AE21" s="99"/>
      <c r="AF21" s="99"/>
      <c r="AG21" s="99"/>
      <c r="AH21" s="99"/>
      <c r="AI21" s="110"/>
      <c r="AJ21" s="210">
        <f t="shared" si="1"/>
        <v>150</v>
      </c>
      <c r="AK21" s="211">
        <v>0</v>
      </c>
      <c r="AL21" s="235" t="e">
        <f t="shared" si="0"/>
        <v>#DIV/0!</v>
      </c>
      <c r="AM21" s="95" t="s">
        <v>249</v>
      </c>
    </row>
    <row r="22" spans="1:39" ht="15" hidden="1">
      <c r="A22" s="151">
        <v>10</v>
      </c>
      <c r="B22" s="209" t="s">
        <v>68</v>
      </c>
      <c r="C22" s="240" t="s">
        <v>351</v>
      </c>
      <c r="D22" s="111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>
        <f>9*6</f>
        <v>54</v>
      </c>
      <c r="W22" s="99"/>
      <c r="X22" s="99">
        <f>3*12</f>
        <v>36</v>
      </c>
      <c r="Y22" s="99">
        <f>5*12</f>
        <v>60</v>
      </c>
      <c r="Z22" s="115"/>
      <c r="AA22" s="99"/>
      <c r="AB22" s="115"/>
      <c r="AC22" s="99"/>
      <c r="AD22" s="115"/>
      <c r="AE22" s="115"/>
      <c r="AF22" s="115"/>
      <c r="AG22" s="99"/>
      <c r="AH22" s="99"/>
      <c r="AI22" s="110"/>
      <c r="AJ22" s="210">
        <f t="shared" si="1"/>
        <v>150</v>
      </c>
      <c r="AK22" s="211">
        <v>0</v>
      </c>
      <c r="AL22" s="235" t="e">
        <f t="shared" si="0"/>
        <v>#DIV/0!</v>
      </c>
      <c r="AM22" s="95" t="s">
        <v>249</v>
      </c>
    </row>
    <row r="23" spans="1:39" ht="15" hidden="1">
      <c r="A23" s="152">
        <v>11</v>
      </c>
      <c r="B23" s="209" t="s">
        <v>69</v>
      </c>
      <c r="C23" s="240" t="s">
        <v>351</v>
      </c>
      <c r="D23" s="111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>
        <f>9*6</f>
        <v>54</v>
      </c>
      <c r="W23" s="99"/>
      <c r="X23" s="99">
        <f>4*12</f>
        <v>48</v>
      </c>
      <c r="Y23" s="99">
        <f>4*12</f>
        <v>48</v>
      </c>
      <c r="Z23" s="99"/>
      <c r="AA23" s="99"/>
      <c r="AB23" s="99"/>
      <c r="AC23" s="99"/>
      <c r="AD23" s="99"/>
      <c r="AE23" s="99"/>
      <c r="AF23" s="99"/>
      <c r="AG23" s="99"/>
      <c r="AH23" s="99"/>
      <c r="AI23" s="110"/>
      <c r="AJ23" s="210">
        <f t="shared" si="1"/>
        <v>150</v>
      </c>
      <c r="AK23" s="211">
        <v>0</v>
      </c>
      <c r="AL23" s="235" t="e">
        <f t="shared" si="0"/>
        <v>#DIV/0!</v>
      </c>
      <c r="AM23" s="95" t="s">
        <v>249</v>
      </c>
    </row>
    <row r="24" spans="1:39" ht="15" hidden="1">
      <c r="A24" s="152">
        <v>12</v>
      </c>
      <c r="B24" s="209" t="s">
        <v>70</v>
      </c>
      <c r="C24" s="240" t="s">
        <v>351</v>
      </c>
      <c r="D24" s="111"/>
      <c r="E24" s="99"/>
      <c r="F24" s="99"/>
      <c r="G24" s="99">
        <v>12</v>
      </c>
      <c r="H24" s="99"/>
      <c r="I24" s="99"/>
      <c r="J24" s="99"/>
      <c r="K24" s="100"/>
      <c r="L24" s="99"/>
      <c r="M24" s="99"/>
      <c r="N24" s="99"/>
      <c r="O24" s="99"/>
      <c r="P24" s="99"/>
      <c r="Q24" s="99"/>
      <c r="R24" s="99"/>
      <c r="S24" s="99">
        <f>7*2</f>
        <v>14</v>
      </c>
      <c r="T24" s="100">
        <f>7*4</f>
        <v>28</v>
      </c>
      <c r="U24" s="99"/>
      <c r="V24" s="99">
        <f>5*6</f>
        <v>30</v>
      </c>
      <c r="W24" s="99"/>
      <c r="X24" s="99">
        <f>1*12</f>
        <v>12</v>
      </c>
      <c r="Y24" s="99">
        <f>4*12</f>
        <v>48</v>
      </c>
      <c r="Z24" s="115"/>
      <c r="AA24" s="99"/>
      <c r="AB24" s="115"/>
      <c r="AC24" s="99"/>
      <c r="AD24" s="99"/>
      <c r="AE24" s="99"/>
      <c r="AF24" s="99"/>
      <c r="AG24" s="99"/>
      <c r="AH24" s="99">
        <v>6</v>
      </c>
      <c r="AI24" s="110"/>
      <c r="AJ24" s="210">
        <f t="shared" si="1"/>
        <v>150</v>
      </c>
      <c r="AK24" s="211">
        <v>52</v>
      </c>
      <c r="AL24" s="235" t="e">
        <f t="shared" si="0"/>
        <v>#DIV/0!</v>
      </c>
      <c r="AM24" s="95" t="s">
        <v>249</v>
      </c>
    </row>
    <row r="25" spans="1:39" ht="15" hidden="1">
      <c r="A25" s="152">
        <v>13</v>
      </c>
      <c r="B25" s="209" t="s">
        <v>315</v>
      </c>
      <c r="C25" s="240" t="s">
        <v>351</v>
      </c>
      <c r="D25" s="111">
        <v>4</v>
      </c>
      <c r="E25" s="99"/>
      <c r="F25" s="99"/>
      <c r="G25" s="99"/>
      <c r="H25" s="99"/>
      <c r="I25" s="99"/>
      <c r="J25" s="99"/>
      <c r="K25" s="100"/>
      <c r="L25" s="99"/>
      <c r="M25" s="99"/>
      <c r="N25" s="99"/>
      <c r="O25" s="99"/>
      <c r="P25" s="99"/>
      <c r="Q25" s="99"/>
      <c r="R25" s="99"/>
      <c r="S25" s="99">
        <f>3*2</f>
        <v>6</v>
      </c>
      <c r="T25" s="100">
        <f>3*4</f>
        <v>12</v>
      </c>
      <c r="U25" s="99"/>
      <c r="V25" s="99">
        <f>4*6</f>
        <v>24</v>
      </c>
      <c r="W25" s="99"/>
      <c r="X25" s="99">
        <f>3*12</f>
        <v>36</v>
      </c>
      <c r="Y25" s="99">
        <f>5*12</f>
        <v>60</v>
      </c>
      <c r="Z25" s="115"/>
      <c r="AA25" s="99"/>
      <c r="AB25" s="115"/>
      <c r="AC25" s="99"/>
      <c r="AD25" s="99"/>
      <c r="AE25" s="99"/>
      <c r="AF25" s="99"/>
      <c r="AG25" s="99">
        <f>1*6</f>
        <v>6</v>
      </c>
      <c r="AH25" s="99">
        <v>2</v>
      </c>
      <c r="AI25" s="110"/>
      <c r="AJ25" s="210">
        <f t="shared" si="1"/>
        <v>150</v>
      </c>
      <c r="AK25" s="211">
        <v>15</v>
      </c>
      <c r="AL25" s="235">
        <f t="shared" si="0"/>
        <v>3.75</v>
      </c>
      <c r="AM25" s="95" t="s">
        <v>249</v>
      </c>
    </row>
    <row r="26" spans="1:39" ht="15" hidden="1">
      <c r="A26" s="151">
        <v>14</v>
      </c>
      <c r="B26" s="209" t="s">
        <v>71</v>
      </c>
      <c r="C26" s="240" t="s">
        <v>351</v>
      </c>
      <c r="D26" s="111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>
        <f>9*6</f>
        <v>54</v>
      </c>
      <c r="W26" s="99"/>
      <c r="X26" s="99">
        <f>2*12</f>
        <v>24</v>
      </c>
      <c r="Y26" s="99">
        <f>6*12</f>
        <v>72</v>
      </c>
      <c r="Z26" s="115"/>
      <c r="AA26" s="99"/>
      <c r="AB26" s="115"/>
      <c r="AC26" s="99"/>
      <c r="AD26" s="115"/>
      <c r="AE26" s="115"/>
      <c r="AF26" s="115"/>
      <c r="AG26" s="99"/>
      <c r="AH26" s="99"/>
      <c r="AI26" s="110"/>
      <c r="AJ26" s="210">
        <f t="shared" si="1"/>
        <v>150</v>
      </c>
      <c r="AK26" s="211">
        <v>0</v>
      </c>
      <c r="AL26" s="235" t="e">
        <f t="shared" si="0"/>
        <v>#DIV/0!</v>
      </c>
      <c r="AM26" s="95" t="s">
        <v>249</v>
      </c>
    </row>
    <row r="27" spans="1:39" ht="15" hidden="1">
      <c r="A27" s="152">
        <v>15</v>
      </c>
      <c r="B27" s="209" t="s">
        <v>72</v>
      </c>
      <c r="C27" s="240" t="s">
        <v>351</v>
      </c>
      <c r="D27" s="111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>
        <f>9*6</f>
        <v>54</v>
      </c>
      <c r="W27" s="99"/>
      <c r="X27" s="99">
        <f>2*12</f>
        <v>24</v>
      </c>
      <c r="Y27" s="99">
        <f>6*12</f>
        <v>72</v>
      </c>
      <c r="Z27" s="115"/>
      <c r="AA27" s="99"/>
      <c r="AB27" s="115"/>
      <c r="AC27" s="99"/>
      <c r="AD27" s="115"/>
      <c r="AE27" s="115"/>
      <c r="AF27" s="115"/>
      <c r="AG27" s="115"/>
      <c r="AH27" s="115"/>
      <c r="AI27" s="118"/>
      <c r="AJ27" s="210">
        <f t="shared" si="1"/>
        <v>150</v>
      </c>
      <c r="AK27" s="211">
        <v>0</v>
      </c>
      <c r="AL27" s="235" t="e">
        <f t="shared" si="0"/>
        <v>#DIV/0!</v>
      </c>
      <c r="AM27" s="95" t="s">
        <v>249</v>
      </c>
    </row>
    <row r="28" spans="1:39" ht="15" hidden="1">
      <c r="A28" s="152">
        <v>16</v>
      </c>
      <c r="B28" s="209" t="s">
        <v>73</v>
      </c>
      <c r="C28" s="240" t="s">
        <v>351</v>
      </c>
      <c r="D28" s="111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>
        <f>9*6</f>
        <v>54</v>
      </c>
      <c r="W28" s="99"/>
      <c r="X28" s="99">
        <f>1*12</f>
        <v>12</v>
      </c>
      <c r="Y28" s="99">
        <f>6*12</f>
        <v>72</v>
      </c>
      <c r="Z28" s="115"/>
      <c r="AA28" s="99"/>
      <c r="AB28" s="115"/>
      <c r="AC28" s="99"/>
      <c r="AD28" s="115"/>
      <c r="AE28" s="115"/>
      <c r="AF28" s="115"/>
      <c r="AG28" s="115"/>
      <c r="AH28" s="115">
        <f>12</f>
        <v>12</v>
      </c>
      <c r="AI28" s="118"/>
      <c r="AJ28" s="210">
        <f t="shared" si="1"/>
        <v>150</v>
      </c>
      <c r="AK28" s="211">
        <v>0</v>
      </c>
      <c r="AL28" s="235" t="e">
        <f t="shared" si="0"/>
        <v>#DIV/0!</v>
      </c>
      <c r="AM28" s="95" t="s">
        <v>249</v>
      </c>
    </row>
    <row r="29" spans="1:39" ht="15" hidden="1">
      <c r="A29" s="152">
        <v>17</v>
      </c>
      <c r="B29" s="209" t="s">
        <v>74</v>
      </c>
      <c r="C29" s="240" t="s">
        <v>351</v>
      </c>
      <c r="D29" s="111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>
        <f>1*6</f>
        <v>6</v>
      </c>
      <c r="W29" s="99"/>
      <c r="X29" s="99">
        <f>6*12</f>
        <v>72</v>
      </c>
      <c r="Y29" s="99">
        <f>6*12</f>
        <v>72</v>
      </c>
      <c r="Z29" s="115"/>
      <c r="AA29" s="99"/>
      <c r="AB29" s="115"/>
      <c r="AC29" s="99"/>
      <c r="AD29" s="115"/>
      <c r="AE29" s="115"/>
      <c r="AF29" s="115"/>
      <c r="AG29" s="115"/>
      <c r="AH29" s="115"/>
      <c r="AI29" s="118"/>
      <c r="AJ29" s="210">
        <f t="shared" si="1"/>
        <v>150</v>
      </c>
      <c r="AK29" s="211">
        <v>0</v>
      </c>
      <c r="AL29" s="235" t="e">
        <f t="shared" si="0"/>
        <v>#DIV/0!</v>
      </c>
      <c r="AM29" s="95" t="s">
        <v>249</v>
      </c>
    </row>
    <row r="30" spans="1:39" ht="15" hidden="1">
      <c r="A30" s="151">
        <v>18</v>
      </c>
      <c r="B30" s="209" t="s">
        <v>76</v>
      </c>
      <c r="C30" s="240" t="s">
        <v>356</v>
      </c>
      <c r="D30" s="111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>
        <f>1*6</f>
        <v>6</v>
      </c>
      <c r="W30" s="99"/>
      <c r="X30" s="99">
        <f>6*12</f>
        <v>72</v>
      </c>
      <c r="Y30" s="99">
        <f>6*12</f>
        <v>72</v>
      </c>
      <c r="Z30" s="99"/>
      <c r="AA30" s="99"/>
      <c r="AB30" s="99"/>
      <c r="AC30" s="99"/>
      <c r="AD30" s="99"/>
      <c r="AE30" s="99"/>
      <c r="AF30" s="99"/>
      <c r="AG30" s="99"/>
      <c r="AH30" s="99"/>
      <c r="AI30" s="110"/>
      <c r="AJ30" s="210">
        <f t="shared" si="1"/>
        <v>150</v>
      </c>
      <c r="AK30" s="211">
        <v>2</v>
      </c>
      <c r="AL30" s="235" t="e">
        <f t="shared" si="0"/>
        <v>#DIV/0!</v>
      </c>
      <c r="AM30" s="95" t="s">
        <v>249</v>
      </c>
    </row>
    <row r="31" spans="1:39" ht="15" hidden="1">
      <c r="A31" s="152">
        <v>19</v>
      </c>
      <c r="B31" s="209" t="s">
        <v>77</v>
      </c>
      <c r="C31" s="240" t="s">
        <v>356</v>
      </c>
      <c r="D31" s="111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>
        <f>6*12</f>
        <v>72</v>
      </c>
      <c r="Y31" s="99">
        <f>4*12</f>
        <v>48</v>
      </c>
      <c r="Z31" s="99"/>
      <c r="AA31" s="600" t="s">
        <v>357</v>
      </c>
      <c r="AB31" s="601"/>
      <c r="AC31" s="601"/>
      <c r="AD31" s="601"/>
      <c r="AE31" s="601"/>
      <c r="AF31" s="601"/>
      <c r="AG31" s="601"/>
      <c r="AH31" s="601"/>
      <c r="AI31" s="601"/>
      <c r="AJ31" s="210">
        <f t="shared" si="1"/>
        <v>120</v>
      </c>
      <c r="AK31" s="211">
        <v>2</v>
      </c>
      <c r="AL31" s="235" t="e">
        <f t="shared" si="0"/>
        <v>#DIV/0!</v>
      </c>
      <c r="AM31" s="95" t="s">
        <v>249</v>
      </c>
    </row>
    <row r="32" spans="1:39" ht="15" hidden="1">
      <c r="A32" s="152">
        <v>20</v>
      </c>
      <c r="B32" s="209" t="s">
        <v>78</v>
      </c>
      <c r="C32" s="240" t="s">
        <v>353</v>
      </c>
      <c r="D32" s="111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>
        <f>9*6</f>
        <v>54</v>
      </c>
      <c r="W32" s="99"/>
      <c r="X32" s="99">
        <f>3*12</f>
        <v>36</v>
      </c>
      <c r="Y32" s="99">
        <f>5*12</f>
        <v>60</v>
      </c>
      <c r="Z32" s="115"/>
      <c r="AA32" s="99"/>
      <c r="AB32" s="115"/>
      <c r="AC32" s="99"/>
      <c r="AD32" s="115"/>
      <c r="AE32" s="115"/>
      <c r="AF32" s="115"/>
      <c r="AG32" s="115"/>
      <c r="AH32" s="115"/>
      <c r="AI32" s="118"/>
      <c r="AJ32" s="210">
        <f t="shared" si="1"/>
        <v>150</v>
      </c>
      <c r="AK32" s="211">
        <v>0</v>
      </c>
      <c r="AL32" s="235" t="e">
        <f t="shared" si="0"/>
        <v>#DIV/0!</v>
      </c>
      <c r="AM32" s="95" t="s">
        <v>249</v>
      </c>
    </row>
    <row r="33" spans="1:39" ht="15" hidden="1">
      <c r="A33" s="152">
        <v>21</v>
      </c>
      <c r="B33" s="212" t="s">
        <v>79</v>
      </c>
      <c r="C33" s="240" t="s">
        <v>353</v>
      </c>
      <c r="D33" s="624" t="s">
        <v>358</v>
      </c>
      <c r="E33" s="624"/>
      <c r="F33" s="624"/>
      <c r="G33" s="624"/>
      <c r="H33" s="624"/>
      <c r="I33" s="624"/>
      <c r="J33" s="624"/>
      <c r="K33" s="624"/>
      <c r="L33" s="624"/>
      <c r="M33" s="624"/>
      <c r="N33" s="624"/>
      <c r="O33" s="624"/>
      <c r="P33" s="624"/>
      <c r="Q33" s="624"/>
      <c r="R33" s="624"/>
      <c r="S33" s="624"/>
      <c r="T33" s="624"/>
      <c r="U33" s="624"/>
      <c r="V33" s="624"/>
      <c r="W33" s="624"/>
      <c r="X33" s="624"/>
      <c r="Y33" s="624"/>
      <c r="Z33" s="624"/>
      <c r="AA33" s="624"/>
      <c r="AB33" s="624"/>
      <c r="AC33" s="624"/>
      <c r="AD33" s="624"/>
      <c r="AE33" s="624"/>
      <c r="AF33" s="624"/>
      <c r="AG33" s="624"/>
      <c r="AH33" s="624"/>
      <c r="AI33" s="624"/>
      <c r="AJ33" s="210">
        <f>SUM(D33:AI33)</f>
        <v>0</v>
      </c>
      <c r="AK33" s="211">
        <v>0</v>
      </c>
      <c r="AL33" s="235" t="e">
        <f t="shared" si="0"/>
        <v>#VALUE!</v>
      </c>
      <c r="AM33" s="95" t="s">
        <v>249</v>
      </c>
    </row>
    <row r="34" spans="1:39" ht="15" hidden="1">
      <c r="A34" s="151">
        <v>22</v>
      </c>
      <c r="B34" s="209" t="s">
        <v>80</v>
      </c>
      <c r="C34" s="240" t="s">
        <v>351</v>
      </c>
      <c r="D34" s="111"/>
      <c r="E34" s="99"/>
      <c r="F34" s="99"/>
      <c r="G34" s="99">
        <f>5*4</f>
        <v>20</v>
      </c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>
        <f>4*2</f>
        <v>8</v>
      </c>
      <c r="T34" s="99">
        <f>4*4</f>
        <v>16</v>
      </c>
      <c r="U34" s="99"/>
      <c r="V34" s="99"/>
      <c r="W34" s="99"/>
      <c r="X34" s="99"/>
      <c r="Y34" s="99">
        <f>8*12</f>
        <v>96</v>
      </c>
      <c r="Z34" s="115"/>
      <c r="AA34" s="99"/>
      <c r="AB34" s="115"/>
      <c r="AC34" s="99"/>
      <c r="AD34" s="115"/>
      <c r="AE34" s="115"/>
      <c r="AF34" s="115"/>
      <c r="AG34" s="99"/>
      <c r="AH34" s="99">
        <v>10</v>
      </c>
      <c r="AI34" s="110"/>
      <c r="AJ34" s="210">
        <f t="shared" si="1"/>
        <v>150</v>
      </c>
      <c r="AK34" s="211">
        <v>0</v>
      </c>
      <c r="AL34" s="235" t="e">
        <f t="shared" si="0"/>
        <v>#DIV/0!</v>
      </c>
      <c r="AM34" s="95" t="s">
        <v>249</v>
      </c>
    </row>
    <row r="35" spans="1:39" ht="15" hidden="1">
      <c r="A35" s="152">
        <v>23</v>
      </c>
      <c r="B35" s="209" t="s">
        <v>81</v>
      </c>
      <c r="C35" s="240" t="s">
        <v>351</v>
      </c>
      <c r="D35" s="111">
        <v>16</v>
      </c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>
        <f>6*2</f>
        <v>12</v>
      </c>
      <c r="T35" s="99">
        <f>6*4</f>
        <v>24</v>
      </c>
      <c r="U35" s="99"/>
      <c r="V35" s="99">
        <f>1*6</f>
        <v>6</v>
      </c>
      <c r="W35" s="99"/>
      <c r="X35" s="99">
        <f>1*12</f>
        <v>12</v>
      </c>
      <c r="Y35" s="99">
        <f>6*12</f>
        <v>72</v>
      </c>
      <c r="Z35" s="115"/>
      <c r="AA35" s="99"/>
      <c r="AB35" s="115"/>
      <c r="AC35" s="99"/>
      <c r="AD35" s="115"/>
      <c r="AE35" s="115"/>
      <c r="AF35" s="115"/>
      <c r="AG35" s="115"/>
      <c r="AH35" s="115">
        <v>8</v>
      </c>
      <c r="AI35" s="118"/>
      <c r="AJ35" s="210">
        <f t="shared" si="1"/>
        <v>150</v>
      </c>
      <c r="AK35" s="211">
        <v>14</v>
      </c>
      <c r="AL35" s="235">
        <f t="shared" si="0"/>
        <v>0.875</v>
      </c>
      <c r="AM35" s="95" t="s">
        <v>249</v>
      </c>
    </row>
    <row r="36" spans="1:39" ht="15" hidden="1">
      <c r="A36" s="152">
        <v>24</v>
      </c>
      <c r="B36" s="209" t="s">
        <v>82</v>
      </c>
      <c r="C36" s="240" t="s">
        <v>351</v>
      </c>
      <c r="D36" s="624" t="s">
        <v>359</v>
      </c>
      <c r="E36" s="624"/>
      <c r="F36" s="624"/>
      <c r="G36" s="624"/>
      <c r="H36" s="624"/>
      <c r="I36" s="624"/>
      <c r="J36" s="624"/>
      <c r="K36" s="624"/>
      <c r="L36" s="624"/>
      <c r="M36" s="624"/>
      <c r="N36" s="624"/>
      <c r="O36" s="624"/>
      <c r="P36" s="624"/>
      <c r="Q36" s="624"/>
      <c r="R36" s="624"/>
      <c r="S36" s="624"/>
      <c r="T36" s="624"/>
      <c r="U36" s="624"/>
      <c r="V36" s="624"/>
      <c r="W36" s="624"/>
      <c r="X36" s="624"/>
      <c r="Y36" s="624"/>
      <c r="Z36" s="624"/>
      <c r="AA36" s="624"/>
      <c r="AB36" s="624"/>
      <c r="AC36" s="624"/>
      <c r="AD36" s="624"/>
      <c r="AE36" s="624"/>
      <c r="AF36" s="624"/>
      <c r="AG36" s="624"/>
      <c r="AH36" s="624"/>
      <c r="AI36" s="624"/>
      <c r="AJ36" s="210">
        <f>SUM(D36:AI36)</f>
        <v>0</v>
      </c>
      <c r="AK36" s="211">
        <v>0</v>
      </c>
      <c r="AL36" s="235" t="e">
        <f t="shared" si="0"/>
        <v>#VALUE!</v>
      </c>
      <c r="AM36" s="95" t="s">
        <v>249</v>
      </c>
    </row>
    <row r="37" spans="1:39" ht="15" hidden="1">
      <c r="A37" s="152">
        <v>25</v>
      </c>
      <c r="B37" s="209" t="s">
        <v>83</v>
      </c>
      <c r="C37" s="240" t="s">
        <v>353</v>
      </c>
      <c r="D37" s="624" t="s">
        <v>360</v>
      </c>
      <c r="E37" s="624"/>
      <c r="F37" s="624"/>
      <c r="G37" s="624"/>
      <c r="H37" s="624"/>
      <c r="I37" s="624"/>
      <c r="J37" s="624"/>
      <c r="K37" s="624"/>
      <c r="L37" s="624"/>
      <c r="M37" s="624"/>
      <c r="N37" s="624"/>
      <c r="O37" s="624"/>
      <c r="P37" s="624"/>
      <c r="Q37" s="624"/>
      <c r="R37" s="624"/>
      <c r="S37" s="624"/>
      <c r="T37" s="624"/>
      <c r="U37" s="624"/>
      <c r="V37" s="624"/>
      <c r="W37" s="624"/>
      <c r="X37" s="624"/>
      <c r="Y37" s="624"/>
      <c r="Z37" s="624"/>
      <c r="AA37" s="624"/>
      <c r="AB37" s="624"/>
      <c r="AC37" s="624"/>
      <c r="AD37" s="624"/>
      <c r="AE37" s="624"/>
      <c r="AF37" s="624"/>
      <c r="AG37" s="624"/>
      <c r="AH37" s="624"/>
      <c r="AI37" s="624"/>
      <c r="AJ37" s="210">
        <f>SUM(D37:AI37)</f>
        <v>0</v>
      </c>
      <c r="AK37" s="211">
        <v>0</v>
      </c>
      <c r="AL37" s="235" t="e">
        <f t="shared" si="0"/>
        <v>#VALUE!</v>
      </c>
      <c r="AM37" s="95" t="s">
        <v>249</v>
      </c>
    </row>
    <row r="38" spans="1:39" ht="15" hidden="1">
      <c r="A38" s="151">
        <v>26</v>
      </c>
      <c r="B38" s="209" t="s">
        <v>84</v>
      </c>
      <c r="C38" s="240" t="s">
        <v>353</v>
      </c>
      <c r="D38" s="111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>
        <f>14*2</f>
        <v>28</v>
      </c>
      <c r="T38" s="99">
        <f>14*4</f>
        <v>56</v>
      </c>
      <c r="U38" s="99"/>
      <c r="V38" s="99"/>
      <c r="W38" s="99"/>
      <c r="X38" s="99">
        <f>4*12</f>
        <v>48</v>
      </c>
      <c r="Y38" s="99">
        <f>1*12</f>
        <v>12</v>
      </c>
      <c r="Z38" s="115"/>
      <c r="AA38" s="99"/>
      <c r="AB38" s="115"/>
      <c r="AC38" s="99"/>
      <c r="AD38" s="115"/>
      <c r="AE38" s="115"/>
      <c r="AF38" s="115"/>
      <c r="AG38" s="115"/>
      <c r="AH38" s="115">
        <v>6</v>
      </c>
      <c r="AI38" s="118"/>
      <c r="AJ38" s="210">
        <f t="shared" si="1"/>
        <v>150</v>
      </c>
      <c r="AK38" s="211">
        <v>0</v>
      </c>
      <c r="AL38" s="235" t="e">
        <f t="shared" si="0"/>
        <v>#DIV/0!</v>
      </c>
      <c r="AM38" s="95" t="s">
        <v>249</v>
      </c>
    </row>
    <row r="39" spans="1:39" ht="15" hidden="1">
      <c r="A39" s="152">
        <v>27</v>
      </c>
      <c r="B39" s="209" t="s">
        <v>85</v>
      </c>
      <c r="C39" s="240" t="s">
        <v>356</v>
      </c>
      <c r="D39" s="111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>
        <f>1*2</f>
        <v>2</v>
      </c>
      <c r="T39" s="99">
        <f>1*4</f>
        <v>4</v>
      </c>
      <c r="U39" s="99"/>
      <c r="V39" s="99"/>
      <c r="W39" s="99"/>
      <c r="X39" s="99">
        <f>4*12</f>
        <v>48</v>
      </c>
      <c r="Y39" s="99">
        <f>8*12</f>
        <v>96</v>
      </c>
      <c r="Z39" s="115"/>
      <c r="AA39" s="99"/>
      <c r="AB39" s="115"/>
      <c r="AC39" s="99"/>
      <c r="AD39" s="99"/>
      <c r="AE39" s="115"/>
      <c r="AF39" s="115"/>
      <c r="AG39" s="115"/>
      <c r="AH39" s="115"/>
      <c r="AI39" s="118"/>
      <c r="AJ39" s="210">
        <f t="shared" si="1"/>
        <v>150</v>
      </c>
      <c r="AK39" s="211">
        <v>42</v>
      </c>
      <c r="AL39" s="235" t="e">
        <f t="shared" si="0"/>
        <v>#DIV/0!</v>
      </c>
      <c r="AM39" s="95" t="s">
        <v>249</v>
      </c>
    </row>
    <row r="40" spans="1:39" ht="15" hidden="1">
      <c r="A40" s="152">
        <v>28</v>
      </c>
      <c r="B40" s="209" t="s">
        <v>86</v>
      </c>
      <c r="C40" s="240" t="s">
        <v>356</v>
      </c>
      <c r="D40" s="111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>
        <f>1*2</f>
        <v>2</v>
      </c>
      <c r="T40" s="99">
        <f>1*4</f>
        <v>4</v>
      </c>
      <c r="U40" s="99"/>
      <c r="V40" s="99">
        <f>14*6</f>
        <v>84</v>
      </c>
      <c r="W40" s="99"/>
      <c r="X40" s="99"/>
      <c r="Y40" s="99">
        <f>5*12</f>
        <v>60</v>
      </c>
      <c r="Z40" s="115"/>
      <c r="AA40" s="99"/>
      <c r="AB40" s="115"/>
      <c r="AC40" s="99"/>
      <c r="AD40" s="99"/>
      <c r="AE40" s="99"/>
      <c r="AF40" s="99"/>
      <c r="AG40" s="99"/>
      <c r="AH40" s="99"/>
      <c r="AI40" s="110"/>
      <c r="AJ40" s="210">
        <f t="shared" si="1"/>
        <v>150</v>
      </c>
      <c r="AK40" s="211">
        <v>17</v>
      </c>
      <c r="AL40" s="235" t="e">
        <f t="shared" si="0"/>
        <v>#DIV/0!</v>
      </c>
      <c r="AM40" s="95" t="s">
        <v>249</v>
      </c>
    </row>
    <row r="41" spans="1:39" ht="15" hidden="1">
      <c r="A41" s="152">
        <v>29</v>
      </c>
      <c r="B41" s="209" t="s">
        <v>87</v>
      </c>
      <c r="C41" s="240" t="s">
        <v>361</v>
      </c>
      <c r="D41" s="111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>
        <f>5*2</f>
        <v>10</v>
      </c>
      <c r="T41" s="99">
        <f>5*4</f>
        <v>20</v>
      </c>
      <c r="U41" s="99"/>
      <c r="V41" s="99"/>
      <c r="W41" s="99"/>
      <c r="X41" s="99"/>
      <c r="Y41" s="99">
        <f>10*12</f>
        <v>120</v>
      </c>
      <c r="Z41" s="115"/>
      <c r="AA41" s="99"/>
      <c r="AB41" s="115"/>
      <c r="AC41" s="99"/>
      <c r="AD41" s="115"/>
      <c r="AE41" s="115"/>
      <c r="AF41" s="115"/>
      <c r="AG41" s="115"/>
      <c r="AH41" s="115"/>
      <c r="AI41" s="110"/>
      <c r="AJ41" s="210">
        <f t="shared" si="1"/>
        <v>150</v>
      </c>
      <c r="AK41" s="211">
        <v>28</v>
      </c>
      <c r="AL41" s="235" t="e">
        <f t="shared" si="0"/>
        <v>#DIV/0!</v>
      </c>
      <c r="AM41" s="95" t="s">
        <v>249</v>
      </c>
    </row>
    <row r="42" spans="1:39" ht="15" hidden="1">
      <c r="A42" s="151">
        <v>30</v>
      </c>
      <c r="B42" s="209" t="s">
        <v>88</v>
      </c>
      <c r="C42" s="240" t="s">
        <v>361</v>
      </c>
      <c r="D42" s="111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>
        <f>4*2</f>
        <v>8</v>
      </c>
      <c r="T42" s="99">
        <f>4*4</f>
        <v>16</v>
      </c>
      <c r="U42" s="99"/>
      <c r="V42" s="99"/>
      <c r="W42" s="99"/>
      <c r="X42" s="99"/>
      <c r="Y42" s="99">
        <f>6*12</f>
        <v>72</v>
      </c>
      <c r="Z42" s="606" t="s">
        <v>362</v>
      </c>
      <c r="AA42" s="598"/>
      <c r="AB42" s="598"/>
      <c r="AC42" s="598"/>
      <c r="AD42" s="598"/>
      <c r="AE42" s="598"/>
      <c r="AF42" s="598"/>
      <c r="AG42" s="598"/>
      <c r="AH42" s="598"/>
      <c r="AI42" s="598"/>
      <c r="AJ42" s="210">
        <f t="shared" si="1"/>
        <v>96</v>
      </c>
      <c r="AK42" s="211">
        <v>18</v>
      </c>
      <c r="AL42" s="235" t="e">
        <f t="shared" si="0"/>
        <v>#DIV/0!</v>
      </c>
      <c r="AM42" s="95" t="s">
        <v>249</v>
      </c>
    </row>
    <row r="43" spans="1:39" ht="15" hidden="1">
      <c r="A43" s="152">
        <v>31</v>
      </c>
      <c r="B43" s="209" t="s">
        <v>89</v>
      </c>
      <c r="C43" s="240" t="s">
        <v>361</v>
      </c>
      <c r="D43" s="111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>
        <f>1*2</f>
        <v>2</v>
      </c>
      <c r="T43" s="99">
        <f>1*4</f>
        <v>4</v>
      </c>
      <c r="U43" s="99"/>
      <c r="V43" s="99"/>
      <c r="W43" s="99"/>
      <c r="X43" s="99">
        <f>4*12</f>
        <v>48</v>
      </c>
      <c r="Y43" s="99">
        <f>8*12</f>
        <v>96</v>
      </c>
      <c r="Z43" s="115"/>
      <c r="AA43" s="99"/>
      <c r="AB43" s="115"/>
      <c r="AC43" s="99"/>
      <c r="AD43" s="99"/>
      <c r="AE43" s="115"/>
      <c r="AF43" s="115"/>
      <c r="AG43" s="115"/>
      <c r="AH43" s="115"/>
      <c r="AI43" s="118"/>
      <c r="AJ43" s="210">
        <f t="shared" si="1"/>
        <v>150</v>
      </c>
      <c r="AK43" s="211">
        <v>0</v>
      </c>
      <c r="AL43" s="235" t="e">
        <f t="shared" si="0"/>
        <v>#DIV/0!</v>
      </c>
      <c r="AM43" s="95" t="s">
        <v>249</v>
      </c>
    </row>
    <row r="44" spans="1:39" ht="15" hidden="1">
      <c r="A44" s="152">
        <v>32</v>
      </c>
      <c r="B44" s="209" t="s">
        <v>213</v>
      </c>
      <c r="C44" s="240" t="s">
        <v>363</v>
      </c>
      <c r="D44" s="111">
        <v>12</v>
      </c>
      <c r="E44" s="99"/>
      <c r="F44" s="99"/>
      <c r="G44" s="99"/>
      <c r="H44" s="99"/>
      <c r="I44" s="99"/>
      <c r="J44" s="99"/>
      <c r="K44" s="99"/>
      <c r="L44" s="99">
        <f>8*4</f>
        <v>32</v>
      </c>
      <c r="M44" s="99"/>
      <c r="N44" s="99"/>
      <c r="O44" s="99"/>
      <c r="P44" s="99"/>
      <c r="Q44" s="99"/>
      <c r="R44" s="99"/>
      <c r="S44" s="99">
        <f>15*2</f>
        <v>30</v>
      </c>
      <c r="T44" s="99">
        <f>15*4</f>
        <v>60</v>
      </c>
      <c r="U44" s="99"/>
      <c r="V44" s="99"/>
      <c r="W44" s="99"/>
      <c r="X44" s="99"/>
      <c r="Y44" s="99"/>
      <c r="Z44" s="115"/>
      <c r="AA44" s="99"/>
      <c r="AB44" s="115"/>
      <c r="AC44" s="99"/>
      <c r="AD44" s="115"/>
      <c r="AE44" s="115"/>
      <c r="AF44" s="115"/>
      <c r="AG44" s="115"/>
      <c r="AH44" s="115">
        <v>4</v>
      </c>
      <c r="AI44" s="118">
        <f>2*6</f>
        <v>12</v>
      </c>
      <c r="AJ44" s="210">
        <f t="shared" si="1"/>
        <v>150</v>
      </c>
      <c r="AK44" s="211">
        <v>88</v>
      </c>
      <c r="AL44" s="235">
        <f t="shared" si="0"/>
        <v>7.333333333333333</v>
      </c>
      <c r="AM44" s="95" t="s">
        <v>249</v>
      </c>
    </row>
    <row r="45" spans="1:39" ht="15" hidden="1">
      <c r="A45" s="152">
        <v>33</v>
      </c>
      <c r="B45" s="209" t="s">
        <v>364</v>
      </c>
      <c r="C45" s="240" t="s">
        <v>351</v>
      </c>
      <c r="D45" s="111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>
        <f>1*2</f>
        <v>2</v>
      </c>
      <c r="T45" s="99">
        <f>1*4</f>
        <v>4</v>
      </c>
      <c r="U45" s="99"/>
      <c r="V45" s="99"/>
      <c r="W45" s="99"/>
      <c r="X45" s="99">
        <f t="shared" ref="X45:Y47" si="2">6*12</f>
        <v>72</v>
      </c>
      <c r="Y45" s="99">
        <f t="shared" si="2"/>
        <v>72</v>
      </c>
      <c r="Z45" s="115"/>
      <c r="AA45" s="99"/>
      <c r="AB45" s="115"/>
      <c r="AC45" s="99"/>
      <c r="AD45" s="115"/>
      <c r="AE45" s="115"/>
      <c r="AF45" s="115"/>
      <c r="AG45" s="115"/>
      <c r="AH45" s="115"/>
      <c r="AI45" s="118"/>
      <c r="AJ45" s="210">
        <f t="shared" si="1"/>
        <v>150</v>
      </c>
      <c r="AK45" s="211">
        <v>17</v>
      </c>
      <c r="AL45" s="235" t="e">
        <f t="shared" si="0"/>
        <v>#DIV/0!</v>
      </c>
      <c r="AM45" s="95" t="s">
        <v>249</v>
      </c>
    </row>
    <row r="46" spans="1:39" ht="15" hidden="1">
      <c r="A46" s="151">
        <v>34</v>
      </c>
      <c r="B46" s="209" t="s">
        <v>312</v>
      </c>
      <c r="C46" s="240" t="s">
        <v>361</v>
      </c>
      <c r="D46" s="111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>
        <f>1*2</f>
        <v>2</v>
      </c>
      <c r="T46" s="99">
        <f>1*4</f>
        <v>4</v>
      </c>
      <c r="U46" s="99"/>
      <c r="V46" s="99"/>
      <c r="W46" s="99"/>
      <c r="X46" s="99">
        <f t="shared" si="2"/>
        <v>72</v>
      </c>
      <c r="Y46" s="99">
        <f t="shared" si="2"/>
        <v>72</v>
      </c>
      <c r="Z46" s="115"/>
      <c r="AA46" s="99"/>
      <c r="AB46" s="115"/>
      <c r="AC46" s="99"/>
      <c r="AD46" s="115"/>
      <c r="AE46" s="115"/>
      <c r="AF46" s="115"/>
      <c r="AG46" s="115"/>
      <c r="AH46" s="115"/>
      <c r="AI46" s="118"/>
      <c r="AJ46" s="210">
        <f t="shared" si="1"/>
        <v>150</v>
      </c>
      <c r="AK46" s="211"/>
      <c r="AL46" s="235" t="e">
        <f t="shared" si="0"/>
        <v>#DIV/0!</v>
      </c>
      <c r="AM46" s="95" t="s">
        <v>249</v>
      </c>
    </row>
    <row r="47" spans="1:39" ht="15" hidden="1">
      <c r="A47" s="152">
        <v>35</v>
      </c>
      <c r="B47" s="209" t="s">
        <v>91</v>
      </c>
      <c r="C47" s="240" t="s">
        <v>361</v>
      </c>
      <c r="D47" s="111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>
        <f>1*2</f>
        <v>2</v>
      </c>
      <c r="T47" s="99">
        <f>1*4</f>
        <v>4</v>
      </c>
      <c r="U47" s="99"/>
      <c r="V47" s="99"/>
      <c r="W47" s="99"/>
      <c r="X47" s="99">
        <f t="shared" si="2"/>
        <v>72</v>
      </c>
      <c r="Y47" s="99">
        <f t="shared" si="2"/>
        <v>72</v>
      </c>
      <c r="Z47" s="115"/>
      <c r="AA47" s="99"/>
      <c r="AB47" s="115"/>
      <c r="AC47" s="99"/>
      <c r="AD47" s="115"/>
      <c r="AE47" s="115"/>
      <c r="AF47" s="115"/>
      <c r="AG47" s="115"/>
      <c r="AH47" s="115"/>
      <c r="AI47" s="118"/>
      <c r="AJ47" s="210">
        <f t="shared" si="1"/>
        <v>150</v>
      </c>
      <c r="AK47" s="211">
        <v>11</v>
      </c>
      <c r="AL47" s="235" t="e">
        <f t="shared" si="0"/>
        <v>#DIV/0!</v>
      </c>
      <c r="AM47" s="95" t="s">
        <v>249</v>
      </c>
    </row>
    <row r="48" spans="1:39" ht="15" hidden="1">
      <c r="A48" s="152">
        <v>36</v>
      </c>
      <c r="B48" s="209" t="s">
        <v>365</v>
      </c>
      <c r="C48" s="240" t="s">
        <v>361</v>
      </c>
      <c r="D48" s="111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>
        <f>1*2</f>
        <v>2</v>
      </c>
      <c r="T48" s="99">
        <f>1*4</f>
        <v>4</v>
      </c>
      <c r="U48" s="99"/>
      <c r="V48" s="99"/>
      <c r="W48" s="99"/>
      <c r="X48" s="99">
        <f>8*12</f>
        <v>96</v>
      </c>
      <c r="Y48" s="99">
        <f>4*12</f>
        <v>48</v>
      </c>
      <c r="Z48" s="115"/>
      <c r="AA48" s="99"/>
      <c r="AB48" s="115"/>
      <c r="AC48" s="99"/>
      <c r="AD48" s="115"/>
      <c r="AE48" s="115"/>
      <c r="AF48" s="115"/>
      <c r="AG48" s="115"/>
      <c r="AH48" s="115"/>
      <c r="AI48" s="118"/>
      <c r="AJ48" s="210">
        <f t="shared" si="1"/>
        <v>150</v>
      </c>
      <c r="AK48" s="211"/>
      <c r="AL48" s="235" t="e">
        <f t="shared" si="0"/>
        <v>#DIV/0!</v>
      </c>
      <c r="AM48" s="95" t="s">
        <v>249</v>
      </c>
    </row>
    <row r="49" spans="1:39" ht="15" hidden="1">
      <c r="A49" s="151">
        <v>37</v>
      </c>
      <c r="B49" s="209" t="s">
        <v>366</v>
      </c>
      <c r="C49" s="240" t="s">
        <v>351</v>
      </c>
      <c r="D49" s="111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>
        <f>1*2</f>
        <v>2</v>
      </c>
      <c r="T49" s="99">
        <f>1*4</f>
        <v>4</v>
      </c>
      <c r="U49" s="99"/>
      <c r="V49" s="99"/>
      <c r="W49" s="99"/>
      <c r="X49" s="99">
        <f>6*12</f>
        <v>72</v>
      </c>
      <c r="Y49" s="99">
        <f>6*12</f>
        <v>72</v>
      </c>
      <c r="Z49" s="115"/>
      <c r="AA49" s="99"/>
      <c r="AB49" s="115"/>
      <c r="AC49" s="99"/>
      <c r="AD49" s="115"/>
      <c r="AE49" s="115"/>
      <c r="AF49" s="115"/>
      <c r="AG49" s="115"/>
      <c r="AH49" s="115"/>
      <c r="AI49" s="118"/>
      <c r="AJ49" s="210">
        <f t="shared" si="1"/>
        <v>150</v>
      </c>
      <c r="AK49" s="211"/>
      <c r="AL49" s="235" t="e">
        <f t="shared" si="0"/>
        <v>#DIV/0!</v>
      </c>
      <c r="AM49" s="95" t="s">
        <v>249</v>
      </c>
    </row>
    <row r="50" spans="1:39" ht="15" hidden="1">
      <c r="A50" s="152">
        <v>38</v>
      </c>
      <c r="B50" s="209" t="s">
        <v>333</v>
      </c>
      <c r="C50" s="240" t="s">
        <v>351</v>
      </c>
      <c r="D50" s="111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>
        <f>1*6</f>
        <v>6</v>
      </c>
      <c r="W50" s="99"/>
      <c r="X50" s="99">
        <f>6*12</f>
        <v>72</v>
      </c>
      <c r="Y50" s="99">
        <f>6*12</f>
        <v>72</v>
      </c>
      <c r="Z50" s="115"/>
      <c r="AA50" s="99"/>
      <c r="AB50" s="115"/>
      <c r="AC50" s="99"/>
      <c r="AD50" s="115"/>
      <c r="AE50" s="115"/>
      <c r="AF50" s="115"/>
      <c r="AG50" s="115"/>
      <c r="AH50" s="115"/>
      <c r="AI50" s="118"/>
      <c r="AJ50" s="210">
        <f t="shared" si="1"/>
        <v>150</v>
      </c>
      <c r="AK50" s="211">
        <v>1</v>
      </c>
      <c r="AL50" s="235" t="e">
        <f t="shared" si="0"/>
        <v>#DIV/0!</v>
      </c>
      <c r="AM50" s="95" t="s">
        <v>249</v>
      </c>
    </row>
    <row r="51" spans="1:39" ht="15" hidden="1">
      <c r="A51" s="152">
        <v>39</v>
      </c>
      <c r="B51" s="209" t="s">
        <v>92</v>
      </c>
      <c r="C51" s="240" t="s">
        <v>367</v>
      </c>
      <c r="D51" s="111">
        <f>1*4</f>
        <v>4</v>
      </c>
      <c r="E51" s="99"/>
      <c r="F51" s="99"/>
      <c r="G51" s="99">
        <f>3*4</f>
        <v>12</v>
      </c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>
        <f>5*2</f>
        <v>10</v>
      </c>
      <c r="T51" s="99">
        <f>5*4</f>
        <v>20</v>
      </c>
      <c r="U51" s="99"/>
      <c r="V51" s="99"/>
      <c r="W51" s="99"/>
      <c r="X51" s="99">
        <f>4*12</f>
        <v>48</v>
      </c>
      <c r="Y51" s="99">
        <f>4*12</f>
        <v>48</v>
      </c>
      <c r="Z51" s="115"/>
      <c r="AA51" s="99"/>
      <c r="AB51" s="115"/>
      <c r="AC51" s="99"/>
      <c r="AD51" s="99"/>
      <c r="AE51" s="99"/>
      <c r="AF51" s="99"/>
      <c r="AG51" s="99"/>
      <c r="AH51" s="99">
        <v>8</v>
      </c>
      <c r="AI51" s="110"/>
      <c r="AJ51" s="210">
        <f t="shared" si="1"/>
        <v>150</v>
      </c>
      <c r="AK51" s="211">
        <v>27</v>
      </c>
      <c r="AL51" s="235">
        <f t="shared" si="0"/>
        <v>6.75</v>
      </c>
      <c r="AM51" s="95" t="s">
        <v>249</v>
      </c>
    </row>
    <row r="52" spans="1:39" ht="15" hidden="1">
      <c r="A52" s="151">
        <v>40</v>
      </c>
      <c r="B52" s="209" t="s">
        <v>93</v>
      </c>
      <c r="C52" s="240" t="s">
        <v>368</v>
      </c>
      <c r="D52" s="111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>
        <f>9*2</f>
        <v>18</v>
      </c>
      <c r="T52" s="99">
        <f>9*4</f>
        <v>36</v>
      </c>
      <c r="U52" s="99"/>
      <c r="V52" s="99"/>
      <c r="W52" s="99"/>
      <c r="X52" s="99">
        <f>3*12</f>
        <v>36</v>
      </c>
      <c r="Y52" s="99">
        <f>4*12</f>
        <v>48</v>
      </c>
      <c r="Z52" s="115"/>
      <c r="AA52" s="99"/>
      <c r="AB52" s="115"/>
      <c r="AC52" s="99"/>
      <c r="AD52" s="115"/>
      <c r="AE52" s="115"/>
      <c r="AF52" s="115"/>
      <c r="AG52" s="115"/>
      <c r="AH52" s="115">
        <v>12</v>
      </c>
      <c r="AI52" s="118"/>
      <c r="AJ52" s="210">
        <f t="shared" si="1"/>
        <v>150</v>
      </c>
      <c r="AK52" s="211">
        <v>13</v>
      </c>
      <c r="AL52" s="235" t="e">
        <f t="shared" si="0"/>
        <v>#DIV/0!</v>
      </c>
      <c r="AM52" s="95" t="s">
        <v>249</v>
      </c>
    </row>
    <row r="53" spans="1:39" ht="15" hidden="1">
      <c r="A53" s="152">
        <v>41</v>
      </c>
      <c r="B53" s="209" t="s">
        <v>94</v>
      </c>
      <c r="C53" s="240" t="s">
        <v>369</v>
      </c>
      <c r="D53" s="111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>
        <f>11*2</f>
        <v>22</v>
      </c>
      <c r="T53" s="99">
        <f>11*4</f>
        <v>44</v>
      </c>
      <c r="U53" s="99"/>
      <c r="V53" s="99"/>
      <c r="W53" s="99"/>
      <c r="X53" s="99">
        <f>3*12</f>
        <v>36</v>
      </c>
      <c r="Y53" s="99">
        <f>4*12</f>
        <v>48</v>
      </c>
      <c r="Z53" s="115"/>
      <c r="AA53" s="99"/>
      <c r="AB53" s="115"/>
      <c r="AC53" s="99"/>
      <c r="AD53" s="115"/>
      <c r="AE53" s="115"/>
      <c r="AF53" s="115"/>
      <c r="AG53" s="115"/>
      <c r="AH53" s="115"/>
      <c r="AI53" s="118"/>
      <c r="AJ53" s="210">
        <f t="shared" si="1"/>
        <v>150</v>
      </c>
      <c r="AK53" s="211">
        <v>0</v>
      </c>
      <c r="AL53" s="235" t="e">
        <f t="shared" si="0"/>
        <v>#DIV/0!</v>
      </c>
      <c r="AM53" s="95" t="s">
        <v>249</v>
      </c>
    </row>
    <row r="54" spans="1:39" ht="15" hidden="1">
      <c r="A54" s="152">
        <v>42</v>
      </c>
      <c r="B54" s="209" t="s">
        <v>95</v>
      </c>
      <c r="C54" s="240" t="s">
        <v>369</v>
      </c>
      <c r="D54" s="111"/>
      <c r="E54" s="99"/>
      <c r="F54" s="99">
        <f>23*6</f>
        <v>138</v>
      </c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115"/>
      <c r="AA54" s="99"/>
      <c r="AB54" s="115"/>
      <c r="AC54" s="99"/>
      <c r="AD54" s="99"/>
      <c r="AE54" s="99"/>
      <c r="AF54" s="99"/>
      <c r="AG54" s="99"/>
      <c r="AH54" s="99"/>
      <c r="AI54" s="110">
        <f>2*6</f>
        <v>12</v>
      </c>
      <c r="AJ54" s="210">
        <f t="shared" si="1"/>
        <v>150</v>
      </c>
      <c r="AK54" s="211">
        <v>41</v>
      </c>
      <c r="AL54" s="235" t="e">
        <f t="shared" si="0"/>
        <v>#DIV/0!</v>
      </c>
      <c r="AM54" s="95" t="s">
        <v>249</v>
      </c>
    </row>
    <row r="55" spans="1:39" ht="15" hidden="1">
      <c r="A55" s="151">
        <v>43</v>
      </c>
      <c r="B55" s="209" t="s">
        <v>96</v>
      </c>
      <c r="C55" s="240" t="s">
        <v>361</v>
      </c>
      <c r="D55" s="624" t="s">
        <v>307</v>
      </c>
      <c r="E55" s="624"/>
      <c r="F55" s="624"/>
      <c r="G55" s="624"/>
      <c r="H55" s="624"/>
      <c r="I55" s="624"/>
      <c r="J55" s="624"/>
      <c r="K55" s="624"/>
      <c r="L55" s="624"/>
      <c r="M55" s="624"/>
      <c r="N55" s="624"/>
      <c r="O55" s="624"/>
      <c r="P55" s="624"/>
      <c r="Q55" s="624"/>
      <c r="R55" s="624"/>
      <c r="S55" s="624"/>
      <c r="T55" s="624"/>
      <c r="U55" s="624"/>
      <c r="V55" s="624"/>
      <c r="W55" s="624"/>
      <c r="X55" s="624"/>
      <c r="Y55" s="624"/>
      <c r="Z55" s="624"/>
      <c r="AA55" s="624"/>
      <c r="AB55" s="624"/>
      <c r="AC55" s="624"/>
      <c r="AD55" s="624"/>
      <c r="AE55" s="624"/>
      <c r="AF55" s="624"/>
      <c r="AG55" s="624"/>
      <c r="AH55" s="624"/>
      <c r="AI55" s="624"/>
      <c r="AJ55" s="210">
        <f>SUM(D55:AI55)</f>
        <v>0</v>
      </c>
      <c r="AK55" s="211">
        <v>0</v>
      </c>
      <c r="AL55" s="235" t="e">
        <f t="shared" si="0"/>
        <v>#VALUE!</v>
      </c>
      <c r="AM55" s="95" t="s">
        <v>249</v>
      </c>
    </row>
    <row r="56" spans="1:39" ht="15" hidden="1">
      <c r="A56" s="152">
        <v>44</v>
      </c>
      <c r="B56" s="209" t="s">
        <v>97</v>
      </c>
      <c r="C56" s="240" t="s">
        <v>351</v>
      </c>
      <c r="D56" s="111">
        <v>8</v>
      </c>
      <c r="E56" s="99"/>
      <c r="F56" s="99"/>
      <c r="G56" s="99">
        <f>2*4</f>
        <v>8</v>
      </c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>
        <f>3*2</f>
        <v>6</v>
      </c>
      <c r="T56" s="99">
        <f>3*4</f>
        <v>12</v>
      </c>
      <c r="U56" s="99"/>
      <c r="V56" s="99"/>
      <c r="W56" s="99"/>
      <c r="X56" s="99">
        <f>1*12</f>
        <v>12</v>
      </c>
      <c r="Y56" s="99">
        <f>3*12</f>
        <v>36</v>
      </c>
      <c r="Z56" s="115"/>
      <c r="AA56" s="606" t="s">
        <v>370</v>
      </c>
      <c r="AB56" s="598"/>
      <c r="AC56" s="598"/>
      <c r="AD56" s="598"/>
      <c r="AE56" s="598"/>
      <c r="AF56" s="598"/>
      <c r="AG56" s="598"/>
      <c r="AH56" s="598"/>
      <c r="AI56" s="598"/>
      <c r="AJ56" s="210">
        <f t="shared" si="1"/>
        <v>82</v>
      </c>
      <c r="AK56" s="211">
        <v>5</v>
      </c>
      <c r="AL56" s="235">
        <f t="shared" si="0"/>
        <v>0.625</v>
      </c>
      <c r="AM56" s="95" t="s">
        <v>249</v>
      </c>
    </row>
    <row r="57" spans="1:39" ht="15" hidden="1">
      <c r="A57" s="152">
        <v>45</v>
      </c>
      <c r="B57" s="209" t="s">
        <v>98</v>
      </c>
      <c r="C57" s="240" t="s">
        <v>371</v>
      </c>
      <c r="D57" s="111">
        <f>7*4</f>
        <v>28</v>
      </c>
      <c r="E57" s="99"/>
      <c r="F57" s="99">
        <f>1*4</f>
        <v>4</v>
      </c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>
        <f>10*2</f>
        <v>20</v>
      </c>
      <c r="T57" s="99">
        <f>10*4</f>
        <v>40</v>
      </c>
      <c r="U57" s="99"/>
      <c r="V57" s="600" t="s">
        <v>332</v>
      </c>
      <c r="W57" s="601"/>
      <c r="X57" s="601"/>
      <c r="Y57" s="601"/>
      <c r="Z57" s="601"/>
      <c r="AA57" s="601"/>
      <c r="AB57" s="601"/>
      <c r="AC57" s="601"/>
      <c r="AD57" s="601"/>
      <c r="AE57" s="601"/>
      <c r="AF57" s="601"/>
      <c r="AG57" s="601"/>
      <c r="AH57" s="601"/>
      <c r="AI57" s="601"/>
      <c r="AJ57" s="210">
        <f t="shared" si="1"/>
        <v>92</v>
      </c>
      <c r="AK57" s="211">
        <v>48</v>
      </c>
      <c r="AL57" s="235">
        <f t="shared" si="0"/>
        <v>1.7142857142857142</v>
      </c>
      <c r="AM57" s="95" t="s">
        <v>249</v>
      </c>
    </row>
    <row r="58" spans="1:39" ht="15" hidden="1">
      <c r="A58" s="151">
        <v>46</v>
      </c>
      <c r="B58" s="209" t="s">
        <v>99</v>
      </c>
      <c r="C58" s="240" t="s">
        <v>371</v>
      </c>
      <c r="D58" s="624" t="s">
        <v>372</v>
      </c>
      <c r="E58" s="624"/>
      <c r="F58" s="624"/>
      <c r="G58" s="624"/>
      <c r="H58" s="624"/>
      <c r="I58" s="624"/>
      <c r="J58" s="624"/>
      <c r="K58" s="624"/>
      <c r="L58" s="624"/>
      <c r="M58" s="624"/>
      <c r="N58" s="624"/>
      <c r="O58" s="624"/>
      <c r="P58" s="624"/>
      <c r="Q58" s="624"/>
      <c r="R58" s="624"/>
      <c r="S58" s="624"/>
      <c r="T58" s="624"/>
      <c r="U58" s="624"/>
      <c r="V58" s="624"/>
      <c r="W58" s="624"/>
      <c r="X58" s="624"/>
      <c r="Y58" s="624"/>
      <c r="Z58" s="624"/>
      <c r="AA58" s="624"/>
      <c r="AB58" s="624"/>
      <c r="AC58" s="624"/>
      <c r="AD58" s="624"/>
      <c r="AE58" s="624"/>
      <c r="AF58" s="624"/>
      <c r="AG58" s="624"/>
      <c r="AH58" s="624"/>
      <c r="AI58" s="624"/>
      <c r="AJ58" s="210">
        <f>SUM(D58:AI58)</f>
        <v>0</v>
      </c>
      <c r="AK58" s="211">
        <v>0</v>
      </c>
      <c r="AL58" s="235" t="e">
        <f t="shared" si="0"/>
        <v>#VALUE!</v>
      </c>
      <c r="AM58" s="95" t="s">
        <v>249</v>
      </c>
    </row>
    <row r="59" spans="1:39" ht="15" hidden="1">
      <c r="A59" s="152">
        <v>47</v>
      </c>
      <c r="B59" s="209" t="s">
        <v>100</v>
      </c>
      <c r="C59" s="240" t="s">
        <v>373</v>
      </c>
      <c r="D59" s="111">
        <f>13*4</f>
        <v>52</v>
      </c>
      <c r="E59" s="99"/>
      <c r="F59" s="99">
        <f>1*4</f>
        <v>4</v>
      </c>
      <c r="G59" s="99">
        <f>1*4</f>
        <v>4</v>
      </c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>
        <f>13*2</f>
        <v>26</v>
      </c>
      <c r="T59" s="99">
        <f>13*4</f>
        <v>52</v>
      </c>
      <c r="U59" s="99"/>
      <c r="V59" s="99"/>
      <c r="W59" s="99"/>
      <c r="X59" s="99"/>
      <c r="Y59" s="99"/>
      <c r="Z59" s="115"/>
      <c r="AA59" s="99"/>
      <c r="AB59" s="115"/>
      <c r="AC59" s="115"/>
      <c r="AD59" s="115"/>
      <c r="AE59" s="115"/>
      <c r="AF59" s="115"/>
      <c r="AG59" s="115"/>
      <c r="AH59" s="115">
        <v>12</v>
      </c>
      <c r="AI59" s="110"/>
      <c r="AJ59" s="210">
        <f t="shared" si="1"/>
        <v>150</v>
      </c>
      <c r="AK59" s="211">
        <v>95</v>
      </c>
      <c r="AL59" s="235">
        <f t="shared" si="0"/>
        <v>1.8269230769230769</v>
      </c>
      <c r="AM59" s="95" t="s">
        <v>249</v>
      </c>
    </row>
    <row r="60" spans="1:39" ht="15" hidden="1">
      <c r="A60" s="152">
        <v>48</v>
      </c>
      <c r="B60" s="209" t="s">
        <v>101</v>
      </c>
      <c r="C60" s="240" t="s">
        <v>373</v>
      </c>
      <c r="D60" s="624" t="s">
        <v>307</v>
      </c>
      <c r="E60" s="624"/>
      <c r="F60" s="624"/>
      <c r="G60" s="624"/>
      <c r="H60" s="624"/>
      <c r="I60" s="624"/>
      <c r="J60" s="624"/>
      <c r="K60" s="624"/>
      <c r="L60" s="624"/>
      <c r="M60" s="624"/>
      <c r="N60" s="624"/>
      <c r="O60" s="624"/>
      <c r="P60" s="624"/>
      <c r="Q60" s="624"/>
      <c r="R60" s="624"/>
      <c r="S60" s="624"/>
      <c r="T60" s="624"/>
      <c r="U60" s="624"/>
      <c r="V60" s="624"/>
      <c r="W60" s="624"/>
      <c r="X60" s="624"/>
      <c r="Y60" s="624"/>
      <c r="Z60" s="624"/>
      <c r="AA60" s="624"/>
      <c r="AB60" s="624"/>
      <c r="AC60" s="624"/>
      <c r="AD60" s="624"/>
      <c r="AE60" s="624"/>
      <c r="AF60" s="624"/>
      <c r="AG60" s="624"/>
      <c r="AH60" s="624"/>
      <c r="AI60" s="624"/>
      <c r="AJ60" s="210">
        <f>SUM(D60:AI60)</f>
        <v>0</v>
      </c>
      <c r="AK60" s="211">
        <v>0</v>
      </c>
      <c r="AL60" s="235" t="e">
        <f t="shared" si="0"/>
        <v>#VALUE!</v>
      </c>
      <c r="AM60" s="95" t="s">
        <v>249</v>
      </c>
    </row>
    <row r="61" spans="1:39" ht="15" hidden="1">
      <c r="A61" s="151">
        <v>49</v>
      </c>
      <c r="B61" s="209" t="s">
        <v>102</v>
      </c>
      <c r="C61" s="240" t="s">
        <v>374</v>
      </c>
      <c r="D61" s="111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>
        <f>24*2</f>
        <v>48</v>
      </c>
      <c r="T61" s="99">
        <f>24*4</f>
        <v>96</v>
      </c>
      <c r="U61" s="99"/>
      <c r="V61" s="99"/>
      <c r="W61" s="99"/>
      <c r="X61" s="99"/>
      <c r="Y61" s="99"/>
      <c r="Z61" s="115"/>
      <c r="AA61" s="99"/>
      <c r="AB61" s="115"/>
      <c r="AC61" s="99"/>
      <c r="AD61" s="115"/>
      <c r="AE61" s="115"/>
      <c r="AF61" s="115"/>
      <c r="AG61" s="115"/>
      <c r="AH61" s="115">
        <v>6</v>
      </c>
      <c r="AI61" s="118"/>
      <c r="AJ61" s="210">
        <f t="shared" si="1"/>
        <v>150</v>
      </c>
      <c r="AK61" s="211">
        <v>65</v>
      </c>
      <c r="AL61" s="235" t="e">
        <f t="shared" si="0"/>
        <v>#DIV/0!</v>
      </c>
      <c r="AM61" s="95" t="s">
        <v>249</v>
      </c>
    </row>
    <row r="62" spans="1:39" ht="15" hidden="1">
      <c r="A62" s="152">
        <v>50</v>
      </c>
      <c r="B62" s="209" t="s">
        <v>103</v>
      </c>
      <c r="C62" s="240" t="s">
        <v>352</v>
      </c>
      <c r="D62" s="111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>
        <f>6*12</f>
        <v>72</v>
      </c>
      <c r="Y62" s="99">
        <f>6*12</f>
        <v>72</v>
      </c>
      <c r="Z62" s="115"/>
      <c r="AA62" s="99"/>
      <c r="AB62" s="115"/>
      <c r="AC62" s="99"/>
      <c r="AD62" s="115"/>
      <c r="AE62" s="115"/>
      <c r="AF62" s="115">
        <f>1*6</f>
        <v>6</v>
      </c>
      <c r="AG62" s="99"/>
      <c r="AH62" s="99"/>
      <c r="AI62" s="110"/>
      <c r="AJ62" s="210">
        <f t="shared" si="1"/>
        <v>150</v>
      </c>
      <c r="AK62" s="211">
        <v>0</v>
      </c>
      <c r="AL62" s="235" t="e">
        <f t="shared" si="0"/>
        <v>#DIV/0!</v>
      </c>
      <c r="AM62" s="95" t="s">
        <v>249</v>
      </c>
    </row>
    <row r="63" spans="1:39" ht="15" hidden="1">
      <c r="A63" s="152">
        <v>51</v>
      </c>
      <c r="B63" s="209" t="s">
        <v>220</v>
      </c>
      <c r="C63" s="240" t="s">
        <v>351</v>
      </c>
      <c r="D63" s="111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>
        <f>6*12</f>
        <v>72</v>
      </c>
      <c r="Y63" s="99">
        <f>6*12</f>
        <v>72</v>
      </c>
      <c r="Z63" s="115"/>
      <c r="AA63" s="99"/>
      <c r="AB63" s="115"/>
      <c r="AC63" s="99"/>
      <c r="AD63" s="115"/>
      <c r="AE63" s="115"/>
      <c r="AF63" s="115">
        <f>1*6</f>
        <v>6</v>
      </c>
      <c r="AG63" s="99"/>
      <c r="AH63" s="99"/>
      <c r="AI63" s="110"/>
      <c r="AJ63" s="210">
        <f t="shared" si="1"/>
        <v>150</v>
      </c>
      <c r="AK63" s="211"/>
      <c r="AL63" s="235" t="e">
        <f t="shared" si="0"/>
        <v>#DIV/0!</v>
      </c>
      <c r="AM63" s="95" t="s">
        <v>249</v>
      </c>
    </row>
    <row r="64" spans="1:39" ht="15" hidden="1">
      <c r="A64" s="151">
        <v>52</v>
      </c>
      <c r="B64" s="209" t="s">
        <v>104</v>
      </c>
      <c r="C64" s="240" t="s">
        <v>375</v>
      </c>
      <c r="D64" s="624" t="s">
        <v>200</v>
      </c>
      <c r="E64" s="624"/>
      <c r="F64" s="624"/>
      <c r="G64" s="624"/>
      <c r="H64" s="624"/>
      <c r="I64" s="624"/>
      <c r="J64" s="624"/>
      <c r="K64" s="624"/>
      <c r="L64" s="624"/>
      <c r="M64" s="624"/>
      <c r="N64" s="624"/>
      <c r="O64" s="624"/>
      <c r="P64" s="624"/>
      <c r="Q64" s="624"/>
      <c r="R64" s="624"/>
      <c r="S64" s="624"/>
      <c r="T64" s="624"/>
      <c r="U64" s="624"/>
      <c r="V64" s="624"/>
      <c r="W64" s="624"/>
      <c r="X64" s="624"/>
      <c r="Y64" s="624"/>
      <c r="Z64" s="624"/>
      <c r="AA64" s="624"/>
      <c r="AB64" s="624"/>
      <c r="AC64" s="624"/>
      <c r="AD64" s="624"/>
      <c r="AE64" s="624"/>
      <c r="AF64" s="624"/>
      <c r="AG64" s="624"/>
      <c r="AH64" s="624"/>
      <c r="AI64" s="624"/>
      <c r="AJ64" s="210">
        <f>SUM(D64:AI64)</f>
        <v>0</v>
      </c>
      <c r="AK64" s="211">
        <v>0</v>
      </c>
      <c r="AL64" s="235" t="e">
        <f t="shared" si="0"/>
        <v>#VALUE!</v>
      </c>
      <c r="AM64" s="95" t="s">
        <v>249</v>
      </c>
    </row>
    <row r="65" spans="1:39" ht="15" hidden="1">
      <c r="A65" s="152">
        <v>53</v>
      </c>
      <c r="B65" s="209" t="s">
        <v>191</v>
      </c>
      <c r="C65" s="240" t="s">
        <v>375</v>
      </c>
      <c r="D65" s="111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>
        <f>9*2</f>
        <v>18</v>
      </c>
      <c r="T65" s="99">
        <f>9*4</f>
        <v>36</v>
      </c>
      <c r="U65" s="99"/>
      <c r="V65" s="99"/>
      <c r="W65" s="99"/>
      <c r="X65" s="99"/>
      <c r="Y65" s="99">
        <f>8*12</f>
        <v>96</v>
      </c>
      <c r="Z65" s="115"/>
      <c r="AA65" s="99"/>
      <c r="AB65" s="115"/>
      <c r="AC65" s="99"/>
      <c r="AD65" s="115"/>
      <c r="AE65" s="115"/>
      <c r="AF65" s="115"/>
      <c r="AG65" s="99"/>
      <c r="AH65" s="99"/>
      <c r="AI65" s="110"/>
      <c r="AJ65" s="210">
        <f t="shared" si="1"/>
        <v>150</v>
      </c>
      <c r="AK65" s="211">
        <v>45</v>
      </c>
      <c r="AL65" s="235" t="e">
        <f t="shared" si="0"/>
        <v>#DIV/0!</v>
      </c>
      <c r="AM65" s="95" t="s">
        <v>249</v>
      </c>
    </row>
    <row r="66" spans="1:39" ht="15" hidden="1">
      <c r="A66" s="152">
        <v>54</v>
      </c>
      <c r="B66" s="209" t="s">
        <v>105</v>
      </c>
      <c r="C66" s="240" t="s">
        <v>375</v>
      </c>
      <c r="D66" s="111">
        <f>2*4</f>
        <v>8</v>
      </c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>
        <f>5*2</f>
        <v>10</v>
      </c>
      <c r="T66" s="99">
        <f>5*4</f>
        <v>20</v>
      </c>
      <c r="U66" s="99">
        <f>1*6</f>
        <v>6</v>
      </c>
      <c r="V66" s="99">
        <f>1*6</f>
        <v>6</v>
      </c>
      <c r="W66" s="99"/>
      <c r="X66" s="99"/>
      <c r="Y66" s="99">
        <f>8*12</f>
        <v>96</v>
      </c>
      <c r="Z66" s="115"/>
      <c r="AA66" s="99"/>
      <c r="AB66" s="115"/>
      <c r="AC66" s="99"/>
      <c r="AD66" s="115"/>
      <c r="AE66" s="115"/>
      <c r="AF66" s="115"/>
      <c r="AG66" s="99"/>
      <c r="AH66" s="99">
        <f>4</f>
        <v>4</v>
      </c>
      <c r="AI66" s="110"/>
      <c r="AJ66" s="210">
        <f t="shared" si="1"/>
        <v>150</v>
      </c>
      <c r="AK66" s="211">
        <v>29</v>
      </c>
      <c r="AL66" s="235">
        <f t="shared" si="0"/>
        <v>3.625</v>
      </c>
      <c r="AM66" s="95" t="s">
        <v>249</v>
      </c>
    </row>
    <row r="67" spans="1:39" ht="15" hidden="1">
      <c r="A67" s="151">
        <v>55</v>
      </c>
      <c r="B67" s="209" t="s">
        <v>106</v>
      </c>
      <c r="C67" s="240" t="s">
        <v>375</v>
      </c>
      <c r="D67" s="111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>
        <f>8*2</f>
        <v>16</v>
      </c>
      <c r="T67" s="99">
        <f>8*4</f>
        <v>32</v>
      </c>
      <c r="U67" s="99"/>
      <c r="V67" s="99">
        <f>1*6</f>
        <v>6</v>
      </c>
      <c r="W67" s="99"/>
      <c r="X67" s="99"/>
      <c r="Y67" s="99">
        <f>2*12</f>
        <v>24</v>
      </c>
      <c r="Z67" s="115"/>
      <c r="AA67" s="606" t="s">
        <v>336</v>
      </c>
      <c r="AB67" s="598"/>
      <c r="AC67" s="598"/>
      <c r="AD67" s="598"/>
      <c r="AE67" s="598"/>
      <c r="AF67" s="598"/>
      <c r="AG67" s="598"/>
      <c r="AH67" s="598"/>
      <c r="AI67" s="598"/>
      <c r="AJ67" s="210">
        <f t="shared" si="1"/>
        <v>78</v>
      </c>
      <c r="AK67" s="211">
        <v>0</v>
      </c>
      <c r="AL67" s="235" t="e">
        <f t="shared" si="0"/>
        <v>#DIV/0!</v>
      </c>
      <c r="AM67" s="95" t="s">
        <v>249</v>
      </c>
    </row>
    <row r="68" spans="1:39" ht="15" hidden="1">
      <c r="A68" s="152">
        <v>56</v>
      </c>
      <c r="B68" s="209" t="s">
        <v>107</v>
      </c>
      <c r="C68" s="240" t="s">
        <v>376</v>
      </c>
      <c r="D68" s="111">
        <v>8</v>
      </c>
      <c r="E68" s="99"/>
      <c r="F68" s="99"/>
      <c r="G68" s="99">
        <f>2*4</f>
        <v>8</v>
      </c>
      <c r="H68" s="99"/>
      <c r="I68" s="99"/>
      <c r="J68" s="99"/>
      <c r="K68" s="99"/>
      <c r="L68" s="99"/>
      <c r="M68" s="99">
        <f>4*4</f>
        <v>16</v>
      </c>
      <c r="N68" s="99"/>
      <c r="O68" s="99"/>
      <c r="P68" s="99"/>
      <c r="Q68" s="99"/>
      <c r="R68" s="99"/>
      <c r="S68" s="99">
        <f>9*2</f>
        <v>18</v>
      </c>
      <c r="T68" s="99">
        <f>9*4</f>
        <v>36</v>
      </c>
      <c r="U68" s="99">
        <f>3*6</f>
        <v>18</v>
      </c>
      <c r="V68" s="99"/>
      <c r="W68" s="600" t="s">
        <v>377</v>
      </c>
      <c r="X68" s="601"/>
      <c r="Y68" s="601"/>
      <c r="Z68" s="601"/>
      <c r="AA68" s="601"/>
      <c r="AB68" s="601"/>
      <c r="AC68" s="601"/>
      <c r="AD68" s="601"/>
      <c r="AE68" s="601"/>
      <c r="AF68" s="602"/>
      <c r="AG68" s="115">
        <f>1*6</f>
        <v>6</v>
      </c>
      <c r="AH68" s="115"/>
      <c r="AI68" s="118">
        <f>2*6</f>
        <v>12</v>
      </c>
      <c r="AJ68" s="210">
        <f t="shared" si="1"/>
        <v>122</v>
      </c>
      <c r="AK68" s="211">
        <v>71</v>
      </c>
      <c r="AL68" s="235">
        <f t="shared" si="0"/>
        <v>8.875</v>
      </c>
      <c r="AM68" s="95" t="s">
        <v>249</v>
      </c>
    </row>
    <row r="69" spans="1:39" ht="15" hidden="1">
      <c r="A69" s="152">
        <v>57</v>
      </c>
      <c r="B69" s="209" t="s">
        <v>108</v>
      </c>
      <c r="C69" s="240" t="s">
        <v>376</v>
      </c>
      <c r="D69" s="624" t="s">
        <v>307</v>
      </c>
      <c r="E69" s="624"/>
      <c r="F69" s="624"/>
      <c r="G69" s="624"/>
      <c r="H69" s="624"/>
      <c r="I69" s="624"/>
      <c r="J69" s="624"/>
      <c r="K69" s="624"/>
      <c r="L69" s="624"/>
      <c r="M69" s="624"/>
      <c r="N69" s="624"/>
      <c r="O69" s="624"/>
      <c r="P69" s="624"/>
      <c r="Q69" s="624"/>
      <c r="R69" s="624"/>
      <c r="S69" s="624"/>
      <c r="T69" s="624"/>
      <c r="U69" s="624"/>
      <c r="V69" s="624"/>
      <c r="W69" s="624"/>
      <c r="X69" s="624"/>
      <c r="Y69" s="624"/>
      <c r="Z69" s="624"/>
      <c r="AA69" s="624"/>
      <c r="AB69" s="624"/>
      <c r="AC69" s="624"/>
      <c r="AD69" s="624"/>
      <c r="AE69" s="624"/>
      <c r="AF69" s="624"/>
      <c r="AG69" s="624"/>
      <c r="AH69" s="624"/>
      <c r="AI69" s="624"/>
      <c r="AJ69" s="210">
        <f>SUM(D69:AI69)</f>
        <v>0</v>
      </c>
      <c r="AK69" s="211">
        <v>0</v>
      </c>
      <c r="AL69" s="235" t="e">
        <f t="shared" si="0"/>
        <v>#VALUE!</v>
      </c>
      <c r="AM69" s="95" t="s">
        <v>249</v>
      </c>
    </row>
    <row r="70" spans="1:39" ht="15" hidden="1">
      <c r="A70" s="151">
        <v>58</v>
      </c>
      <c r="B70" s="209" t="s">
        <v>109</v>
      </c>
      <c r="C70" s="240" t="s">
        <v>351</v>
      </c>
      <c r="D70" s="111"/>
      <c r="E70" s="99"/>
      <c r="F70" s="99"/>
      <c r="G70" s="99"/>
      <c r="H70" s="99"/>
      <c r="I70" s="99"/>
      <c r="J70" s="99"/>
      <c r="K70" s="99"/>
      <c r="L70" s="99">
        <f>4*4</f>
        <v>16</v>
      </c>
      <c r="M70" s="99"/>
      <c r="N70" s="99"/>
      <c r="O70" s="99"/>
      <c r="P70" s="99"/>
      <c r="Q70" s="99"/>
      <c r="R70" s="99"/>
      <c r="S70" s="99">
        <f>16*2</f>
        <v>32</v>
      </c>
      <c r="T70" s="99">
        <f>16*4</f>
        <v>64</v>
      </c>
      <c r="U70" s="99">
        <f>3*6</f>
        <v>18</v>
      </c>
      <c r="V70" s="99"/>
      <c r="W70" s="99"/>
      <c r="X70" s="99"/>
      <c r="Y70" s="99"/>
      <c r="Z70" s="115"/>
      <c r="AA70" s="99"/>
      <c r="AB70" s="115"/>
      <c r="AC70" s="99"/>
      <c r="AD70" s="115"/>
      <c r="AE70" s="115"/>
      <c r="AF70" s="115"/>
      <c r="AG70" s="115"/>
      <c r="AH70" s="115">
        <f>8</f>
        <v>8</v>
      </c>
      <c r="AI70" s="118">
        <f>2*6</f>
        <v>12</v>
      </c>
      <c r="AJ70" s="210">
        <f t="shared" si="1"/>
        <v>150</v>
      </c>
      <c r="AK70" s="211">
        <v>75</v>
      </c>
      <c r="AL70" s="235" t="e">
        <f t="shared" si="0"/>
        <v>#DIV/0!</v>
      </c>
      <c r="AM70" s="95" t="s">
        <v>249</v>
      </c>
    </row>
    <row r="71" spans="1:39" ht="15" hidden="1">
      <c r="A71" s="152">
        <v>59</v>
      </c>
      <c r="B71" s="209" t="s">
        <v>110</v>
      </c>
      <c r="C71" s="240" t="s">
        <v>378</v>
      </c>
      <c r="D71" s="111"/>
      <c r="E71" s="99"/>
      <c r="F71" s="99"/>
      <c r="G71" s="99"/>
      <c r="H71" s="99"/>
      <c r="I71" s="99"/>
      <c r="J71" s="99"/>
      <c r="K71" s="99"/>
      <c r="L71" s="99">
        <f>4*4</f>
        <v>16</v>
      </c>
      <c r="M71" s="99"/>
      <c r="N71" s="99"/>
      <c r="O71" s="99"/>
      <c r="P71" s="99"/>
      <c r="Q71" s="99"/>
      <c r="R71" s="99"/>
      <c r="S71" s="99">
        <f>15*2</f>
        <v>30</v>
      </c>
      <c r="T71" s="99">
        <f>15*4</f>
        <v>60</v>
      </c>
      <c r="U71" s="99">
        <f>3*6</f>
        <v>18</v>
      </c>
      <c r="V71" s="99"/>
      <c r="W71" s="99"/>
      <c r="X71" s="99"/>
      <c r="Y71" s="99"/>
      <c r="Z71" s="115"/>
      <c r="AA71" s="99"/>
      <c r="AB71" s="115"/>
      <c r="AC71" s="99"/>
      <c r="AD71" s="115"/>
      <c r="AE71" s="115"/>
      <c r="AF71" s="115"/>
      <c r="AG71" s="115"/>
      <c r="AH71" s="115">
        <f>14</f>
        <v>14</v>
      </c>
      <c r="AI71" s="118">
        <f>2*6</f>
        <v>12</v>
      </c>
      <c r="AJ71" s="210">
        <f t="shared" si="1"/>
        <v>150</v>
      </c>
      <c r="AK71" s="211">
        <v>49</v>
      </c>
      <c r="AL71" s="235" t="e">
        <f t="shared" si="0"/>
        <v>#DIV/0!</v>
      </c>
      <c r="AM71" s="95" t="s">
        <v>249</v>
      </c>
    </row>
    <row r="72" spans="1:39" ht="15" hidden="1">
      <c r="A72" s="152">
        <v>60</v>
      </c>
      <c r="B72" s="209" t="s">
        <v>111</v>
      </c>
      <c r="C72" s="240" t="s">
        <v>379</v>
      </c>
      <c r="D72" s="111"/>
      <c r="E72" s="99"/>
      <c r="F72" s="99"/>
      <c r="G72" s="99"/>
      <c r="H72" s="99"/>
      <c r="I72" s="99"/>
      <c r="J72" s="99"/>
      <c r="K72" s="99"/>
      <c r="L72" s="99">
        <f>2*4</f>
        <v>8</v>
      </c>
      <c r="M72" s="99"/>
      <c r="N72" s="99"/>
      <c r="O72" s="99"/>
      <c r="P72" s="99"/>
      <c r="Q72" s="99"/>
      <c r="R72" s="99"/>
      <c r="S72" s="99">
        <f>4*2</f>
        <v>8</v>
      </c>
      <c r="T72" s="99">
        <f>4*4</f>
        <v>16</v>
      </c>
      <c r="U72" s="99"/>
      <c r="V72" s="99"/>
      <c r="W72" s="99"/>
      <c r="X72" s="99"/>
      <c r="Y72" s="99"/>
      <c r="Z72" s="115"/>
      <c r="AA72" s="99"/>
      <c r="AB72" s="115"/>
      <c r="AC72" s="99"/>
      <c r="AD72" s="115"/>
      <c r="AE72" s="115"/>
      <c r="AF72" s="115">
        <f>17*6</f>
        <v>102</v>
      </c>
      <c r="AG72" s="99"/>
      <c r="AH72" s="99">
        <v>4</v>
      </c>
      <c r="AI72" s="110">
        <f>2*6</f>
        <v>12</v>
      </c>
      <c r="AJ72" s="210">
        <f t="shared" si="1"/>
        <v>150</v>
      </c>
      <c r="AK72" s="211">
        <v>4</v>
      </c>
      <c r="AL72" s="235" t="e">
        <f t="shared" si="0"/>
        <v>#DIV/0!</v>
      </c>
      <c r="AM72" s="95" t="s">
        <v>249</v>
      </c>
    </row>
    <row r="73" spans="1:39" ht="15" hidden="1">
      <c r="A73" s="151">
        <v>61</v>
      </c>
      <c r="B73" s="209" t="s">
        <v>192</v>
      </c>
      <c r="C73" s="240" t="s">
        <v>351</v>
      </c>
      <c r="D73" s="111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>
        <f>4*12</f>
        <v>48</v>
      </c>
      <c r="Z73" s="115"/>
      <c r="AA73" s="600" t="s">
        <v>336</v>
      </c>
      <c r="AB73" s="601"/>
      <c r="AC73" s="601"/>
      <c r="AD73" s="601"/>
      <c r="AE73" s="601"/>
      <c r="AF73" s="601"/>
      <c r="AG73" s="601"/>
      <c r="AH73" s="601"/>
      <c r="AI73" s="601"/>
      <c r="AJ73" s="210">
        <f t="shared" si="1"/>
        <v>48</v>
      </c>
      <c r="AK73" s="211">
        <v>15</v>
      </c>
      <c r="AL73" s="235" t="e">
        <f t="shared" si="0"/>
        <v>#DIV/0!</v>
      </c>
      <c r="AM73" s="95" t="s">
        <v>249</v>
      </c>
    </row>
    <row r="74" spans="1:39" ht="15" hidden="1">
      <c r="A74" s="152">
        <v>62</v>
      </c>
      <c r="B74" s="209" t="s">
        <v>202</v>
      </c>
      <c r="C74" s="240" t="s">
        <v>351</v>
      </c>
      <c r="D74" s="111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>
        <f>9*2</f>
        <v>18</v>
      </c>
      <c r="T74" s="99">
        <f>9*4</f>
        <v>36</v>
      </c>
      <c r="U74" s="99"/>
      <c r="V74" s="99"/>
      <c r="W74" s="99"/>
      <c r="X74" s="99"/>
      <c r="Y74" s="99">
        <f>8*12</f>
        <v>96</v>
      </c>
      <c r="Z74" s="115"/>
      <c r="AA74" s="99"/>
      <c r="AB74" s="115"/>
      <c r="AC74" s="99"/>
      <c r="AD74" s="115"/>
      <c r="AE74" s="115"/>
      <c r="AF74" s="115"/>
      <c r="AG74" s="99"/>
      <c r="AH74" s="99"/>
      <c r="AI74" s="110"/>
      <c r="AJ74" s="210">
        <f t="shared" si="1"/>
        <v>150</v>
      </c>
      <c r="AK74" s="211">
        <v>0</v>
      </c>
      <c r="AL74" s="235" t="e">
        <f t="shared" si="0"/>
        <v>#DIV/0!</v>
      </c>
      <c r="AM74" s="95" t="s">
        <v>249</v>
      </c>
    </row>
    <row r="75" spans="1:39" ht="15" hidden="1">
      <c r="A75" s="152">
        <v>63</v>
      </c>
      <c r="B75" s="209" t="s">
        <v>166</v>
      </c>
      <c r="C75" s="240" t="s">
        <v>351</v>
      </c>
      <c r="D75" s="111">
        <f>2*4</f>
        <v>8</v>
      </c>
      <c r="E75" s="99"/>
      <c r="F75" s="99">
        <f>1*4</f>
        <v>4</v>
      </c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>
        <f>4*2</f>
        <v>8</v>
      </c>
      <c r="T75" s="99">
        <f>4*4</f>
        <v>16</v>
      </c>
      <c r="U75" s="99"/>
      <c r="V75" s="99"/>
      <c r="W75" s="99"/>
      <c r="X75" s="99">
        <f>4*12</f>
        <v>48</v>
      </c>
      <c r="Y75" s="99">
        <f>4*12</f>
        <v>48</v>
      </c>
      <c r="Z75" s="115"/>
      <c r="AA75" s="99"/>
      <c r="AB75" s="115"/>
      <c r="AC75" s="99"/>
      <c r="AD75" s="115"/>
      <c r="AE75" s="115"/>
      <c r="AF75" s="115"/>
      <c r="AG75" s="115"/>
      <c r="AH75" s="115">
        <f>18</f>
        <v>18</v>
      </c>
      <c r="AI75" s="118"/>
      <c r="AJ75" s="210">
        <f t="shared" si="1"/>
        <v>150</v>
      </c>
      <c r="AK75" s="211">
        <v>28</v>
      </c>
      <c r="AL75" s="235">
        <f t="shared" si="0"/>
        <v>3.5</v>
      </c>
      <c r="AM75" s="95" t="s">
        <v>249</v>
      </c>
    </row>
    <row r="76" spans="1:39" ht="15" hidden="1">
      <c r="A76" s="151">
        <v>64</v>
      </c>
      <c r="B76" s="209" t="s">
        <v>112</v>
      </c>
      <c r="C76" s="240" t="s">
        <v>380</v>
      </c>
      <c r="D76" s="111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>
        <f>9*6</f>
        <v>54</v>
      </c>
      <c r="W76" s="99"/>
      <c r="X76" s="99">
        <f>2*12</f>
        <v>24</v>
      </c>
      <c r="Y76" s="99">
        <f>6*12</f>
        <v>72</v>
      </c>
      <c r="Z76" s="115"/>
      <c r="AA76" s="99"/>
      <c r="AB76" s="115"/>
      <c r="AC76" s="99"/>
      <c r="AD76" s="115"/>
      <c r="AE76" s="115"/>
      <c r="AF76" s="115"/>
      <c r="AG76" s="115"/>
      <c r="AH76" s="115"/>
      <c r="AI76" s="118"/>
      <c r="AJ76" s="210">
        <f t="shared" si="1"/>
        <v>150</v>
      </c>
      <c r="AK76" s="211">
        <v>72</v>
      </c>
      <c r="AL76" s="235" t="e">
        <f t="shared" si="0"/>
        <v>#DIV/0!</v>
      </c>
      <c r="AM76" s="95" t="s">
        <v>249</v>
      </c>
    </row>
    <row r="77" spans="1:39" ht="15" hidden="1">
      <c r="A77" s="152">
        <v>65</v>
      </c>
      <c r="B77" s="209" t="s">
        <v>113</v>
      </c>
      <c r="C77" s="240" t="s">
        <v>380</v>
      </c>
      <c r="D77" s="111">
        <v>32</v>
      </c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>
        <f>4*12</f>
        <v>48</v>
      </c>
      <c r="Y77" s="99">
        <f>4*12</f>
        <v>48</v>
      </c>
      <c r="Z77" s="115"/>
      <c r="AA77" s="99"/>
      <c r="AB77" s="115"/>
      <c r="AC77" s="99"/>
      <c r="AD77" s="115"/>
      <c r="AE77" s="115"/>
      <c r="AF77" s="115"/>
      <c r="AG77" s="115">
        <f>1*6</f>
        <v>6</v>
      </c>
      <c r="AH77" s="115">
        <v>16</v>
      </c>
      <c r="AI77" s="118"/>
      <c r="AJ77" s="210">
        <f t="shared" si="1"/>
        <v>150</v>
      </c>
      <c r="AK77" s="211">
        <v>375</v>
      </c>
      <c r="AL77" s="235">
        <f t="shared" ref="AL77:AL143" si="3">+AK77/D77</f>
        <v>11.71875</v>
      </c>
      <c r="AM77" s="95" t="s">
        <v>249</v>
      </c>
    </row>
    <row r="78" spans="1:39" ht="15" hidden="1">
      <c r="A78" s="152">
        <v>66</v>
      </c>
      <c r="B78" s="209" t="s">
        <v>306</v>
      </c>
      <c r="C78" s="240" t="s">
        <v>380</v>
      </c>
      <c r="D78" s="111">
        <v>12</v>
      </c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>
        <f>18*6</f>
        <v>108</v>
      </c>
      <c r="W78" s="99"/>
      <c r="X78" s="99"/>
      <c r="Y78" s="99">
        <f>2*12</f>
        <v>24</v>
      </c>
      <c r="Z78" s="115"/>
      <c r="AA78" s="99"/>
      <c r="AB78" s="115"/>
      <c r="AC78" s="99"/>
      <c r="AD78" s="115"/>
      <c r="AE78" s="117"/>
      <c r="AF78" s="117"/>
      <c r="AG78" s="117"/>
      <c r="AH78" s="117">
        <v>6</v>
      </c>
      <c r="AI78" s="196"/>
      <c r="AJ78" s="210">
        <f t="shared" ref="AJ78:AJ99" si="4">SUM(D78:AI78)</f>
        <v>150</v>
      </c>
      <c r="AK78" s="211">
        <v>265</v>
      </c>
      <c r="AL78" s="235">
        <f t="shared" si="3"/>
        <v>22.083333333333332</v>
      </c>
      <c r="AM78" s="95" t="s">
        <v>249</v>
      </c>
    </row>
    <row r="79" spans="1:39" ht="15" hidden="1">
      <c r="A79" s="151">
        <v>67</v>
      </c>
      <c r="B79" s="209" t="s">
        <v>167</v>
      </c>
      <c r="C79" s="240" t="s">
        <v>380</v>
      </c>
      <c r="D79" s="111"/>
      <c r="E79" s="99"/>
      <c r="F79" s="99"/>
      <c r="G79" s="99">
        <v>16</v>
      </c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>
        <f>21*6</f>
        <v>126</v>
      </c>
      <c r="W79" s="99"/>
      <c r="X79" s="99"/>
      <c r="Y79" s="99"/>
      <c r="Z79" s="115"/>
      <c r="AA79" s="99"/>
      <c r="AB79" s="115"/>
      <c r="AC79" s="99"/>
      <c r="AD79" s="115"/>
      <c r="AE79" s="115"/>
      <c r="AF79" s="115"/>
      <c r="AG79" s="115"/>
      <c r="AH79" s="115">
        <v>8</v>
      </c>
      <c r="AI79" s="118"/>
      <c r="AJ79" s="210">
        <f t="shared" si="4"/>
        <v>150</v>
      </c>
      <c r="AK79" s="211">
        <v>101</v>
      </c>
      <c r="AL79" s="235" t="e">
        <f t="shared" si="3"/>
        <v>#DIV/0!</v>
      </c>
      <c r="AM79" s="95" t="s">
        <v>249</v>
      </c>
    </row>
    <row r="80" spans="1:39" ht="15" hidden="1">
      <c r="A80" s="152">
        <v>68</v>
      </c>
      <c r="B80" s="209" t="s">
        <v>304</v>
      </c>
      <c r="C80" s="240" t="s">
        <v>356</v>
      </c>
      <c r="D80" s="111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>
        <f>2*2</f>
        <v>4</v>
      </c>
      <c r="T80" s="99">
        <f>2*4</f>
        <v>8</v>
      </c>
      <c r="U80" s="99"/>
      <c r="V80" s="99">
        <f>15*6</f>
        <v>90</v>
      </c>
      <c r="W80" s="99"/>
      <c r="X80" s="99"/>
      <c r="Y80" s="99">
        <f>4*12</f>
        <v>48</v>
      </c>
      <c r="Z80" s="115"/>
      <c r="AA80" s="99"/>
      <c r="AB80" s="115"/>
      <c r="AC80" s="99"/>
      <c r="AD80" s="115"/>
      <c r="AE80" s="115"/>
      <c r="AF80" s="115"/>
      <c r="AG80" s="99"/>
      <c r="AH80" s="99"/>
      <c r="AI80" s="110"/>
      <c r="AJ80" s="210">
        <f t="shared" si="4"/>
        <v>150</v>
      </c>
      <c r="AK80" s="211"/>
      <c r="AL80" s="235" t="e">
        <f t="shared" si="3"/>
        <v>#DIV/0!</v>
      </c>
      <c r="AM80" s="95" t="s">
        <v>249</v>
      </c>
    </row>
    <row r="81" spans="1:39" ht="15" hidden="1">
      <c r="A81" s="152">
        <v>69</v>
      </c>
      <c r="B81" s="209" t="s">
        <v>168</v>
      </c>
      <c r="C81" s="240" t="s">
        <v>351</v>
      </c>
      <c r="D81" s="111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>
        <f>6*12</f>
        <v>72</v>
      </c>
      <c r="Y81" s="99">
        <f>6*12</f>
        <v>72</v>
      </c>
      <c r="Z81" s="115"/>
      <c r="AA81" s="99"/>
      <c r="AB81" s="115"/>
      <c r="AC81" s="99"/>
      <c r="AD81" s="115"/>
      <c r="AE81" s="115"/>
      <c r="AF81" s="115">
        <f>1*6</f>
        <v>6</v>
      </c>
      <c r="AG81" s="99"/>
      <c r="AH81" s="99"/>
      <c r="AI81" s="110"/>
      <c r="AJ81" s="210">
        <f t="shared" si="4"/>
        <v>150</v>
      </c>
      <c r="AK81" s="211">
        <v>0</v>
      </c>
      <c r="AL81" s="235" t="e">
        <f t="shared" si="3"/>
        <v>#DIV/0!</v>
      </c>
      <c r="AM81" s="95" t="s">
        <v>249</v>
      </c>
    </row>
    <row r="82" spans="1:39" ht="15" hidden="1">
      <c r="A82" s="151">
        <v>70</v>
      </c>
      <c r="B82" s="209" t="s">
        <v>201</v>
      </c>
      <c r="C82" s="240" t="s">
        <v>351</v>
      </c>
      <c r="D82" s="111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>
        <f>6*12</f>
        <v>72</v>
      </c>
      <c r="Y82" s="99">
        <f>6*12</f>
        <v>72</v>
      </c>
      <c r="Z82" s="115"/>
      <c r="AA82" s="99"/>
      <c r="AB82" s="115"/>
      <c r="AC82" s="99"/>
      <c r="AD82" s="115"/>
      <c r="AE82" s="115"/>
      <c r="AF82" s="115">
        <f>1*6</f>
        <v>6</v>
      </c>
      <c r="AG82" s="99"/>
      <c r="AH82" s="99"/>
      <c r="AI82" s="110"/>
      <c r="AJ82" s="210">
        <f t="shared" si="4"/>
        <v>150</v>
      </c>
      <c r="AK82" s="211"/>
      <c r="AL82" s="235" t="e">
        <f t="shared" si="3"/>
        <v>#DIV/0!</v>
      </c>
      <c r="AM82" s="95" t="s">
        <v>249</v>
      </c>
    </row>
    <row r="83" spans="1:39" ht="15" hidden="1">
      <c r="A83" s="152">
        <v>71</v>
      </c>
      <c r="B83" s="209" t="s">
        <v>203</v>
      </c>
      <c r="C83" s="240" t="s">
        <v>351</v>
      </c>
      <c r="D83" s="111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>
        <f>2*6</f>
        <v>12</v>
      </c>
      <c r="W83" s="99"/>
      <c r="X83" s="99"/>
      <c r="Y83" s="99">
        <f>1*12</f>
        <v>12</v>
      </c>
      <c r="Z83" s="115"/>
      <c r="AA83" s="606" t="s">
        <v>381</v>
      </c>
      <c r="AB83" s="598"/>
      <c r="AC83" s="598"/>
      <c r="AD83" s="598"/>
      <c r="AE83" s="598"/>
      <c r="AF83" s="598"/>
      <c r="AG83" s="598"/>
      <c r="AH83" s="598"/>
      <c r="AI83" s="598"/>
      <c r="AJ83" s="210">
        <f t="shared" si="4"/>
        <v>24</v>
      </c>
      <c r="AK83" s="211">
        <v>11</v>
      </c>
      <c r="AL83" s="235" t="e">
        <f t="shared" si="3"/>
        <v>#DIV/0!</v>
      </c>
      <c r="AM83" s="95" t="s">
        <v>249</v>
      </c>
    </row>
    <row r="84" spans="1:39" ht="15" hidden="1">
      <c r="A84" s="152">
        <v>72</v>
      </c>
      <c r="B84" s="209" t="s">
        <v>169</v>
      </c>
      <c r="C84" s="240" t="s">
        <v>382</v>
      </c>
      <c r="D84" s="111">
        <v>150</v>
      </c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115"/>
      <c r="AA84" s="99"/>
      <c r="AB84" s="115"/>
      <c r="AC84" s="99"/>
      <c r="AD84" s="115"/>
      <c r="AE84" s="115"/>
      <c r="AF84" s="115"/>
      <c r="AG84" s="99"/>
      <c r="AH84" s="99"/>
      <c r="AI84" s="110"/>
      <c r="AJ84" s="210">
        <f t="shared" si="4"/>
        <v>150</v>
      </c>
      <c r="AK84" s="211">
        <v>84</v>
      </c>
      <c r="AL84" s="235">
        <f t="shared" si="3"/>
        <v>0.56000000000000005</v>
      </c>
      <c r="AM84" s="95" t="s">
        <v>249</v>
      </c>
    </row>
    <row r="85" spans="1:39" ht="15" hidden="1">
      <c r="A85" s="151">
        <v>73</v>
      </c>
      <c r="B85" s="209" t="s">
        <v>205</v>
      </c>
      <c r="C85" s="240" t="s">
        <v>383</v>
      </c>
      <c r="D85" s="111">
        <v>40</v>
      </c>
      <c r="E85" s="99"/>
      <c r="F85" s="99"/>
      <c r="G85" s="99">
        <f>2*4</f>
        <v>8</v>
      </c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>
        <f>10*2</f>
        <v>20</v>
      </c>
      <c r="T85" s="99">
        <f>10*4</f>
        <v>40</v>
      </c>
      <c r="U85" s="99"/>
      <c r="V85" s="99"/>
      <c r="W85" s="99"/>
      <c r="X85" s="99"/>
      <c r="Y85" s="99"/>
      <c r="Z85" s="115"/>
      <c r="AA85" s="99"/>
      <c r="AB85" s="115"/>
      <c r="AC85" s="99"/>
      <c r="AD85" s="115">
        <f>34</f>
        <v>34</v>
      </c>
      <c r="AE85" s="115"/>
      <c r="AF85" s="115"/>
      <c r="AG85" s="99"/>
      <c r="AH85" s="99">
        <v>8</v>
      </c>
      <c r="AI85" s="110"/>
      <c r="AJ85" s="210">
        <f t="shared" si="4"/>
        <v>150</v>
      </c>
      <c r="AK85" s="211">
        <v>18</v>
      </c>
      <c r="AL85" s="235">
        <f t="shared" si="3"/>
        <v>0.45</v>
      </c>
      <c r="AM85" s="95" t="s">
        <v>249</v>
      </c>
    </row>
    <row r="86" spans="1:39" ht="15" hidden="1">
      <c r="A86" s="152">
        <v>74</v>
      </c>
      <c r="B86" s="209" t="s">
        <v>193</v>
      </c>
      <c r="C86" s="240" t="s">
        <v>384</v>
      </c>
      <c r="D86" s="624" t="s">
        <v>219</v>
      </c>
      <c r="E86" s="624"/>
      <c r="F86" s="624"/>
      <c r="G86" s="624"/>
      <c r="H86" s="624"/>
      <c r="I86" s="624"/>
      <c r="J86" s="624"/>
      <c r="K86" s="624"/>
      <c r="L86" s="624"/>
      <c r="M86" s="624"/>
      <c r="N86" s="624"/>
      <c r="O86" s="624"/>
      <c r="P86" s="624"/>
      <c r="Q86" s="624"/>
      <c r="R86" s="624"/>
      <c r="S86" s="624"/>
      <c r="T86" s="624"/>
      <c r="U86" s="624"/>
      <c r="V86" s="624"/>
      <c r="W86" s="624"/>
      <c r="X86" s="624"/>
      <c r="Y86" s="624"/>
      <c r="Z86" s="624"/>
      <c r="AA86" s="624"/>
      <c r="AB86" s="624"/>
      <c r="AC86" s="624"/>
      <c r="AD86" s="624"/>
      <c r="AE86" s="624"/>
      <c r="AF86" s="624"/>
      <c r="AG86" s="624"/>
      <c r="AH86" s="624"/>
      <c r="AI86" s="624"/>
      <c r="AJ86" s="210">
        <f>SUM(D86:AI86)</f>
        <v>0</v>
      </c>
      <c r="AK86" s="211">
        <v>0</v>
      </c>
      <c r="AL86" s="235" t="e">
        <f t="shared" si="3"/>
        <v>#VALUE!</v>
      </c>
      <c r="AM86" s="95" t="s">
        <v>249</v>
      </c>
    </row>
    <row r="87" spans="1:39" ht="15" hidden="1">
      <c r="A87" s="152">
        <v>75</v>
      </c>
      <c r="B87" s="209" t="s">
        <v>208</v>
      </c>
      <c r="C87" s="240" t="s">
        <v>353</v>
      </c>
      <c r="D87" s="111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>
        <f>9*2</f>
        <v>18</v>
      </c>
      <c r="T87" s="99">
        <f>9*4</f>
        <v>36</v>
      </c>
      <c r="U87" s="99"/>
      <c r="V87" s="99"/>
      <c r="W87" s="99"/>
      <c r="X87" s="99">
        <f>4*12</f>
        <v>48</v>
      </c>
      <c r="Y87" s="99">
        <f>4*12</f>
        <v>48</v>
      </c>
      <c r="Z87" s="99"/>
      <c r="AA87" s="99"/>
      <c r="AB87" s="99"/>
      <c r="AC87" s="99"/>
      <c r="AD87" s="99"/>
      <c r="AE87" s="99"/>
      <c r="AF87" s="99"/>
      <c r="AG87" s="99"/>
      <c r="AH87" s="99"/>
      <c r="AI87" s="110"/>
      <c r="AJ87" s="210">
        <f t="shared" si="4"/>
        <v>150</v>
      </c>
      <c r="AK87" s="211"/>
      <c r="AL87" s="235" t="e">
        <f t="shared" si="3"/>
        <v>#DIV/0!</v>
      </c>
      <c r="AM87" s="95" t="s">
        <v>249</v>
      </c>
    </row>
    <row r="88" spans="1:39" ht="15" hidden="1">
      <c r="A88" s="151">
        <v>76</v>
      </c>
      <c r="B88" s="209" t="s">
        <v>303</v>
      </c>
      <c r="C88" s="240" t="s">
        <v>356</v>
      </c>
      <c r="D88" s="111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>
        <f>7*2</f>
        <v>14</v>
      </c>
      <c r="T88" s="99">
        <f>7*4</f>
        <v>28</v>
      </c>
      <c r="U88" s="99"/>
      <c r="V88" s="99"/>
      <c r="W88" s="99"/>
      <c r="X88" s="99">
        <f>3*12</f>
        <v>36</v>
      </c>
      <c r="Y88" s="99">
        <f>6*12</f>
        <v>72</v>
      </c>
      <c r="Z88" s="99"/>
      <c r="AA88" s="99"/>
      <c r="AB88" s="99"/>
      <c r="AC88" s="99"/>
      <c r="AD88" s="99"/>
      <c r="AE88" s="99"/>
      <c r="AF88" s="99"/>
      <c r="AG88" s="99"/>
      <c r="AH88" s="99"/>
      <c r="AI88" s="110"/>
      <c r="AJ88" s="210">
        <f t="shared" si="4"/>
        <v>150</v>
      </c>
      <c r="AK88" s="211">
        <v>1</v>
      </c>
      <c r="AL88" s="235" t="e">
        <f t="shared" si="3"/>
        <v>#DIV/0!</v>
      </c>
      <c r="AM88" s="95" t="s">
        <v>249</v>
      </c>
    </row>
    <row r="89" spans="1:39" ht="15" hidden="1">
      <c r="A89" s="152">
        <v>77</v>
      </c>
      <c r="B89" s="209" t="s">
        <v>330</v>
      </c>
      <c r="C89" s="240" t="s">
        <v>351</v>
      </c>
      <c r="D89" s="111">
        <v>80</v>
      </c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>
        <f>4*12</f>
        <v>48</v>
      </c>
      <c r="Z89" s="99"/>
      <c r="AA89" s="99"/>
      <c r="AB89" s="99"/>
      <c r="AC89" s="99"/>
      <c r="AD89" s="99">
        <v>10</v>
      </c>
      <c r="AE89" s="99"/>
      <c r="AF89" s="99"/>
      <c r="AG89" s="99"/>
      <c r="AH89" s="99">
        <v>12</v>
      </c>
      <c r="AI89" s="110"/>
      <c r="AJ89" s="210">
        <f t="shared" si="4"/>
        <v>150</v>
      </c>
      <c r="AK89" s="211">
        <v>3</v>
      </c>
      <c r="AL89" s="235">
        <f t="shared" si="3"/>
        <v>3.7499999999999999E-2</v>
      </c>
      <c r="AM89" s="95" t="s">
        <v>249</v>
      </c>
    </row>
    <row r="90" spans="1:39" ht="15" hidden="1">
      <c r="A90" s="152">
        <v>78</v>
      </c>
      <c r="B90" s="209" t="s">
        <v>329</v>
      </c>
      <c r="C90" s="240" t="s">
        <v>351</v>
      </c>
      <c r="D90" s="111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>
        <f>10*2</f>
        <v>20</v>
      </c>
      <c r="T90" s="99">
        <f>10*4</f>
        <v>40</v>
      </c>
      <c r="U90" s="99"/>
      <c r="V90" s="99">
        <f>5*6</f>
        <v>30</v>
      </c>
      <c r="W90" s="99"/>
      <c r="X90" s="99"/>
      <c r="Y90" s="99">
        <f>5*12</f>
        <v>60</v>
      </c>
      <c r="Z90" s="99"/>
      <c r="AA90" s="99"/>
      <c r="AB90" s="99"/>
      <c r="AC90" s="99"/>
      <c r="AD90" s="99"/>
      <c r="AE90" s="99"/>
      <c r="AF90" s="99"/>
      <c r="AG90" s="99"/>
      <c r="AH90" s="99"/>
      <c r="AI90" s="110"/>
      <c r="AJ90" s="210">
        <f t="shared" si="4"/>
        <v>150</v>
      </c>
      <c r="AK90" s="211"/>
      <c r="AL90" s="235" t="e">
        <f t="shared" si="3"/>
        <v>#DIV/0!</v>
      </c>
      <c r="AM90" s="95" t="s">
        <v>249</v>
      </c>
    </row>
    <row r="91" spans="1:39" ht="15" hidden="1">
      <c r="A91" s="151">
        <v>79</v>
      </c>
      <c r="B91" s="209" t="s">
        <v>298</v>
      </c>
      <c r="C91" s="240" t="s">
        <v>351</v>
      </c>
      <c r="D91" s="111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>
        <f>2*12</f>
        <v>24</v>
      </c>
      <c r="Y91" s="99">
        <f>2*12</f>
        <v>24</v>
      </c>
      <c r="Z91" s="99"/>
      <c r="AA91" s="600" t="s">
        <v>385</v>
      </c>
      <c r="AB91" s="601"/>
      <c r="AC91" s="601"/>
      <c r="AD91" s="601"/>
      <c r="AE91" s="601"/>
      <c r="AF91" s="601"/>
      <c r="AG91" s="601"/>
      <c r="AH91" s="601"/>
      <c r="AI91" s="601"/>
      <c r="AJ91" s="210">
        <f t="shared" si="4"/>
        <v>48</v>
      </c>
      <c r="AK91" s="211"/>
      <c r="AL91" s="235" t="e">
        <f t="shared" si="3"/>
        <v>#DIV/0!</v>
      </c>
      <c r="AM91" s="95" t="s">
        <v>249</v>
      </c>
    </row>
    <row r="92" spans="1:39" ht="15" hidden="1">
      <c r="A92" s="152">
        <v>80</v>
      </c>
      <c r="B92" s="209" t="s">
        <v>297</v>
      </c>
      <c r="C92" s="240" t="s">
        <v>356</v>
      </c>
      <c r="D92" s="111"/>
      <c r="E92" s="99"/>
      <c r="F92" s="99"/>
      <c r="G92" s="99">
        <f>3*4</f>
        <v>12</v>
      </c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>
        <f>10*2</f>
        <v>20</v>
      </c>
      <c r="T92" s="99">
        <f>10-4</f>
        <v>6</v>
      </c>
      <c r="U92" s="99"/>
      <c r="V92" s="99">
        <f>2*6</f>
        <v>12</v>
      </c>
      <c r="W92" s="99"/>
      <c r="X92" s="99"/>
      <c r="Y92" s="99">
        <f>5*12</f>
        <v>60</v>
      </c>
      <c r="Z92" s="99"/>
      <c r="AA92" s="600" t="s">
        <v>386</v>
      </c>
      <c r="AB92" s="601"/>
      <c r="AC92" s="601"/>
      <c r="AD92" s="601"/>
      <c r="AE92" s="601"/>
      <c r="AF92" s="601"/>
      <c r="AG92" s="601"/>
      <c r="AH92" s="601"/>
      <c r="AI92" s="601"/>
      <c r="AJ92" s="210">
        <f t="shared" si="4"/>
        <v>110</v>
      </c>
      <c r="AK92" s="211"/>
      <c r="AL92" s="235" t="e">
        <f t="shared" si="3"/>
        <v>#DIV/0!</v>
      </c>
      <c r="AM92" s="95" t="s">
        <v>249</v>
      </c>
    </row>
    <row r="93" spans="1:39" ht="15" hidden="1">
      <c r="A93" s="152">
        <v>81</v>
      </c>
      <c r="B93" s="209" t="s">
        <v>296</v>
      </c>
      <c r="C93" s="240" t="s">
        <v>351</v>
      </c>
      <c r="D93" s="111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>
        <f>3*6</f>
        <v>18</v>
      </c>
      <c r="W93" s="99"/>
      <c r="X93" s="99">
        <f>5*12</f>
        <v>60</v>
      </c>
      <c r="Y93" s="99">
        <f>6*12</f>
        <v>72</v>
      </c>
      <c r="Z93" s="99"/>
      <c r="AA93" s="99"/>
      <c r="AB93" s="99"/>
      <c r="AC93" s="99"/>
      <c r="AD93" s="99"/>
      <c r="AE93" s="99"/>
      <c r="AF93" s="99"/>
      <c r="AG93" s="99"/>
      <c r="AH93" s="99"/>
      <c r="AI93" s="110"/>
      <c r="AJ93" s="210">
        <f t="shared" si="4"/>
        <v>150</v>
      </c>
      <c r="AK93" s="211"/>
      <c r="AL93" s="235" t="e">
        <f t="shared" si="3"/>
        <v>#DIV/0!</v>
      </c>
      <c r="AM93" s="95" t="s">
        <v>249</v>
      </c>
    </row>
    <row r="94" spans="1:39" ht="15" hidden="1">
      <c r="A94" s="151">
        <v>82</v>
      </c>
      <c r="B94" s="209" t="s">
        <v>328</v>
      </c>
      <c r="C94" s="240" t="s">
        <v>351</v>
      </c>
      <c r="D94" s="111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>
        <f>5*2</f>
        <v>10</v>
      </c>
      <c r="T94" s="99">
        <f>5*4</f>
        <v>20</v>
      </c>
      <c r="U94" s="99"/>
      <c r="V94" s="99"/>
      <c r="W94" s="99"/>
      <c r="X94" s="99">
        <f>2*12</f>
        <v>24</v>
      </c>
      <c r="Y94" s="99">
        <f>8*12</f>
        <v>96</v>
      </c>
      <c r="Z94" s="99"/>
      <c r="AA94" s="99"/>
      <c r="AB94" s="99"/>
      <c r="AC94" s="99"/>
      <c r="AD94" s="99"/>
      <c r="AE94" s="99"/>
      <c r="AF94" s="99"/>
      <c r="AG94" s="99"/>
      <c r="AH94" s="99"/>
      <c r="AI94" s="110"/>
      <c r="AJ94" s="210">
        <f t="shared" si="4"/>
        <v>150</v>
      </c>
      <c r="AK94" s="211"/>
      <c r="AL94" s="235" t="e">
        <f t="shared" si="3"/>
        <v>#DIV/0!</v>
      </c>
      <c r="AM94" s="95" t="s">
        <v>249</v>
      </c>
    </row>
    <row r="95" spans="1:39" ht="15" hidden="1">
      <c r="A95" s="152">
        <v>83</v>
      </c>
      <c r="B95" s="209" t="s">
        <v>295</v>
      </c>
      <c r="C95" s="240" t="s">
        <v>376</v>
      </c>
      <c r="D95" s="111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>
        <f>4*2</f>
        <v>8</v>
      </c>
      <c r="T95" s="99">
        <f>4*4</f>
        <v>16</v>
      </c>
      <c r="U95" s="99">
        <f>3*6</f>
        <v>18</v>
      </c>
      <c r="V95" s="99"/>
      <c r="W95" s="99"/>
      <c r="X95" s="99"/>
      <c r="Y95" s="99">
        <f>6*12</f>
        <v>72</v>
      </c>
      <c r="Z95" s="99"/>
      <c r="AA95" s="99"/>
      <c r="AB95" s="99"/>
      <c r="AC95" s="99"/>
      <c r="AD95" s="99">
        <f>6*6</f>
        <v>36</v>
      </c>
      <c r="AE95" s="99"/>
      <c r="AF95" s="99"/>
      <c r="AG95" s="99"/>
      <c r="AH95" s="99"/>
      <c r="AI95" s="110"/>
      <c r="AJ95" s="210">
        <f t="shared" si="4"/>
        <v>150</v>
      </c>
      <c r="AK95" s="211"/>
      <c r="AL95" s="235" t="e">
        <f t="shared" si="3"/>
        <v>#DIV/0!</v>
      </c>
      <c r="AM95" s="95" t="s">
        <v>249</v>
      </c>
    </row>
    <row r="96" spans="1:39" ht="15" hidden="1">
      <c r="A96" s="152">
        <v>84</v>
      </c>
      <c r="B96" s="209" t="s">
        <v>206</v>
      </c>
      <c r="C96" s="240" t="s">
        <v>376</v>
      </c>
      <c r="D96" s="111">
        <v>16</v>
      </c>
      <c r="E96" s="99"/>
      <c r="F96" s="99"/>
      <c r="G96" s="99"/>
      <c r="H96" s="99"/>
      <c r="I96" s="99"/>
      <c r="J96" s="99"/>
      <c r="K96" s="99"/>
      <c r="L96" s="99">
        <f>1*6</f>
        <v>6</v>
      </c>
      <c r="M96" s="99"/>
      <c r="N96" s="99"/>
      <c r="O96" s="99"/>
      <c r="P96" s="99"/>
      <c r="Q96" s="99"/>
      <c r="R96" s="99"/>
      <c r="S96" s="99">
        <f>13*2</f>
        <v>26</v>
      </c>
      <c r="T96" s="99">
        <f>13*4</f>
        <v>52</v>
      </c>
      <c r="U96" s="99">
        <f>5*6</f>
        <v>30</v>
      </c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>
        <f>8</f>
        <v>8</v>
      </c>
      <c r="AI96" s="110">
        <f>2*6</f>
        <v>12</v>
      </c>
      <c r="AJ96" s="210">
        <f t="shared" si="4"/>
        <v>150</v>
      </c>
      <c r="AK96" s="211">
        <v>83</v>
      </c>
      <c r="AL96" s="235">
        <f t="shared" si="3"/>
        <v>5.1875</v>
      </c>
      <c r="AM96" s="95" t="s">
        <v>249</v>
      </c>
    </row>
    <row r="97" spans="1:39" ht="15" hidden="1">
      <c r="A97" s="151">
        <v>85</v>
      </c>
      <c r="B97" s="209" t="s">
        <v>387</v>
      </c>
      <c r="C97" s="240" t="s">
        <v>373</v>
      </c>
      <c r="D97" s="104">
        <f>1*4</f>
        <v>4</v>
      </c>
      <c r="E97" s="103"/>
      <c r="F97" s="103"/>
      <c r="G97" s="103">
        <f>2*4</f>
        <v>8</v>
      </c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>
        <f>5*2</f>
        <v>10</v>
      </c>
      <c r="T97" s="103">
        <f>5*4</f>
        <v>20</v>
      </c>
      <c r="U97" s="103"/>
      <c r="V97" s="103">
        <f>17*6</f>
        <v>102</v>
      </c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>
        <f>6</f>
        <v>6</v>
      </c>
      <c r="AI97" s="102"/>
      <c r="AJ97" s="213">
        <f t="shared" si="4"/>
        <v>150</v>
      </c>
      <c r="AK97" s="214">
        <v>12</v>
      </c>
      <c r="AL97" s="236">
        <f t="shared" si="3"/>
        <v>3</v>
      </c>
      <c r="AM97" s="95" t="s">
        <v>249</v>
      </c>
    </row>
    <row r="98" spans="1:39" ht="15" hidden="1">
      <c r="A98" s="151">
        <v>86</v>
      </c>
      <c r="B98" s="209" t="s">
        <v>388</v>
      </c>
      <c r="C98" s="240" t="s">
        <v>356</v>
      </c>
      <c r="D98" s="104">
        <v>4</v>
      </c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2"/>
      <c r="AJ98" s="213">
        <f t="shared" si="4"/>
        <v>4</v>
      </c>
      <c r="AK98" s="214">
        <v>1</v>
      </c>
      <c r="AL98" s="236">
        <f t="shared" si="3"/>
        <v>0.25</v>
      </c>
      <c r="AM98" s="95" t="s">
        <v>249</v>
      </c>
    </row>
    <row r="99" spans="1:39" ht="15" hidden="1">
      <c r="A99" s="151">
        <v>87</v>
      </c>
      <c r="B99" s="209" t="s">
        <v>390</v>
      </c>
      <c r="C99" s="240" t="s">
        <v>389</v>
      </c>
      <c r="D99" s="104">
        <v>8</v>
      </c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2"/>
      <c r="AJ99" s="213">
        <f t="shared" si="4"/>
        <v>8</v>
      </c>
      <c r="AK99" s="214">
        <v>31</v>
      </c>
      <c r="AL99" s="236">
        <f t="shared" si="3"/>
        <v>3.875</v>
      </c>
      <c r="AM99" s="95" t="s">
        <v>249</v>
      </c>
    </row>
    <row r="100" spans="1:39" ht="15.75" hidden="1" thickBot="1">
      <c r="A100" s="231">
        <v>88</v>
      </c>
      <c r="B100" s="215" t="s">
        <v>391</v>
      </c>
      <c r="C100" s="241" t="s">
        <v>351</v>
      </c>
      <c r="D100" s="104">
        <v>22</v>
      </c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2"/>
      <c r="AJ100" s="216">
        <f t="shared" ref="AJ100:AJ142" si="5">SUM(D100:AI100)</f>
        <v>22</v>
      </c>
      <c r="AK100" s="214">
        <v>89</v>
      </c>
      <c r="AL100" s="236">
        <f t="shared" ref="AL100:AL142" si="6">+AK100/D100</f>
        <v>4.0454545454545459</v>
      </c>
      <c r="AM100" s="95" t="s">
        <v>249</v>
      </c>
    </row>
    <row r="101" spans="1:39" ht="15.75" hidden="1" thickBot="1">
      <c r="A101" s="231">
        <v>89</v>
      </c>
      <c r="B101" s="99" t="s">
        <v>317</v>
      </c>
      <c r="C101" s="241" t="s">
        <v>351</v>
      </c>
      <c r="D101" s="104">
        <v>36</v>
      </c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>
        <v>96</v>
      </c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>
        <v>18</v>
      </c>
      <c r="AG101" s="103"/>
      <c r="AH101" s="103"/>
      <c r="AI101" s="102"/>
      <c r="AJ101" s="216">
        <f t="shared" si="5"/>
        <v>150</v>
      </c>
      <c r="AK101" s="214">
        <v>196</v>
      </c>
      <c r="AL101" s="236">
        <f t="shared" si="6"/>
        <v>5.4444444444444446</v>
      </c>
      <c r="AM101" s="238" t="s">
        <v>224</v>
      </c>
    </row>
    <row r="102" spans="1:39" ht="15.75" hidden="1" thickBot="1">
      <c r="A102" s="231">
        <v>90</v>
      </c>
      <c r="B102" s="99" t="s">
        <v>318</v>
      </c>
      <c r="C102" s="241" t="s">
        <v>351</v>
      </c>
      <c r="D102" s="104">
        <v>42</v>
      </c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>
        <v>108</v>
      </c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2"/>
      <c r="AJ102" s="216">
        <f t="shared" si="5"/>
        <v>150</v>
      </c>
      <c r="AK102" s="214">
        <v>286</v>
      </c>
      <c r="AL102" s="236">
        <f t="shared" si="6"/>
        <v>6.8095238095238093</v>
      </c>
      <c r="AM102" s="238" t="s">
        <v>224</v>
      </c>
    </row>
    <row r="103" spans="1:39" ht="15.75" hidden="1" thickBot="1">
      <c r="A103" s="231">
        <v>91</v>
      </c>
      <c r="B103" s="99" t="s">
        <v>319</v>
      </c>
      <c r="C103" s="241" t="s">
        <v>351</v>
      </c>
      <c r="D103" s="623" t="s">
        <v>185</v>
      </c>
      <c r="E103" s="624"/>
      <c r="F103" s="624"/>
      <c r="G103" s="624"/>
      <c r="H103" s="624"/>
      <c r="I103" s="624"/>
      <c r="J103" s="624"/>
      <c r="K103" s="624"/>
      <c r="L103" s="624"/>
      <c r="M103" s="624"/>
      <c r="N103" s="624"/>
      <c r="O103" s="624"/>
      <c r="P103" s="624"/>
      <c r="Q103" s="624"/>
      <c r="R103" s="624"/>
      <c r="S103" s="624"/>
      <c r="T103" s="624"/>
      <c r="U103" s="624"/>
      <c r="V103" s="624"/>
      <c r="W103" s="624"/>
      <c r="X103" s="624"/>
      <c r="Y103" s="624"/>
      <c r="Z103" s="624"/>
      <c r="AA103" s="624"/>
      <c r="AB103" s="624"/>
      <c r="AC103" s="624"/>
      <c r="AD103" s="624"/>
      <c r="AE103" s="624"/>
      <c r="AF103" s="624"/>
      <c r="AG103" s="624"/>
      <c r="AH103" s="624"/>
      <c r="AI103" s="630"/>
      <c r="AJ103" s="216">
        <f t="shared" si="5"/>
        <v>0</v>
      </c>
      <c r="AK103" s="214"/>
      <c r="AL103" s="236" t="e">
        <f t="shared" si="6"/>
        <v>#VALUE!</v>
      </c>
      <c r="AM103" s="238" t="s">
        <v>224</v>
      </c>
    </row>
    <row r="104" spans="1:39" ht="15.75" hidden="1" thickBot="1">
      <c r="A104" s="231">
        <v>92</v>
      </c>
      <c r="B104" s="99" t="s">
        <v>253</v>
      </c>
      <c r="C104" s="241" t="s">
        <v>351</v>
      </c>
      <c r="D104" s="104">
        <v>42</v>
      </c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>
        <v>108</v>
      </c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2"/>
      <c r="AJ104" s="216">
        <f t="shared" si="5"/>
        <v>150</v>
      </c>
      <c r="AK104" s="214">
        <v>224</v>
      </c>
      <c r="AL104" s="236">
        <f t="shared" si="6"/>
        <v>5.333333333333333</v>
      </c>
      <c r="AM104" s="238" t="s">
        <v>224</v>
      </c>
    </row>
    <row r="105" spans="1:39" ht="15.75" hidden="1" thickBot="1">
      <c r="A105" s="231">
        <v>93</v>
      </c>
      <c r="B105" s="99" t="s">
        <v>394</v>
      </c>
      <c r="C105" s="240" t="s">
        <v>351</v>
      </c>
      <c r="D105" s="111">
        <v>36</v>
      </c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>
        <v>30</v>
      </c>
      <c r="T105" s="103"/>
      <c r="U105" s="103"/>
      <c r="V105" s="99">
        <v>84</v>
      </c>
      <c r="W105" s="103"/>
      <c r="X105" s="103"/>
      <c r="Y105" s="103"/>
      <c r="Z105" s="103"/>
      <c r="AA105" s="103"/>
      <c r="AB105" s="115"/>
      <c r="AC105" s="103"/>
      <c r="AD105" s="103"/>
      <c r="AE105" s="103"/>
      <c r="AF105" s="103"/>
      <c r="AG105" s="103"/>
      <c r="AH105" s="103"/>
      <c r="AI105" s="102"/>
      <c r="AJ105" s="216">
        <f t="shared" si="5"/>
        <v>150</v>
      </c>
      <c r="AK105" s="214">
        <v>58</v>
      </c>
      <c r="AL105" s="236">
        <f t="shared" si="6"/>
        <v>1.6111111111111112</v>
      </c>
      <c r="AM105" s="238" t="s">
        <v>225</v>
      </c>
    </row>
    <row r="106" spans="1:39" ht="15.75" hidden="1" thickBot="1">
      <c r="A106" s="231">
        <v>94</v>
      </c>
      <c r="B106" s="99" t="s">
        <v>395</v>
      </c>
      <c r="C106" s="240" t="s">
        <v>351</v>
      </c>
      <c r="D106" s="111">
        <v>6</v>
      </c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99">
        <v>90</v>
      </c>
      <c r="W106" s="103"/>
      <c r="X106" s="103"/>
      <c r="Y106" s="103"/>
      <c r="Z106" s="103"/>
      <c r="AA106" s="103"/>
      <c r="AB106" s="115"/>
      <c r="AC106" s="103"/>
      <c r="AD106" s="103"/>
      <c r="AE106" s="103"/>
      <c r="AF106" s="103"/>
      <c r="AG106" s="103"/>
      <c r="AH106" s="103"/>
      <c r="AI106" s="102"/>
      <c r="AJ106" s="216">
        <f t="shared" si="5"/>
        <v>96</v>
      </c>
      <c r="AK106" s="214">
        <v>15</v>
      </c>
      <c r="AL106" s="236">
        <f t="shared" si="6"/>
        <v>2.5</v>
      </c>
      <c r="AM106" s="238" t="s">
        <v>225</v>
      </c>
    </row>
    <row r="107" spans="1:39" ht="15.75" hidden="1" thickBot="1">
      <c r="A107" s="231">
        <v>95</v>
      </c>
      <c r="B107" s="99" t="s">
        <v>397</v>
      </c>
      <c r="C107" s="240" t="s">
        <v>351</v>
      </c>
      <c r="D107" s="111">
        <v>132</v>
      </c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>
        <v>6</v>
      </c>
      <c r="T107" s="103"/>
      <c r="U107" s="103"/>
      <c r="V107" s="99">
        <v>12</v>
      </c>
      <c r="W107" s="103"/>
      <c r="X107" s="103"/>
      <c r="Y107" s="103"/>
      <c r="Z107" s="103"/>
      <c r="AA107" s="103"/>
      <c r="AB107" s="115"/>
      <c r="AC107" s="103"/>
      <c r="AD107" s="103"/>
      <c r="AE107" s="103"/>
      <c r="AF107" s="103"/>
      <c r="AG107" s="103"/>
      <c r="AH107" s="103"/>
      <c r="AI107" s="102"/>
      <c r="AJ107" s="216">
        <f t="shared" si="5"/>
        <v>150</v>
      </c>
      <c r="AK107" s="214">
        <v>142</v>
      </c>
      <c r="AL107" s="236">
        <f t="shared" si="6"/>
        <v>1.0757575757575757</v>
      </c>
      <c r="AM107" s="238" t="s">
        <v>225</v>
      </c>
    </row>
    <row r="108" spans="1:39" ht="15.75" hidden="1" thickBot="1">
      <c r="A108" s="231">
        <v>96</v>
      </c>
      <c r="B108" s="99" t="s">
        <v>396</v>
      </c>
      <c r="C108" s="240" t="s">
        <v>351</v>
      </c>
      <c r="D108" s="111">
        <v>72</v>
      </c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>
        <v>48</v>
      </c>
      <c r="T108" s="103"/>
      <c r="U108" s="103"/>
      <c r="V108" s="99">
        <v>30</v>
      </c>
      <c r="W108" s="103"/>
      <c r="X108" s="103"/>
      <c r="Y108" s="103"/>
      <c r="Z108" s="103"/>
      <c r="AA108" s="103"/>
      <c r="AB108" s="242"/>
      <c r="AC108" s="103"/>
      <c r="AD108" s="103"/>
      <c r="AE108" s="103"/>
      <c r="AF108" s="103"/>
      <c r="AG108" s="103"/>
      <c r="AH108" s="103"/>
      <c r="AI108" s="102"/>
      <c r="AJ108" s="216">
        <f t="shared" si="5"/>
        <v>150</v>
      </c>
      <c r="AK108" s="214">
        <v>40</v>
      </c>
      <c r="AL108" s="236">
        <f t="shared" si="6"/>
        <v>0.55555555555555558</v>
      </c>
      <c r="AM108" s="238" t="s">
        <v>225</v>
      </c>
    </row>
    <row r="109" spans="1:39" ht="15.75" hidden="1" thickBot="1">
      <c r="A109" s="231">
        <v>97</v>
      </c>
      <c r="B109" s="99" t="s">
        <v>258</v>
      </c>
      <c r="C109" s="240" t="s">
        <v>351</v>
      </c>
      <c r="D109" s="111">
        <v>24</v>
      </c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99">
        <v>126</v>
      </c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2"/>
      <c r="AJ109" s="216">
        <f t="shared" si="5"/>
        <v>150</v>
      </c>
      <c r="AK109" s="214">
        <v>18</v>
      </c>
      <c r="AL109" s="236">
        <f t="shared" si="6"/>
        <v>0.75</v>
      </c>
      <c r="AM109" s="238" t="s">
        <v>225</v>
      </c>
    </row>
    <row r="110" spans="1:39" ht="15.75" hidden="1" thickBot="1">
      <c r="A110" s="231">
        <v>98</v>
      </c>
      <c r="B110" s="99" t="s">
        <v>260</v>
      </c>
      <c r="C110" s="240" t="s">
        <v>351</v>
      </c>
      <c r="D110" s="111">
        <v>18</v>
      </c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99">
        <v>132</v>
      </c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2"/>
      <c r="AJ110" s="216">
        <f t="shared" si="5"/>
        <v>150</v>
      </c>
      <c r="AK110" s="214">
        <v>7</v>
      </c>
      <c r="AL110" s="236">
        <f t="shared" si="6"/>
        <v>0.3888888888888889</v>
      </c>
      <c r="AM110" s="238" t="s">
        <v>225</v>
      </c>
    </row>
    <row r="111" spans="1:39" ht="15.75" hidden="1" thickBot="1">
      <c r="A111" s="231">
        <v>99</v>
      </c>
      <c r="B111" s="99" t="s">
        <v>261</v>
      </c>
      <c r="C111" s="240" t="s">
        <v>351</v>
      </c>
      <c r="D111" s="111">
        <v>36</v>
      </c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99">
        <v>114</v>
      </c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2"/>
      <c r="AJ111" s="216">
        <f t="shared" si="5"/>
        <v>150</v>
      </c>
      <c r="AK111" s="214">
        <v>8</v>
      </c>
      <c r="AL111" s="236">
        <f t="shared" si="6"/>
        <v>0.22222222222222221</v>
      </c>
      <c r="AM111" s="238" t="s">
        <v>225</v>
      </c>
    </row>
    <row r="112" spans="1:39" ht="15.75" hidden="1" thickBot="1">
      <c r="A112" s="231">
        <v>100</v>
      </c>
      <c r="B112" s="99" t="s">
        <v>81</v>
      </c>
      <c r="C112" s="240" t="s">
        <v>351</v>
      </c>
      <c r="D112" s="111">
        <v>36</v>
      </c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99">
        <v>114</v>
      </c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2"/>
      <c r="AJ112" s="216">
        <f t="shared" si="5"/>
        <v>150</v>
      </c>
      <c r="AK112" s="214">
        <v>14</v>
      </c>
      <c r="AL112" s="236">
        <f t="shared" si="6"/>
        <v>0.3888888888888889</v>
      </c>
      <c r="AM112" s="238" t="s">
        <v>225</v>
      </c>
    </row>
    <row r="113" spans="1:39" ht="15.75" hidden="1" thickBot="1">
      <c r="A113" s="231">
        <v>101</v>
      </c>
      <c r="B113" s="99" t="s">
        <v>262</v>
      </c>
      <c r="C113" s="240" t="s">
        <v>351</v>
      </c>
      <c r="D113" s="111">
        <v>78</v>
      </c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99">
        <v>18</v>
      </c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2"/>
      <c r="AJ113" s="216">
        <f t="shared" si="5"/>
        <v>96</v>
      </c>
      <c r="AK113" s="214">
        <v>34</v>
      </c>
      <c r="AL113" s="236">
        <f t="shared" si="6"/>
        <v>0.4358974358974359</v>
      </c>
      <c r="AM113" s="238" t="s">
        <v>225</v>
      </c>
    </row>
    <row r="114" spans="1:39" ht="15.75" hidden="1" thickBot="1">
      <c r="A114" s="231">
        <v>102</v>
      </c>
      <c r="B114" s="99" t="s">
        <v>262</v>
      </c>
      <c r="C114" s="240" t="s">
        <v>351</v>
      </c>
      <c r="D114" s="104">
        <v>130</v>
      </c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>
        <v>20</v>
      </c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2"/>
      <c r="AJ114" s="216">
        <f t="shared" si="5"/>
        <v>150</v>
      </c>
      <c r="AK114" s="214">
        <v>95</v>
      </c>
      <c r="AL114" s="236">
        <f t="shared" si="6"/>
        <v>0.73076923076923073</v>
      </c>
      <c r="AM114" s="238" t="s">
        <v>226</v>
      </c>
    </row>
    <row r="115" spans="1:39" ht="15.75" hidden="1" thickBot="1">
      <c r="A115" s="231">
        <v>103</v>
      </c>
      <c r="B115" s="232" t="s">
        <v>263</v>
      </c>
      <c r="C115" s="240" t="s">
        <v>351</v>
      </c>
      <c r="D115" s="104">
        <v>60</v>
      </c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>
        <v>90</v>
      </c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2"/>
      <c r="AJ115" s="216">
        <f t="shared" si="5"/>
        <v>150</v>
      </c>
      <c r="AK115" s="214">
        <v>79</v>
      </c>
      <c r="AL115" s="236">
        <f t="shared" si="6"/>
        <v>1.3166666666666667</v>
      </c>
      <c r="AM115" s="89" t="s">
        <v>227</v>
      </c>
    </row>
    <row r="116" spans="1:39" ht="15.75" hidden="1" thickBot="1">
      <c r="A116" s="231">
        <v>104</v>
      </c>
      <c r="B116" s="232" t="s">
        <v>264</v>
      </c>
      <c r="C116" s="240" t="s">
        <v>351</v>
      </c>
      <c r="D116" s="104">
        <v>60</v>
      </c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>
        <v>90</v>
      </c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2"/>
      <c r="AJ116" s="216">
        <f t="shared" si="5"/>
        <v>150</v>
      </c>
      <c r="AK116" s="214">
        <v>80</v>
      </c>
      <c r="AL116" s="236">
        <f t="shared" si="6"/>
        <v>1.3333333333333333</v>
      </c>
      <c r="AM116" s="89" t="s">
        <v>227</v>
      </c>
    </row>
    <row r="117" spans="1:39" ht="15.75" hidden="1" thickBot="1">
      <c r="A117" s="231">
        <v>105</v>
      </c>
      <c r="B117" s="232" t="s">
        <v>265</v>
      </c>
      <c r="C117" s="240" t="s">
        <v>351</v>
      </c>
      <c r="D117" s="104">
        <v>150</v>
      </c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2"/>
      <c r="AJ117" s="216">
        <f t="shared" si="5"/>
        <v>150</v>
      </c>
      <c r="AK117" s="214">
        <v>37</v>
      </c>
      <c r="AL117" s="236">
        <f t="shared" si="6"/>
        <v>0.24666666666666667</v>
      </c>
      <c r="AM117" t="s">
        <v>266</v>
      </c>
    </row>
    <row r="118" spans="1:39" ht="15.75" hidden="1" thickBot="1">
      <c r="A118" s="231">
        <v>106</v>
      </c>
      <c r="B118" s="232" t="s">
        <v>393</v>
      </c>
      <c r="C118" s="240" t="s">
        <v>351</v>
      </c>
      <c r="D118" s="104"/>
      <c r="E118" s="103"/>
      <c r="F118" s="103">
        <v>150</v>
      </c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2"/>
      <c r="AJ118" s="216">
        <f t="shared" si="5"/>
        <v>150</v>
      </c>
      <c r="AK118" s="214">
        <v>44</v>
      </c>
      <c r="AL118" s="236" t="e">
        <f t="shared" si="6"/>
        <v>#DIV/0!</v>
      </c>
      <c r="AM118" s="89" t="s">
        <v>227</v>
      </c>
    </row>
    <row r="119" spans="1:39" ht="15.75" thickBot="1">
      <c r="A119" s="231">
        <v>107</v>
      </c>
      <c r="B119" s="99" t="s">
        <v>267</v>
      </c>
      <c r="C119" s="240" t="s">
        <v>351</v>
      </c>
      <c r="D119" s="104">
        <v>72</v>
      </c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>
        <v>40</v>
      </c>
      <c r="U119" s="103"/>
      <c r="V119" s="103">
        <v>38</v>
      </c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2"/>
      <c r="AJ119" s="216">
        <f t="shared" si="5"/>
        <v>150</v>
      </c>
      <c r="AK119" s="214">
        <v>78</v>
      </c>
      <c r="AL119" s="236">
        <f t="shared" si="6"/>
        <v>1.0833333333333333</v>
      </c>
      <c r="AM119" s="95" t="s">
        <v>228</v>
      </c>
    </row>
    <row r="120" spans="1:39" ht="15.75" thickBot="1">
      <c r="A120" s="231">
        <v>108</v>
      </c>
      <c r="B120" s="99" t="s">
        <v>268</v>
      </c>
      <c r="C120" s="240" t="s">
        <v>351</v>
      </c>
      <c r="D120" s="104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>
        <v>75</v>
      </c>
      <c r="U120" s="103"/>
      <c r="V120" s="103">
        <v>75</v>
      </c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2"/>
      <c r="AJ120" s="216">
        <f t="shared" si="5"/>
        <v>150</v>
      </c>
      <c r="AK120" s="214"/>
      <c r="AL120" s="236" t="e">
        <f t="shared" si="6"/>
        <v>#DIV/0!</v>
      </c>
      <c r="AM120" s="95" t="s">
        <v>228</v>
      </c>
    </row>
    <row r="121" spans="1:39" ht="15.75" thickBot="1">
      <c r="A121" s="231">
        <v>109</v>
      </c>
      <c r="B121" s="99" t="s">
        <v>269</v>
      </c>
      <c r="C121" s="240" t="s">
        <v>351</v>
      </c>
      <c r="D121" s="104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>
        <v>75</v>
      </c>
      <c r="U121" s="103"/>
      <c r="V121" s="103">
        <v>75</v>
      </c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2"/>
      <c r="AJ121" s="216">
        <f t="shared" si="5"/>
        <v>150</v>
      </c>
      <c r="AK121" s="214"/>
      <c r="AL121" s="236" t="e">
        <f t="shared" si="6"/>
        <v>#DIV/0!</v>
      </c>
      <c r="AM121" s="95" t="s">
        <v>228</v>
      </c>
    </row>
    <row r="122" spans="1:39" ht="15.75" thickBot="1">
      <c r="A122" s="231">
        <v>110</v>
      </c>
      <c r="B122" s="99" t="s">
        <v>270</v>
      </c>
      <c r="C122" s="240" t="s">
        <v>351</v>
      </c>
      <c r="D122" s="104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>
        <v>75</v>
      </c>
      <c r="U122" s="103"/>
      <c r="V122" s="103">
        <v>75</v>
      </c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2"/>
      <c r="AJ122" s="216">
        <f t="shared" si="5"/>
        <v>150</v>
      </c>
      <c r="AK122" s="214"/>
      <c r="AL122" s="236" t="e">
        <f t="shared" si="6"/>
        <v>#DIV/0!</v>
      </c>
      <c r="AM122" s="95" t="s">
        <v>228</v>
      </c>
    </row>
    <row r="123" spans="1:39" ht="15.75" thickBot="1">
      <c r="A123" s="231">
        <v>111</v>
      </c>
      <c r="B123" s="99" t="s">
        <v>271</v>
      </c>
      <c r="C123" s="240" t="s">
        <v>351</v>
      </c>
      <c r="D123" s="104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>
        <v>150</v>
      </c>
      <c r="AD123" s="103"/>
      <c r="AE123" s="103"/>
      <c r="AF123" s="103"/>
      <c r="AG123" s="103"/>
      <c r="AH123" s="103"/>
      <c r="AI123" s="102"/>
      <c r="AJ123" s="216">
        <f t="shared" si="5"/>
        <v>150</v>
      </c>
      <c r="AK123" s="214"/>
      <c r="AL123" s="236" t="e">
        <f t="shared" si="6"/>
        <v>#DIV/0!</v>
      </c>
      <c r="AM123" s="95" t="s">
        <v>228</v>
      </c>
    </row>
    <row r="124" spans="1:39" ht="15.75" thickBot="1">
      <c r="A124" s="231">
        <v>112</v>
      </c>
      <c r="B124" s="99" t="s">
        <v>272</v>
      </c>
      <c r="C124" s="240" t="s">
        <v>351</v>
      </c>
      <c r="D124" s="104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>
        <v>75</v>
      </c>
      <c r="U124" s="103"/>
      <c r="V124" s="103">
        <v>75</v>
      </c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2"/>
      <c r="AJ124" s="216">
        <f t="shared" si="5"/>
        <v>150</v>
      </c>
      <c r="AK124" s="214"/>
      <c r="AL124" s="236" t="e">
        <f t="shared" si="6"/>
        <v>#DIV/0!</v>
      </c>
      <c r="AM124" s="95" t="s">
        <v>228</v>
      </c>
    </row>
    <row r="125" spans="1:39" ht="15.75" thickBot="1">
      <c r="A125" s="231">
        <v>113</v>
      </c>
      <c r="B125" s="99" t="s">
        <v>273</v>
      </c>
      <c r="C125" s="240" t="s">
        <v>351</v>
      </c>
      <c r="D125" s="104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>
        <v>150</v>
      </c>
      <c r="AD125" s="103"/>
      <c r="AE125" s="103"/>
      <c r="AF125" s="103"/>
      <c r="AG125" s="103"/>
      <c r="AH125" s="103"/>
      <c r="AI125" s="102"/>
      <c r="AJ125" s="216">
        <f t="shared" si="5"/>
        <v>150</v>
      </c>
      <c r="AK125" s="214"/>
      <c r="AL125" s="236" t="e">
        <f t="shared" si="6"/>
        <v>#DIV/0!</v>
      </c>
      <c r="AM125" s="95" t="s">
        <v>228</v>
      </c>
    </row>
    <row r="126" spans="1:39" ht="15.75" hidden="1" thickBot="1">
      <c r="A126" s="231">
        <v>114</v>
      </c>
      <c r="B126" s="99" t="s">
        <v>274</v>
      </c>
      <c r="C126" s="240" t="s">
        <v>351</v>
      </c>
      <c r="D126" s="104">
        <v>80</v>
      </c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>
        <v>35</v>
      </c>
      <c r="U126" s="103"/>
      <c r="V126" s="103">
        <v>35</v>
      </c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2"/>
      <c r="AJ126" s="216">
        <f t="shared" si="5"/>
        <v>150</v>
      </c>
      <c r="AK126" s="214">
        <v>59</v>
      </c>
      <c r="AL126" s="236">
        <f t="shared" si="6"/>
        <v>0.73750000000000004</v>
      </c>
      <c r="AM126" s="95" t="s">
        <v>230</v>
      </c>
    </row>
    <row r="127" spans="1:39" ht="15.75" hidden="1" thickBot="1">
      <c r="A127" s="231">
        <v>115</v>
      </c>
      <c r="B127" s="99" t="s">
        <v>275</v>
      </c>
      <c r="C127" s="240" t="s">
        <v>351</v>
      </c>
      <c r="D127" s="104">
        <v>80</v>
      </c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>
        <v>35</v>
      </c>
      <c r="U127" s="103"/>
      <c r="V127" s="103">
        <v>35</v>
      </c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2"/>
      <c r="AJ127" s="216">
        <f t="shared" si="5"/>
        <v>150</v>
      </c>
      <c r="AK127" s="214">
        <v>95</v>
      </c>
      <c r="AL127" s="236">
        <f t="shared" si="6"/>
        <v>1.1875</v>
      </c>
      <c r="AM127" s="95" t="s">
        <v>229</v>
      </c>
    </row>
    <row r="128" spans="1:39" ht="15.75" hidden="1" thickBot="1">
      <c r="A128" s="231">
        <v>116</v>
      </c>
      <c r="B128" s="99" t="s">
        <v>276</v>
      </c>
      <c r="C128" s="240" t="s">
        <v>351</v>
      </c>
      <c r="D128" s="104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>
        <v>15</v>
      </c>
      <c r="S128" s="103"/>
      <c r="T128" s="103"/>
      <c r="U128" s="103"/>
      <c r="V128" s="103">
        <v>135</v>
      </c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2"/>
      <c r="AJ128" s="216">
        <f t="shared" si="5"/>
        <v>150</v>
      </c>
      <c r="AK128" s="214">
        <v>75</v>
      </c>
      <c r="AL128" s="236" t="e">
        <f t="shared" si="6"/>
        <v>#DIV/0!</v>
      </c>
      <c r="AM128" s="95" t="s">
        <v>231</v>
      </c>
    </row>
    <row r="129" spans="1:39" ht="15.75" hidden="1" thickBot="1">
      <c r="A129" s="231">
        <v>117</v>
      </c>
      <c r="B129" s="99" t="s">
        <v>260</v>
      </c>
      <c r="C129" s="240" t="s">
        <v>351</v>
      </c>
      <c r="D129" s="104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>
        <v>15</v>
      </c>
      <c r="S129" s="103"/>
      <c r="T129" s="103"/>
      <c r="U129" s="103"/>
      <c r="V129" s="103">
        <v>135</v>
      </c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2"/>
      <c r="AJ129" s="216">
        <f t="shared" si="5"/>
        <v>150</v>
      </c>
      <c r="AK129" s="214">
        <v>12</v>
      </c>
      <c r="AL129" s="236" t="e">
        <f t="shared" si="6"/>
        <v>#DIV/0!</v>
      </c>
      <c r="AM129" s="95" t="s">
        <v>231</v>
      </c>
    </row>
    <row r="130" spans="1:39" ht="15.75" hidden="1" thickBot="1">
      <c r="A130" s="231">
        <v>118</v>
      </c>
      <c r="B130" s="99" t="s">
        <v>277</v>
      </c>
      <c r="C130" s="240" t="s">
        <v>351</v>
      </c>
      <c r="D130" s="104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>
        <v>150</v>
      </c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2"/>
      <c r="AJ130" s="216">
        <f t="shared" si="5"/>
        <v>150</v>
      </c>
      <c r="AK130" s="214">
        <v>50</v>
      </c>
      <c r="AL130" s="236" t="e">
        <f t="shared" si="6"/>
        <v>#DIV/0!</v>
      </c>
      <c r="AM130" s="95" t="s">
        <v>280</v>
      </c>
    </row>
    <row r="131" spans="1:39" ht="15.75" hidden="1" thickBot="1">
      <c r="A131" s="231">
        <v>119</v>
      </c>
      <c r="B131" s="99" t="s">
        <v>321</v>
      </c>
      <c r="C131" s="240" t="s">
        <v>351</v>
      </c>
      <c r="D131" s="104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>
        <v>150</v>
      </c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2"/>
      <c r="AJ131" s="216">
        <f t="shared" si="5"/>
        <v>150</v>
      </c>
      <c r="AK131" s="214">
        <v>76</v>
      </c>
      <c r="AL131" s="236" t="e">
        <f t="shared" si="6"/>
        <v>#DIV/0!</v>
      </c>
      <c r="AM131" s="95" t="s">
        <v>281</v>
      </c>
    </row>
    <row r="132" spans="1:39" ht="15.75" hidden="1" thickBot="1">
      <c r="A132" s="231">
        <v>120</v>
      </c>
      <c r="B132" s="99" t="s">
        <v>279</v>
      </c>
      <c r="C132" s="240" t="s">
        <v>351</v>
      </c>
      <c r="D132" s="104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>
        <v>150</v>
      </c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2"/>
      <c r="AJ132" s="216">
        <f t="shared" si="5"/>
        <v>150</v>
      </c>
      <c r="AK132" s="214">
        <v>63</v>
      </c>
      <c r="AL132" s="236" t="e">
        <f t="shared" si="6"/>
        <v>#DIV/0!</v>
      </c>
      <c r="AM132" s="95" t="s">
        <v>282</v>
      </c>
    </row>
    <row r="133" spans="1:39" ht="15.75" hidden="1" thickBot="1">
      <c r="A133" s="231">
        <v>121</v>
      </c>
      <c r="B133" s="232" t="s">
        <v>399</v>
      </c>
      <c r="C133" s="240" t="s">
        <v>351</v>
      </c>
      <c r="D133" s="104">
        <v>30</v>
      </c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>
        <v>48</v>
      </c>
      <c r="W133" s="103"/>
      <c r="X133" s="103">
        <v>72</v>
      </c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2"/>
      <c r="AJ133" s="216">
        <f t="shared" si="5"/>
        <v>150</v>
      </c>
      <c r="AK133" s="214">
        <v>68</v>
      </c>
      <c r="AL133" s="236">
        <f t="shared" si="6"/>
        <v>2.2666666666666666</v>
      </c>
      <c r="AM133" s="95" t="s">
        <v>235</v>
      </c>
    </row>
    <row r="134" spans="1:39" ht="15.75" hidden="1" thickBot="1">
      <c r="A134" s="231">
        <v>122</v>
      </c>
      <c r="B134" s="232" t="s">
        <v>400</v>
      </c>
      <c r="C134" s="240" t="s">
        <v>351</v>
      </c>
      <c r="D134" s="104">
        <v>18</v>
      </c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>
        <v>72</v>
      </c>
      <c r="W134" s="103"/>
      <c r="X134" s="103">
        <v>60</v>
      </c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2"/>
      <c r="AJ134" s="216">
        <f t="shared" si="5"/>
        <v>150</v>
      </c>
      <c r="AK134" s="214">
        <v>86</v>
      </c>
      <c r="AL134" s="236">
        <f t="shared" si="6"/>
        <v>4.7777777777777777</v>
      </c>
      <c r="AM134" s="95" t="s">
        <v>235</v>
      </c>
    </row>
    <row r="135" spans="1:39" ht="15.75" hidden="1" thickBot="1">
      <c r="A135" s="231">
        <v>123</v>
      </c>
      <c r="B135" s="232" t="s">
        <v>401</v>
      </c>
      <c r="C135" s="240" t="s">
        <v>351</v>
      </c>
      <c r="D135" s="104">
        <v>36</v>
      </c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>
        <v>54</v>
      </c>
      <c r="W135" s="103"/>
      <c r="X135" s="103">
        <v>60</v>
      </c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2"/>
      <c r="AJ135" s="216">
        <f t="shared" si="5"/>
        <v>150</v>
      </c>
      <c r="AK135" s="214">
        <v>100</v>
      </c>
      <c r="AL135" s="236">
        <f t="shared" si="6"/>
        <v>2.7777777777777777</v>
      </c>
      <c r="AM135" s="95" t="s">
        <v>235</v>
      </c>
    </row>
    <row r="136" spans="1:39" ht="15.75" hidden="1" thickBot="1">
      <c r="A136" s="243">
        <v>124</v>
      </c>
      <c r="B136" s="99" t="s">
        <v>288</v>
      </c>
      <c r="C136" s="240" t="s">
        <v>351</v>
      </c>
      <c r="D136" s="104">
        <v>75</v>
      </c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>
        <v>75</v>
      </c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2"/>
      <c r="AJ136" s="216">
        <f t="shared" si="5"/>
        <v>150</v>
      </c>
      <c r="AK136" s="214">
        <v>90</v>
      </c>
      <c r="AL136" s="236">
        <f t="shared" si="6"/>
        <v>1.2</v>
      </c>
      <c r="AM136" s="95" t="s">
        <v>236</v>
      </c>
    </row>
    <row r="137" spans="1:39" ht="15.75" hidden="1" thickBot="1">
      <c r="A137" s="243">
        <v>125</v>
      </c>
      <c r="B137" s="99" t="s">
        <v>288</v>
      </c>
      <c r="C137" s="240" t="s">
        <v>351</v>
      </c>
      <c r="D137" s="104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>
        <v>92</v>
      </c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2"/>
      <c r="AJ137" s="216">
        <f t="shared" si="5"/>
        <v>92</v>
      </c>
      <c r="AK137" s="214"/>
      <c r="AL137" s="236"/>
      <c r="AM137" s="95" t="s">
        <v>236</v>
      </c>
    </row>
    <row r="138" spans="1:39" ht="15.75" hidden="1" thickBot="1">
      <c r="A138" s="243">
        <v>126</v>
      </c>
      <c r="B138" s="99" t="s">
        <v>289</v>
      </c>
      <c r="C138" s="240" t="s">
        <v>351</v>
      </c>
      <c r="D138" s="104">
        <v>75</v>
      </c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>
        <v>75</v>
      </c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2"/>
      <c r="AJ138" s="216">
        <f t="shared" si="5"/>
        <v>150</v>
      </c>
      <c r="AK138" s="214">
        <v>33</v>
      </c>
      <c r="AL138" s="236">
        <f t="shared" si="6"/>
        <v>0.44</v>
      </c>
      <c r="AM138" s="95" t="s">
        <v>236</v>
      </c>
    </row>
    <row r="139" spans="1:39" ht="15.75" hidden="1" thickBot="1">
      <c r="A139" s="243">
        <v>127</v>
      </c>
      <c r="B139" s="232" t="s">
        <v>402</v>
      </c>
      <c r="C139" s="240" t="s">
        <v>351</v>
      </c>
      <c r="D139" s="104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>
        <v>92</v>
      </c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2"/>
      <c r="AJ139" s="216">
        <f t="shared" si="5"/>
        <v>92</v>
      </c>
      <c r="AK139" s="214">
        <v>56</v>
      </c>
      <c r="AL139" s="236" t="e">
        <f t="shared" si="6"/>
        <v>#DIV/0!</v>
      </c>
      <c r="AM139" s="95" t="s">
        <v>236</v>
      </c>
    </row>
    <row r="140" spans="1:39" ht="15.75" hidden="1" thickBot="1">
      <c r="A140" s="243">
        <v>128</v>
      </c>
      <c r="B140" s="99" t="s">
        <v>291</v>
      </c>
      <c r="C140" s="240" t="s">
        <v>351</v>
      </c>
      <c r="D140" s="104">
        <v>90</v>
      </c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>
        <v>60</v>
      </c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2"/>
      <c r="AJ140" s="216">
        <f t="shared" si="5"/>
        <v>150</v>
      </c>
      <c r="AK140" s="214">
        <v>89</v>
      </c>
      <c r="AL140" s="236">
        <f t="shared" si="6"/>
        <v>0.98888888888888893</v>
      </c>
      <c r="AM140" s="95" t="s">
        <v>405</v>
      </c>
    </row>
    <row r="141" spans="1:39" ht="15.75" hidden="1" thickBot="1">
      <c r="A141" s="243">
        <v>129</v>
      </c>
      <c r="B141" s="99" t="s">
        <v>323</v>
      </c>
      <c r="C141" s="240" t="s">
        <v>351</v>
      </c>
      <c r="D141" s="623" t="s">
        <v>404</v>
      </c>
      <c r="E141" s="624"/>
      <c r="F141" s="624"/>
      <c r="G141" s="624"/>
      <c r="H141" s="624"/>
      <c r="I141" s="624"/>
      <c r="J141" s="624"/>
      <c r="K141" s="624"/>
      <c r="L141" s="624"/>
      <c r="M141" s="624"/>
      <c r="N141" s="624"/>
      <c r="O141" s="624"/>
      <c r="P141" s="624"/>
      <c r="Q141" s="624"/>
      <c r="R141" s="624"/>
      <c r="S141" s="624"/>
      <c r="T141" s="624"/>
      <c r="U141" s="624"/>
      <c r="V141" s="624"/>
      <c r="W141" s="624"/>
      <c r="X141" s="624"/>
      <c r="Y141" s="624"/>
      <c r="Z141" s="624"/>
      <c r="AA141" s="624"/>
      <c r="AB141" s="624"/>
      <c r="AC141" s="624"/>
      <c r="AD141" s="624"/>
      <c r="AE141" s="624"/>
      <c r="AF141" s="624"/>
      <c r="AG141" s="624"/>
      <c r="AH141" s="624"/>
      <c r="AI141" s="630"/>
      <c r="AJ141" s="216">
        <f t="shared" si="5"/>
        <v>0</v>
      </c>
      <c r="AK141" s="214">
        <v>123</v>
      </c>
      <c r="AL141" s="236" t="e">
        <f t="shared" si="6"/>
        <v>#VALUE!</v>
      </c>
      <c r="AM141" s="95" t="s">
        <v>405</v>
      </c>
    </row>
    <row r="142" spans="1:39" ht="15.75" hidden="1" thickBot="1">
      <c r="A142" s="243">
        <v>130</v>
      </c>
      <c r="B142" s="232" t="s">
        <v>403</v>
      </c>
      <c r="C142" s="240" t="s">
        <v>351</v>
      </c>
      <c r="D142" s="104">
        <v>90</v>
      </c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>
        <v>60</v>
      </c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2"/>
      <c r="AJ142" s="216">
        <f t="shared" si="5"/>
        <v>150</v>
      </c>
      <c r="AK142" s="214">
        <v>75</v>
      </c>
      <c r="AL142" s="236">
        <f t="shared" si="6"/>
        <v>0.83333333333333337</v>
      </c>
      <c r="AM142" s="95" t="s">
        <v>405</v>
      </c>
    </row>
    <row r="143" spans="1:39" ht="15.75" hidden="1" customHeight="1" thickBot="1">
      <c r="A143" s="627" t="s">
        <v>2</v>
      </c>
      <c r="B143" s="628"/>
      <c r="C143" s="228"/>
      <c r="D143" s="217">
        <f t="shared" ref="D143:AK143" si="7">SUM(D13:D142)</f>
        <v>2124</v>
      </c>
      <c r="E143" s="218">
        <f t="shared" si="7"/>
        <v>0</v>
      </c>
      <c r="F143" s="219">
        <f t="shared" si="7"/>
        <v>300</v>
      </c>
      <c r="G143" s="219">
        <f t="shared" si="7"/>
        <v>108</v>
      </c>
      <c r="H143" s="220">
        <f t="shared" si="7"/>
        <v>0</v>
      </c>
      <c r="I143" s="220">
        <f t="shared" si="7"/>
        <v>0</v>
      </c>
      <c r="J143" s="220">
        <f t="shared" si="7"/>
        <v>0</v>
      </c>
      <c r="K143" s="220">
        <f t="shared" si="7"/>
        <v>0</v>
      </c>
      <c r="L143" s="220">
        <f t="shared" si="7"/>
        <v>78</v>
      </c>
      <c r="M143" s="220">
        <f t="shared" si="7"/>
        <v>16</v>
      </c>
      <c r="N143" s="220">
        <f t="shared" si="7"/>
        <v>0</v>
      </c>
      <c r="O143" s="220">
        <f t="shared" si="7"/>
        <v>0</v>
      </c>
      <c r="P143" s="220">
        <f t="shared" si="7"/>
        <v>0</v>
      </c>
      <c r="Q143" s="220">
        <f t="shared" si="7"/>
        <v>184</v>
      </c>
      <c r="R143" s="220">
        <f t="shared" si="7"/>
        <v>30</v>
      </c>
      <c r="S143" s="220">
        <f t="shared" si="7"/>
        <v>692</v>
      </c>
      <c r="T143" s="220">
        <f t="shared" si="7"/>
        <v>1628</v>
      </c>
      <c r="U143" s="220">
        <f t="shared" si="7"/>
        <v>108</v>
      </c>
      <c r="V143" s="220">
        <f t="shared" si="7"/>
        <v>3956</v>
      </c>
      <c r="W143" s="220">
        <f t="shared" si="7"/>
        <v>0</v>
      </c>
      <c r="X143" s="220">
        <f t="shared" si="7"/>
        <v>2256</v>
      </c>
      <c r="Y143" s="220">
        <f t="shared" si="7"/>
        <v>3780</v>
      </c>
      <c r="Z143" s="220">
        <f t="shared" si="7"/>
        <v>0</v>
      </c>
      <c r="AA143" s="220">
        <f t="shared" si="7"/>
        <v>0</v>
      </c>
      <c r="AB143" s="220">
        <f t="shared" si="7"/>
        <v>0</v>
      </c>
      <c r="AC143" s="220">
        <f t="shared" si="7"/>
        <v>300</v>
      </c>
      <c r="AD143" s="220">
        <f t="shared" si="7"/>
        <v>80</v>
      </c>
      <c r="AE143" s="220">
        <f t="shared" si="7"/>
        <v>0</v>
      </c>
      <c r="AF143" s="220">
        <f t="shared" si="7"/>
        <v>156</v>
      </c>
      <c r="AG143" s="220">
        <f t="shared" si="7"/>
        <v>18</v>
      </c>
      <c r="AH143" s="220">
        <f t="shared" si="7"/>
        <v>212</v>
      </c>
      <c r="AI143" s="221">
        <f t="shared" si="7"/>
        <v>84</v>
      </c>
      <c r="AJ143" s="222">
        <f t="shared" si="7"/>
        <v>16110</v>
      </c>
      <c r="AK143" s="223">
        <f t="shared" si="7"/>
        <v>4676</v>
      </c>
      <c r="AL143" s="237">
        <f t="shared" si="3"/>
        <v>2.2015065913370999</v>
      </c>
      <c r="AM143" s="229"/>
    </row>
    <row r="144" spans="1:39">
      <c r="A144" s="137"/>
      <c r="AE144" s="136"/>
      <c r="AF144" s="136"/>
    </row>
    <row r="145" spans="1:35">
      <c r="A145" s="137"/>
      <c r="B145" s="140" t="s">
        <v>18</v>
      </c>
      <c r="C145" s="140"/>
      <c r="AE145" s="136"/>
      <c r="AF145" s="136"/>
    </row>
    <row r="146" spans="1:35">
      <c r="A146" s="137"/>
      <c r="AE146" s="136"/>
      <c r="AF146" s="136"/>
    </row>
    <row r="147" spans="1:35">
      <c r="A147" s="137"/>
      <c r="AE147" s="136"/>
      <c r="AF147" s="136"/>
    </row>
    <row r="148" spans="1:35">
      <c r="A148" s="137"/>
      <c r="AE148" s="136"/>
      <c r="AF148" s="136"/>
    </row>
    <row r="149" spans="1:35">
      <c r="A149" s="144"/>
      <c r="B149" s="143"/>
      <c r="C149" s="229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  <c r="Y149" s="143"/>
      <c r="AB149" s="143"/>
      <c r="AC149" s="143"/>
      <c r="AD149" s="143"/>
      <c r="AE149" s="136"/>
      <c r="AF149" s="136"/>
      <c r="AG149" s="143"/>
      <c r="AH149" s="143"/>
      <c r="AI149" s="143"/>
    </row>
    <row r="150" spans="1:35">
      <c r="A150" s="134" t="s">
        <v>5</v>
      </c>
      <c r="B150" s="141"/>
      <c r="C150" s="141"/>
      <c r="F150" s="141" t="s">
        <v>6</v>
      </c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AB150" s="141"/>
      <c r="AC150" s="141"/>
      <c r="AD150" s="141"/>
      <c r="AE150" s="136"/>
      <c r="AF150" s="136"/>
      <c r="AG150" s="141"/>
      <c r="AH150" s="141"/>
      <c r="AI150" s="141"/>
    </row>
    <row r="151" spans="1:35">
      <c r="A151" s="137"/>
      <c r="AE151" s="136"/>
      <c r="AF151" s="136"/>
    </row>
    <row r="152" spans="1:35">
      <c r="A152" s="137"/>
      <c r="AE152" s="136"/>
      <c r="AF152" s="136"/>
    </row>
    <row r="153" spans="1:35">
      <c r="A153" s="137"/>
      <c r="AE153" s="136"/>
      <c r="AF153" s="136"/>
    </row>
    <row r="154" spans="1:35">
      <c r="A154" s="144"/>
      <c r="B154" s="143"/>
      <c r="C154" s="229"/>
      <c r="AE154" s="136"/>
      <c r="AF154" s="136"/>
    </row>
    <row r="155" spans="1:35">
      <c r="A155" s="134" t="s">
        <v>4</v>
      </c>
      <c r="B155" s="141"/>
      <c r="C155" s="141"/>
      <c r="AE155" s="136"/>
      <c r="AF155" s="136"/>
    </row>
    <row r="156" spans="1:35">
      <c r="A156" s="137"/>
      <c r="F156" s="140" t="s">
        <v>165</v>
      </c>
      <c r="AE156" s="136"/>
      <c r="AF156" s="136"/>
    </row>
    <row r="157" spans="1:35">
      <c r="A157" s="137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E157" s="136"/>
      <c r="AF157" s="136"/>
    </row>
    <row r="158" spans="1:35">
      <c r="A158" s="137"/>
      <c r="D158" s="136" t="s">
        <v>19</v>
      </c>
      <c r="E158" s="136"/>
      <c r="F158" s="136" t="s">
        <v>148</v>
      </c>
      <c r="G158" s="136"/>
      <c r="H158" s="136"/>
      <c r="I158" s="136"/>
      <c r="J158" s="136"/>
      <c r="K158" s="136"/>
      <c r="L158" s="136"/>
      <c r="M158" s="136"/>
      <c r="N158" s="136"/>
      <c r="O158" s="136" t="s">
        <v>180</v>
      </c>
      <c r="P158" s="136"/>
      <c r="Q158" s="136" t="s">
        <v>159</v>
      </c>
      <c r="R158" s="136"/>
      <c r="S158" s="136"/>
      <c r="X158" s="136"/>
      <c r="Y158" s="136"/>
      <c r="Z158" s="224" t="s">
        <v>144</v>
      </c>
      <c r="AA158" s="225" t="s">
        <v>145</v>
      </c>
      <c r="AB158" s="136"/>
      <c r="AE158" s="136"/>
      <c r="AF158" s="136"/>
    </row>
    <row r="159" spans="1:35">
      <c r="A159" s="137"/>
      <c r="D159" s="136" t="s">
        <v>173</v>
      </c>
      <c r="E159" s="136"/>
      <c r="F159" s="136" t="s">
        <v>195</v>
      </c>
      <c r="G159" s="136"/>
      <c r="H159" s="136"/>
      <c r="I159" s="136"/>
      <c r="J159" s="136"/>
      <c r="K159" s="136"/>
      <c r="L159" s="136"/>
      <c r="M159" s="136"/>
      <c r="N159" s="136"/>
      <c r="O159" s="136" t="s">
        <v>53</v>
      </c>
      <c r="P159" s="136"/>
      <c r="Q159" s="136" t="s">
        <v>54</v>
      </c>
      <c r="R159" s="136"/>
      <c r="S159" s="136"/>
      <c r="X159" s="136"/>
      <c r="Y159" s="136"/>
      <c r="Z159" s="136" t="s">
        <v>136</v>
      </c>
      <c r="AA159" s="136" t="s">
        <v>137</v>
      </c>
      <c r="AB159" s="136"/>
      <c r="AE159" s="136"/>
      <c r="AF159" s="136"/>
    </row>
    <row r="160" spans="1:35">
      <c r="A160" s="137"/>
      <c r="D160" s="136" t="s">
        <v>20</v>
      </c>
      <c r="E160" s="136"/>
      <c r="F160" s="136" t="s">
        <v>122</v>
      </c>
      <c r="G160" s="136"/>
      <c r="H160" s="136"/>
      <c r="I160" s="136"/>
      <c r="J160" s="136"/>
      <c r="K160" s="136"/>
      <c r="L160" s="136"/>
      <c r="M160" s="136"/>
      <c r="N160" s="136"/>
      <c r="O160" s="136" t="s">
        <v>21</v>
      </c>
      <c r="P160" s="136"/>
      <c r="Q160" s="136" t="s">
        <v>134</v>
      </c>
      <c r="R160" s="136"/>
      <c r="S160" s="136"/>
      <c r="X160" s="136"/>
      <c r="Y160" s="136"/>
      <c r="Z160" s="136" t="s">
        <v>139</v>
      </c>
      <c r="AA160" s="136" t="s">
        <v>140</v>
      </c>
      <c r="AB160" s="225"/>
      <c r="AE160" s="136"/>
      <c r="AF160" s="136"/>
    </row>
    <row r="161" spans="1:32">
      <c r="A161" s="137"/>
      <c r="D161" s="136" t="s">
        <v>149</v>
      </c>
      <c r="E161" s="136"/>
      <c r="F161" s="136" t="s">
        <v>150</v>
      </c>
      <c r="G161" s="136"/>
      <c r="H161" s="136"/>
      <c r="I161" s="136"/>
      <c r="J161" s="136"/>
      <c r="K161" s="136"/>
      <c r="L161" s="136"/>
      <c r="M161" s="136"/>
      <c r="N161" s="136"/>
      <c r="O161" s="136" t="s">
        <v>29</v>
      </c>
      <c r="P161" s="136"/>
      <c r="Q161" s="136" t="s">
        <v>30</v>
      </c>
      <c r="R161" s="136"/>
      <c r="S161" s="136"/>
      <c r="X161" s="136"/>
      <c r="Y161" s="136"/>
      <c r="Z161" s="136" t="s">
        <v>141</v>
      </c>
      <c r="AA161" s="136" t="s">
        <v>142</v>
      </c>
      <c r="AB161" s="225"/>
      <c r="AE161" s="136"/>
      <c r="AF161" s="136"/>
    </row>
    <row r="162" spans="1:32">
      <c r="A162" s="137"/>
      <c r="D162" s="136" t="s">
        <v>121</v>
      </c>
      <c r="E162" s="136"/>
      <c r="F162" s="136" t="s">
        <v>151</v>
      </c>
      <c r="G162" s="136"/>
      <c r="H162" s="136"/>
      <c r="I162" s="136"/>
      <c r="J162" s="136"/>
      <c r="K162" s="136"/>
      <c r="L162" s="136"/>
      <c r="M162" s="136"/>
      <c r="N162" s="136"/>
      <c r="O162" s="136" t="s">
        <v>22</v>
      </c>
      <c r="P162" s="136"/>
      <c r="Q162" s="136" t="s">
        <v>23</v>
      </c>
      <c r="R162" s="136"/>
      <c r="S162" s="136"/>
      <c r="X162" s="136"/>
      <c r="Y162" s="136"/>
      <c r="Z162" s="136" t="s">
        <v>171</v>
      </c>
      <c r="AA162" s="136" t="s">
        <v>172</v>
      </c>
      <c r="AB162" s="136"/>
      <c r="AE162" s="136"/>
      <c r="AF162" s="136"/>
    </row>
    <row r="163" spans="1:32">
      <c r="A163" s="137"/>
      <c r="D163" s="136" t="s">
        <v>152</v>
      </c>
      <c r="E163" s="136"/>
      <c r="F163" s="136" t="s">
        <v>153</v>
      </c>
      <c r="G163" s="136"/>
      <c r="H163" s="136"/>
      <c r="I163" s="136"/>
      <c r="J163" s="136"/>
      <c r="K163" s="136"/>
      <c r="L163" s="136"/>
      <c r="M163" s="136"/>
      <c r="N163" s="136"/>
      <c r="O163" s="136" t="s">
        <v>160</v>
      </c>
      <c r="P163" s="136"/>
      <c r="Q163" s="136" t="s">
        <v>163</v>
      </c>
      <c r="R163" s="136"/>
      <c r="X163" s="136"/>
      <c r="Y163" s="136"/>
      <c r="Z163" s="136" t="s">
        <v>181</v>
      </c>
      <c r="AA163" s="136" t="s">
        <v>182</v>
      </c>
      <c r="AB163" s="136"/>
      <c r="AE163" s="136"/>
      <c r="AF163" s="136"/>
    </row>
    <row r="164" spans="1:32">
      <c r="A164" s="137"/>
      <c r="D164" s="136" t="s">
        <v>154</v>
      </c>
      <c r="E164" s="136"/>
      <c r="F164" s="136" t="s">
        <v>155</v>
      </c>
      <c r="G164" s="136"/>
      <c r="H164" s="136"/>
      <c r="I164" s="136"/>
      <c r="J164" s="136"/>
      <c r="K164" s="136"/>
      <c r="L164" s="136"/>
      <c r="M164" s="136"/>
      <c r="N164" s="136"/>
      <c r="O164" s="136" t="s">
        <v>161</v>
      </c>
      <c r="P164" s="136"/>
      <c r="Q164" s="136" t="s">
        <v>162</v>
      </c>
      <c r="R164" s="136"/>
      <c r="S164" s="136"/>
      <c r="X164" s="136"/>
      <c r="Y164" s="136"/>
      <c r="Z164" s="136" t="s">
        <v>184</v>
      </c>
      <c r="AA164" s="136" t="s">
        <v>185</v>
      </c>
      <c r="AB164" s="136"/>
      <c r="AE164" s="136"/>
      <c r="AF164" s="136"/>
    </row>
    <row r="165" spans="1:32">
      <c r="A165" s="137"/>
      <c r="D165" s="136" t="s">
        <v>156</v>
      </c>
      <c r="E165" s="136"/>
      <c r="F165" s="136" t="s">
        <v>157</v>
      </c>
      <c r="O165" s="136" t="s">
        <v>25</v>
      </c>
      <c r="P165" s="136"/>
      <c r="Q165" s="136" t="s">
        <v>28</v>
      </c>
      <c r="R165" s="136"/>
      <c r="S165" s="136"/>
      <c r="Z165" s="136" t="s">
        <v>187</v>
      </c>
      <c r="AA165" s="136" t="s">
        <v>188</v>
      </c>
      <c r="AE165" s="136"/>
      <c r="AF165" s="136"/>
    </row>
    <row r="166" spans="1:32">
      <c r="A166" s="137"/>
      <c r="D166" s="136" t="s">
        <v>129</v>
      </c>
      <c r="E166" s="136"/>
      <c r="F166" s="136" t="s">
        <v>130</v>
      </c>
      <c r="O166" s="136" t="s">
        <v>174</v>
      </c>
      <c r="P166" s="136"/>
      <c r="Q166" s="136" t="s">
        <v>175</v>
      </c>
      <c r="R166" s="136"/>
      <c r="S166" s="136"/>
      <c r="AE166" s="136"/>
      <c r="AF166" s="136"/>
    </row>
    <row r="167" spans="1:32">
      <c r="A167" s="137"/>
      <c r="D167" s="136" t="s">
        <v>128</v>
      </c>
      <c r="E167" s="136"/>
      <c r="F167" s="136" t="s">
        <v>158</v>
      </c>
      <c r="O167" s="136" t="s">
        <v>26</v>
      </c>
      <c r="P167" s="136"/>
      <c r="Q167" s="136" t="s">
        <v>164</v>
      </c>
      <c r="R167" s="136"/>
      <c r="S167" s="629"/>
      <c r="T167" s="629"/>
      <c r="U167" s="629"/>
      <c r="V167" s="629"/>
      <c r="W167" s="629"/>
      <c r="AE167" s="136"/>
      <c r="AF167" s="136"/>
    </row>
    <row r="168" spans="1:32">
      <c r="A168" s="137"/>
      <c r="D168" s="136" t="s">
        <v>132</v>
      </c>
      <c r="E168" s="136"/>
      <c r="F168" s="136" t="s">
        <v>133</v>
      </c>
      <c r="O168" s="136" t="s">
        <v>24</v>
      </c>
      <c r="P168" s="136"/>
      <c r="Q168" s="136" t="s">
        <v>27</v>
      </c>
      <c r="R168" s="136"/>
      <c r="S168" s="136"/>
      <c r="AE168" s="136"/>
      <c r="AF168" s="136"/>
    </row>
    <row r="169" spans="1:32">
      <c r="A169" s="137"/>
      <c r="D169" s="136" t="s">
        <v>197</v>
      </c>
      <c r="E169" s="136"/>
      <c r="F169" s="136" t="s">
        <v>199</v>
      </c>
      <c r="O169" s="136" t="s">
        <v>346</v>
      </c>
      <c r="P169" s="136"/>
      <c r="Q169" s="136" t="s">
        <v>398</v>
      </c>
      <c r="R169" s="136"/>
      <c r="S169" s="136"/>
      <c r="T169" s="136"/>
      <c r="U169" s="136"/>
      <c r="AE169" s="136"/>
      <c r="AF169" s="136"/>
    </row>
  </sheetData>
  <autoFilter ref="A12:AM143">
    <filterColumn colId="38">
      <filters>
        <filter val="C.S. SORITOR"/>
      </filters>
    </filterColumn>
  </autoFilter>
  <mergeCells count="34">
    <mergeCell ref="A143:B143"/>
    <mergeCell ref="S167:W167"/>
    <mergeCell ref="D103:AI103"/>
    <mergeCell ref="D69:AI69"/>
    <mergeCell ref="AA73:AI73"/>
    <mergeCell ref="AA83:AI83"/>
    <mergeCell ref="D86:AI86"/>
    <mergeCell ref="AA91:AI91"/>
    <mergeCell ref="AA92:AI92"/>
    <mergeCell ref="D141:AI141"/>
    <mergeCell ref="W68:AF68"/>
    <mergeCell ref="D33:AI33"/>
    <mergeCell ref="D36:AI36"/>
    <mergeCell ref="D37:AI37"/>
    <mergeCell ref="Z42:AI42"/>
    <mergeCell ref="D55:AI55"/>
    <mergeCell ref="AA56:AI56"/>
    <mergeCell ref="V57:AI57"/>
    <mergeCell ref="D58:AI58"/>
    <mergeCell ref="D60:AI60"/>
    <mergeCell ref="D64:AI64"/>
    <mergeCell ref="AA67:AI67"/>
    <mergeCell ref="AA31:AI31"/>
    <mergeCell ref="A5:D5"/>
    <mergeCell ref="Z5:AB5"/>
    <mergeCell ref="A6:D6"/>
    <mergeCell ref="Z6:AB6"/>
    <mergeCell ref="A7:D7"/>
    <mergeCell ref="Z7:AB7"/>
    <mergeCell ref="A9:B9"/>
    <mergeCell ref="Z9:AB9"/>
    <mergeCell ref="D13:AI13"/>
    <mergeCell ref="D17:AI17"/>
    <mergeCell ref="Z20:AI20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8"/>
  <sheetViews>
    <sheetView topLeftCell="F1" zoomScale="85" zoomScaleNormal="85" workbookViewId="0">
      <selection activeCell="AL13" sqref="AL13"/>
    </sheetView>
  </sheetViews>
  <sheetFormatPr baseColWidth="10" defaultRowHeight="12.75"/>
  <cols>
    <col min="1" max="1" width="5.140625" style="136" customWidth="1"/>
    <col min="2" max="2" width="19.42578125" style="136" customWidth="1"/>
    <col min="3" max="3" width="50" style="136" customWidth="1"/>
    <col min="4" max="4" width="8.7109375" style="136" customWidth="1"/>
    <col min="5" max="5" width="4.7109375" style="136" customWidth="1"/>
    <col min="6" max="6" width="6.7109375" style="136" customWidth="1"/>
    <col min="7" max="7" width="8.28515625" style="136" customWidth="1"/>
    <col min="8" max="11" width="4.7109375" style="136" customWidth="1"/>
    <col min="12" max="12" width="4.85546875" style="136" customWidth="1"/>
    <col min="13" max="16" width="4.7109375" style="136" customWidth="1"/>
    <col min="17" max="17" width="6.140625" style="136" customWidth="1"/>
    <col min="18" max="18" width="9" style="136" customWidth="1"/>
    <col min="19" max="19" width="7.85546875" style="136" customWidth="1"/>
    <col min="20" max="20" width="6" style="136" customWidth="1"/>
    <col min="21" max="21" width="9.7109375" style="136" customWidth="1"/>
    <col min="22" max="22" width="4.42578125" style="136" customWidth="1"/>
    <col min="23" max="23" width="8.5703125" style="136" customWidth="1"/>
    <col min="24" max="24" width="8.42578125" style="136" customWidth="1"/>
    <col min="25" max="27" width="4.7109375" style="136" customWidth="1"/>
    <col min="28" max="28" width="6.5703125" style="136" customWidth="1"/>
    <col min="29" max="29" width="7.28515625" style="136" customWidth="1"/>
    <col min="30" max="30" width="4.7109375" style="136" customWidth="1"/>
    <col min="31" max="31" width="6.5703125" style="136" customWidth="1"/>
    <col min="32" max="33" width="4.7109375" style="136" customWidth="1"/>
    <col min="34" max="34" width="7.28515625" style="136" customWidth="1"/>
    <col min="35" max="35" width="9.85546875" style="136" customWidth="1"/>
    <col min="36" max="16384" width="11.42578125" style="136"/>
  </cols>
  <sheetData>
    <row r="1" spans="1:38">
      <c r="A1" s="247"/>
      <c r="B1" s="247"/>
    </row>
    <row r="2" spans="1:38">
      <c r="A2" s="248"/>
      <c r="B2" s="248"/>
      <c r="C2" s="249"/>
      <c r="E2" s="249"/>
      <c r="F2" s="249"/>
      <c r="G2" s="249"/>
      <c r="H2" s="249"/>
      <c r="I2" s="249"/>
      <c r="J2" s="248" t="s">
        <v>7</v>
      </c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</row>
    <row r="3" spans="1:38">
      <c r="A3" s="247"/>
      <c r="B3" s="247"/>
    </row>
    <row r="4" spans="1:38">
      <c r="A4" s="247"/>
      <c r="B4" s="247"/>
    </row>
    <row r="5" spans="1:38">
      <c r="A5" s="640" t="s">
        <v>115</v>
      </c>
      <c r="B5" s="640"/>
      <c r="C5" s="640"/>
      <c r="D5" s="640"/>
      <c r="U5" s="250" t="s">
        <v>0</v>
      </c>
      <c r="V5" s="251"/>
      <c r="W5" s="251"/>
      <c r="X5" s="252"/>
      <c r="Y5" s="641" t="s">
        <v>116</v>
      </c>
      <c r="Z5" s="641"/>
      <c r="AA5" s="641"/>
      <c r="AB5" s="253"/>
      <c r="AC5" s="253"/>
      <c r="AD5" s="253"/>
      <c r="AE5" s="253"/>
      <c r="AF5" s="253"/>
      <c r="AG5" s="253"/>
    </row>
    <row r="6" spans="1:38">
      <c r="A6" s="640" t="s">
        <v>114</v>
      </c>
      <c r="B6" s="640"/>
      <c r="C6" s="640"/>
      <c r="D6" s="640"/>
      <c r="U6" s="250" t="s">
        <v>1</v>
      </c>
      <c r="V6" s="251"/>
      <c r="W6" s="251"/>
      <c r="X6" s="252"/>
      <c r="Y6" s="641" t="s">
        <v>118</v>
      </c>
      <c r="Z6" s="641"/>
      <c r="AA6" s="641"/>
      <c r="AB6" s="253"/>
      <c r="AC6" s="253"/>
      <c r="AD6" s="253"/>
      <c r="AE6" s="253"/>
      <c r="AF6" s="253"/>
      <c r="AG6" s="253"/>
    </row>
    <row r="7" spans="1:38">
      <c r="A7" s="640"/>
      <c r="B7" s="640"/>
      <c r="C7" s="640"/>
      <c r="D7" s="640"/>
      <c r="U7" s="250" t="s">
        <v>8</v>
      </c>
      <c r="V7" s="251"/>
      <c r="W7" s="251"/>
      <c r="X7" s="252"/>
      <c r="Y7" s="641"/>
      <c r="Z7" s="641"/>
      <c r="AA7" s="641"/>
      <c r="AB7" s="253"/>
      <c r="AC7" s="253"/>
      <c r="AD7" s="253"/>
      <c r="AE7" s="253"/>
      <c r="AF7" s="253"/>
      <c r="AG7" s="253"/>
    </row>
    <row r="8" spans="1:38">
      <c r="A8" s="248"/>
      <c r="B8" s="248"/>
      <c r="U8" s="254"/>
      <c r="V8" s="254"/>
      <c r="W8" s="254"/>
      <c r="X8" s="255"/>
    </row>
    <row r="9" spans="1:38">
      <c r="A9" s="642" t="s">
        <v>209</v>
      </c>
      <c r="B9" s="643"/>
      <c r="C9" s="644"/>
      <c r="U9" s="250" t="s">
        <v>3</v>
      </c>
      <c r="V9" s="251"/>
      <c r="W9" s="251"/>
      <c r="X9" s="252"/>
      <c r="Y9" s="641" t="s">
        <v>406</v>
      </c>
      <c r="Z9" s="641"/>
      <c r="AA9" s="641"/>
    </row>
    <row r="10" spans="1:38">
      <c r="A10" s="247"/>
      <c r="B10" s="247"/>
    </row>
    <row r="11" spans="1:38" ht="13.5" thickBot="1">
      <c r="A11" s="247"/>
      <c r="B11" s="247"/>
    </row>
    <row r="12" spans="1:38" ht="91.5" customHeight="1" thickBot="1">
      <c r="A12" s="256" t="s">
        <v>9</v>
      </c>
      <c r="B12" s="257" t="s">
        <v>392</v>
      </c>
      <c r="C12" s="258" t="s">
        <v>10</v>
      </c>
      <c r="D12" s="259" t="s">
        <v>196</v>
      </c>
      <c r="E12" s="260" t="s">
        <v>186</v>
      </c>
      <c r="F12" s="260" t="s">
        <v>194</v>
      </c>
      <c r="G12" s="260" t="s">
        <v>11</v>
      </c>
      <c r="H12" s="260" t="s">
        <v>119</v>
      </c>
      <c r="I12" s="260" t="s">
        <v>189</v>
      </c>
      <c r="J12" s="260" t="s">
        <v>123</v>
      </c>
      <c r="K12" s="260" t="s">
        <v>124</v>
      </c>
      <c r="L12" s="260" t="s">
        <v>125</v>
      </c>
      <c r="M12" s="260" t="s">
        <v>126</v>
      </c>
      <c r="N12" s="260" t="s">
        <v>127</v>
      </c>
      <c r="O12" s="260" t="s">
        <v>131</v>
      </c>
      <c r="P12" s="260" t="s">
        <v>120</v>
      </c>
      <c r="Q12" s="260" t="s">
        <v>198</v>
      </c>
      <c r="R12" s="260" t="s">
        <v>179</v>
      </c>
      <c r="S12" s="260" t="s">
        <v>55</v>
      </c>
      <c r="T12" s="260" t="s">
        <v>12</v>
      </c>
      <c r="U12" s="260" t="s">
        <v>14</v>
      </c>
      <c r="V12" s="260" t="s">
        <v>13</v>
      </c>
      <c r="W12" s="260" t="s">
        <v>146</v>
      </c>
      <c r="X12" s="260" t="s">
        <v>147</v>
      </c>
      <c r="Y12" s="260" t="s">
        <v>15</v>
      </c>
      <c r="Z12" s="260" t="s">
        <v>16</v>
      </c>
      <c r="AA12" s="260" t="s">
        <v>56</v>
      </c>
      <c r="AB12" s="261" t="s">
        <v>170</v>
      </c>
      <c r="AC12" s="261" t="s">
        <v>17</v>
      </c>
      <c r="AD12" s="261" t="s">
        <v>143</v>
      </c>
      <c r="AE12" s="260" t="s">
        <v>135</v>
      </c>
      <c r="AF12" s="260" t="s">
        <v>138</v>
      </c>
      <c r="AG12" s="262" t="s">
        <v>183</v>
      </c>
      <c r="AH12" s="262" t="s">
        <v>190</v>
      </c>
      <c r="AI12" s="263" t="s">
        <v>51</v>
      </c>
      <c r="AJ12" s="264" t="s">
        <v>38</v>
      </c>
      <c r="AK12" s="299" t="s">
        <v>52</v>
      </c>
      <c r="AL12" s="300" t="s">
        <v>248</v>
      </c>
    </row>
    <row r="13" spans="1:38" ht="15.75" thickBot="1">
      <c r="A13" s="265">
        <v>1</v>
      </c>
      <c r="B13" s="266" t="s">
        <v>407</v>
      </c>
      <c r="C13" s="206" t="s">
        <v>59</v>
      </c>
      <c r="D13" s="267"/>
      <c r="E13" s="268"/>
      <c r="F13" s="268"/>
      <c r="G13" s="268"/>
      <c r="H13" s="304"/>
      <c r="I13" s="304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>
        <f t="shared" ref="W13:X14" si="0">6*12</f>
        <v>72</v>
      </c>
      <c r="X13" s="268">
        <f t="shared" si="0"/>
        <v>72</v>
      </c>
      <c r="Y13" s="269"/>
      <c r="Z13" s="268"/>
      <c r="AA13" s="269"/>
      <c r="AB13" s="268"/>
      <c r="AC13" s="268"/>
      <c r="AD13" s="268"/>
      <c r="AE13" s="268">
        <f>1*6</f>
        <v>6</v>
      </c>
      <c r="AF13" s="268"/>
      <c r="AG13" s="268"/>
      <c r="AH13" s="270"/>
      <c r="AI13" s="271">
        <f t="shared" ref="AI13:AI76" si="1">SUM(D13:AH13)</f>
        <v>150</v>
      </c>
      <c r="AJ13" s="272">
        <v>0</v>
      </c>
      <c r="AK13" s="301" t="e">
        <f>+AJ13/D13</f>
        <v>#DIV/0!</v>
      </c>
      <c r="AL13" s="95" t="s">
        <v>249</v>
      </c>
    </row>
    <row r="14" spans="1:38" ht="15.75" thickBot="1">
      <c r="A14" s="244">
        <v>2</v>
      </c>
      <c r="B14" s="273" t="s">
        <v>408</v>
      </c>
      <c r="C14" s="209" t="s">
        <v>60</v>
      </c>
      <c r="D14" s="111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>
        <f t="shared" si="0"/>
        <v>72</v>
      </c>
      <c r="X14" s="99">
        <f t="shared" si="0"/>
        <v>72</v>
      </c>
      <c r="Y14" s="115"/>
      <c r="Z14" s="99"/>
      <c r="AA14" s="99"/>
      <c r="AB14" s="99"/>
      <c r="AC14" s="99"/>
      <c r="AD14" s="99"/>
      <c r="AE14" s="115">
        <f>1*6</f>
        <v>6</v>
      </c>
      <c r="AF14" s="115"/>
      <c r="AG14" s="115"/>
      <c r="AH14" s="118"/>
      <c r="AI14" s="271">
        <f t="shared" si="1"/>
        <v>150</v>
      </c>
      <c r="AJ14" s="274">
        <v>0</v>
      </c>
      <c r="AK14" s="301" t="e">
        <f t="shared" ref="AK14:AK77" si="2">+AJ14/D14</f>
        <v>#DIV/0!</v>
      </c>
      <c r="AL14" s="95" t="s">
        <v>249</v>
      </c>
    </row>
    <row r="15" spans="1:38" ht="15.75" thickBot="1">
      <c r="A15" s="265">
        <v>3</v>
      </c>
      <c r="B15" s="273" t="s">
        <v>408</v>
      </c>
      <c r="C15" s="209" t="s">
        <v>61</v>
      </c>
      <c r="D15" s="111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>
        <f>3*12</f>
        <v>36</v>
      </c>
      <c r="X15" s="99">
        <f>3*12</f>
        <v>36</v>
      </c>
      <c r="Y15" s="115"/>
      <c r="Z15" s="99"/>
      <c r="AA15" s="115"/>
      <c r="AB15" s="99"/>
      <c r="AC15" s="115"/>
      <c r="AD15" s="115"/>
      <c r="AE15" s="115"/>
      <c r="AF15" s="99"/>
      <c r="AG15" s="99"/>
      <c r="AH15" s="110"/>
      <c r="AI15" s="271">
        <f t="shared" si="1"/>
        <v>72</v>
      </c>
      <c r="AJ15" s="274">
        <v>0</v>
      </c>
      <c r="AK15" s="301" t="e">
        <f t="shared" si="2"/>
        <v>#DIV/0!</v>
      </c>
      <c r="AL15" s="95" t="s">
        <v>249</v>
      </c>
    </row>
    <row r="16" spans="1:38" ht="15.75" thickBot="1">
      <c r="A16" s="265">
        <v>4</v>
      </c>
      <c r="B16" s="273" t="s">
        <v>409</v>
      </c>
      <c r="C16" s="209" t="s">
        <v>62</v>
      </c>
      <c r="D16" s="111">
        <f>3*4</f>
        <v>12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>
        <f>6*2</f>
        <v>12</v>
      </c>
      <c r="S16" s="99">
        <f>6*4</f>
        <v>24</v>
      </c>
      <c r="T16" s="99"/>
      <c r="U16" s="99"/>
      <c r="V16" s="99"/>
      <c r="W16" s="99">
        <f>4*12</f>
        <v>48</v>
      </c>
      <c r="X16" s="99">
        <f>4*12</f>
        <v>48</v>
      </c>
      <c r="Y16" s="115"/>
      <c r="Z16" s="99"/>
      <c r="AA16" s="115"/>
      <c r="AB16" s="99"/>
      <c r="AC16" s="99"/>
      <c r="AD16" s="99"/>
      <c r="AE16" s="99"/>
      <c r="AF16" s="99"/>
      <c r="AG16" s="99"/>
      <c r="AH16" s="110">
        <f>1*6</f>
        <v>6</v>
      </c>
      <c r="AI16" s="271">
        <f t="shared" si="1"/>
        <v>150</v>
      </c>
      <c r="AJ16" s="274">
        <v>40</v>
      </c>
      <c r="AK16" s="301">
        <f t="shared" si="2"/>
        <v>3.3333333333333335</v>
      </c>
      <c r="AL16" s="95" t="s">
        <v>249</v>
      </c>
    </row>
    <row r="17" spans="1:38" ht="15.75" thickBot="1">
      <c r="A17" s="265">
        <v>5</v>
      </c>
      <c r="B17" s="273" t="s">
        <v>410</v>
      </c>
      <c r="C17" s="209" t="s">
        <v>63</v>
      </c>
      <c r="D17" s="276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631" t="s">
        <v>354</v>
      </c>
      <c r="AC17" s="632"/>
      <c r="AD17" s="632"/>
      <c r="AE17" s="632"/>
      <c r="AF17" s="632"/>
      <c r="AG17" s="632"/>
      <c r="AH17" s="632"/>
      <c r="AI17" s="271">
        <f t="shared" si="1"/>
        <v>0</v>
      </c>
      <c r="AJ17" s="274">
        <v>0</v>
      </c>
      <c r="AK17" s="301" t="e">
        <f t="shared" si="2"/>
        <v>#DIV/0!</v>
      </c>
      <c r="AL17" s="95" t="s">
        <v>249</v>
      </c>
    </row>
    <row r="18" spans="1:38" ht="15.75" thickBot="1">
      <c r="A18" s="265">
        <v>6</v>
      </c>
      <c r="B18" s="273" t="s">
        <v>410</v>
      </c>
      <c r="C18" s="209" t="s">
        <v>64</v>
      </c>
      <c r="D18" s="111"/>
      <c r="E18" s="99"/>
      <c r="F18" s="99"/>
      <c r="G18" s="99"/>
      <c r="H18" s="115"/>
      <c r="I18" s="115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>
        <f>1*12</f>
        <v>12</v>
      </c>
      <c r="X18" s="99">
        <f>5*12</f>
        <v>60</v>
      </c>
      <c r="Y18" s="115"/>
      <c r="Z18" s="99"/>
      <c r="AA18" s="115"/>
      <c r="AB18" s="99"/>
      <c r="AC18" s="115"/>
      <c r="AD18" s="115"/>
      <c r="AE18" s="115"/>
      <c r="AF18" s="115"/>
      <c r="AG18" s="115"/>
      <c r="AH18" s="118"/>
      <c r="AI18" s="271">
        <f t="shared" si="1"/>
        <v>72</v>
      </c>
      <c r="AJ18" s="274">
        <v>0</v>
      </c>
      <c r="AK18" s="301" t="e">
        <f t="shared" si="2"/>
        <v>#DIV/0!</v>
      </c>
      <c r="AL18" s="95" t="s">
        <v>249</v>
      </c>
    </row>
    <row r="19" spans="1:38" ht="15.75" thickBot="1">
      <c r="A19" s="244">
        <v>7</v>
      </c>
      <c r="B19" s="273" t="s">
        <v>410</v>
      </c>
      <c r="C19" s="209" t="s">
        <v>65</v>
      </c>
      <c r="D19" s="111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>
        <f>9*2</f>
        <v>18</v>
      </c>
      <c r="S19" s="99">
        <f>9*4</f>
        <v>36</v>
      </c>
      <c r="T19" s="99"/>
      <c r="U19" s="99"/>
      <c r="V19" s="99"/>
      <c r="W19" s="99">
        <f>4*12</f>
        <v>48</v>
      </c>
      <c r="X19" s="99">
        <f>4*12</f>
        <v>48</v>
      </c>
      <c r="Y19" s="115"/>
      <c r="Z19" s="99"/>
      <c r="AA19" s="115"/>
      <c r="AB19" s="99"/>
      <c r="AC19" s="115"/>
      <c r="AD19" s="115"/>
      <c r="AE19" s="115"/>
      <c r="AF19" s="115"/>
      <c r="AG19" s="115"/>
      <c r="AH19" s="118"/>
      <c r="AI19" s="271">
        <f t="shared" si="1"/>
        <v>150</v>
      </c>
      <c r="AJ19" s="274">
        <v>0</v>
      </c>
      <c r="AK19" s="301" t="e">
        <f t="shared" si="2"/>
        <v>#DIV/0!</v>
      </c>
      <c r="AL19" s="95" t="s">
        <v>249</v>
      </c>
    </row>
    <row r="20" spans="1:38" ht="15.75" thickBot="1">
      <c r="A20" s="265">
        <v>8</v>
      </c>
      <c r="B20" s="273" t="s">
        <v>410</v>
      </c>
      <c r="C20" s="209" t="s">
        <v>66</v>
      </c>
      <c r="D20" s="111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>
        <f>1*6</f>
        <v>6</v>
      </c>
      <c r="V20" s="99"/>
      <c r="W20" s="99">
        <f>7*12</f>
        <v>84</v>
      </c>
      <c r="X20" s="99">
        <f>5*12</f>
        <v>60</v>
      </c>
      <c r="Y20" s="115"/>
      <c r="Z20" s="99"/>
      <c r="AA20" s="115"/>
      <c r="AB20" s="99"/>
      <c r="AC20" s="99"/>
      <c r="AD20" s="99"/>
      <c r="AE20" s="99"/>
      <c r="AF20" s="99"/>
      <c r="AG20" s="99"/>
      <c r="AH20" s="110"/>
      <c r="AI20" s="271">
        <f t="shared" si="1"/>
        <v>150</v>
      </c>
      <c r="AJ20" s="274">
        <v>0</v>
      </c>
      <c r="AK20" s="301" t="e">
        <f t="shared" si="2"/>
        <v>#DIV/0!</v>
      </c>
      <c r="AL20" s="95" t="s">
        <v>249</v>
      </c>
    </row>
    <row r="21" spans="1:38" ht="15.75" thickBot="1">
      <c r="A21" s="265">
        <v>9</v>
      </c>
      <c r="B21" s="273" t="s">
        <v>408</v>
      </c>
      <c r="C21" s="209" t="s">
        <v>67</v>
      </c>
      <c r="D21" s="111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>
        <f>9*6</f>
        <v>54</v>
      </c>
      <c r="V21" s="99"/>
      <c r="W21" s="99">
        <f>1*12</f>
        <v>12</v>
      </c>
      <c r="X21" s="99">
        <f>7*12</f>
        <v>84</v>
      </c>
      <c r="Y21" s="115"/>
      <c r="Z21" s="99"/>
      <c r="AA21" s="115"/>
      <c r="AB21" s="99"/>
      <c r="AC21" s="99"/>
      <c r="AD21" s="99"/>
      <c r="AE21" s="99"/>
      <c r="AF21" s="99"/>
      <c r="AG21" s="99"/>
      <c r="AH21" s="110"/>
      <c r="AI21" s="271">
        <f t="shared" si="1"/>
        <v>150</v>
      </c>
      <c r="AJ21" s="274">
        <v>0</v>
      </c>
      <c r="AK21" s="301" t="e">
        <f t="shared" si="2"/>
        <v>#DIV/0!</v>
      </c>
      <c r="AL21" s="95" t="s">
        <v>249</v>
      </c>
    </row>
    <row r="22" spans="1:38" ht="15.75" thickBot="1">
      <c r="A22" s="265">
        <v>10</v>
      </c>
      <c r="B22" s="273" t="s">
        <v>408</v>
      </c>
      <c r="C22" s="209" t="s">
        <v>68</v>
      </c>
      <c r="D22" s="111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>
        <f>9*6</f>
        <v>54</v>
      </c>
      <c r="V22" s="99"/>
      <c r="W22" s="99">
        <f>1*12</f>
        <v>12</v>
      </c>
      <c r="X22" s="99">
        <f>7*12</f>
        <v>84</v>
      </c>
      <c r="Y22" s="115"/>
      <c r="Z22" s="99"/>
      <c r="AA22" s="115"/>
      <c r="AB22" s="99"/>
      <c r="AC22" s="115"/>
      <c r="AD22" s="115"/>
      <c r="AE22" s="115"/>
      <c r="AF22" s="99"/>
      <c r="AG22" s="99"/>
      <c r="AH22" s="110"/>
      <c r="AI22" s="271">
        <f t="shared" si="1"/>
        <v>150</v>
      </c>
      <c r="AJ22" s="274">
        <v>0</v>
      </c>
      <c r="AK22" s="301" t="e">
        <f t="shared" si="2"/>
        <v>#DIV/0!</v>
      </c>
      <c r="AL22" s="95" t="s">
        <v>249</v>
      </c>
    </row>
    <row r="23" spans="1:38" ht="15.75" thickBot="1">
      <c r="A23" s="265">
        <v>11</v>
      </c>
      <c r="B23" s="273" t="s">
        <v>408</v>
      </c>
      <c r="C23" s="209" t="s">
        <v>69</v>
      </c>
      <c r="D23" s="111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>
        <f>9*6</f>
        <v>54</v>
      </c>
      <c r="V23" s="99"/>
      <c r="W23" s="99">
        <f>5*12</f>
        <v>60</v>
      </c>
      <c r="X23" s="99">
        <f>3*12</f>
        <v>36</v>
      </c>
      <c r="Y23" s="99"/>
      <c r="Z23" s="99"/>
      <c r="AA23" s="99"/>
      <c r="AB23" s="99"/>
      <c r="AC23" s="99"/>
      <c r="AD23" s="99"/>
      <c r="AE23" s="99"/>
      <c r="AF23" s="99"/>
      <c r="AG23" s="99"/>
      <c r="AH23" s="110"/>
      <c r="AI23" s="271">
        <f t="shared" si="1"/>
        <v>150</v>
      </c>
      <c r="AJ23" s="274">
        <v>0</v>
      </c>
      <c r="AK23" s="301" t="e">
        <f t="shared" si="2"/>
        <v>#DIV/0!</v>
      </c>
      <c r="AL23" s="95" t="s">
        <v>249</v>
      </c>
    </row>
    <row r="24" spans="1:38" ht="15.75" thickBot="1">
      <c r="A24" s="244">
        <v>12</v>
      </c>
      <c r="B24" s="273" t="s">
        <v>408</v>
      </c>
      <c r="C24" s="209" t="s">
        <v>70</v>
      </c>
      <c r="D24" s="111"/>
      <c r="E24" s="99"/>
      <c r="F24" s="99"/>
      <c r="G24" s="99"/>
      <c r="H24" s="99"/>
      <c r="I24" s="99"/>
      <c r="J24" s="99"/>
      <c r="K24" s="100"/>
      <c r="L24" s="99"/>
      <c r="M24" s="99"/>
      <c r="N24" s="99"/>
      <c r="O24" s="99"/>
      <c r="P24" s="99"/>
      <c r="Q24" s="99"/>
      <c r="R24" s="99">
        <f>2*2</f>
        <v>4</v>
      </c>
      <c r="S24" s="100">
        <f>2*4</f>
        <v>8</v>
      </c>
      <c r="T24" s="99"/>
      <c r="U24" s="99">
        <f>9*6</f>
        <v>54</v>
      </c>
      <c r="V24" s="99"/>
      <c r="W24" s="99">
        <f>1*12</f>
        <v>12</v>
      </c>
      <c r="X24" s="99">
        <f>6*12</f>
        <v>72</v>
      </c>
      <c r="Y24" s="115"/>
      <c r="Z24" s="99"/>
      <c r="AA24" s="115"/>
      <c r="AB24" s="99"/>
      <c r="AC24" s="99"/>
      <c r="AD24" s="99"/>
      <c r="AE24" s="99"/>
      <c r="AF24" s="99"/>
      <c r="AG24" s="99"/>
      <c r="AH24" s="110"/>
      <c r="AI24" s="271">
        <f t="shared" si="1"/>
        <v>150</v>
      </c>
      <c r="AJ24" s="274">
        <v>9</v>
      </c>
      <c r="AK24" s="301" t="e">
        <f t="shared" si="2"/>
        <v>#DIV/0!</v>
      </c>
      <c r="AL24" s="95" t="s">
        <v>249</v>
      </c>
    </row>
    <row r="25" spans="1:38" ht="15.75" thickBot="1">
      <c r="A25" s="265">
        <v>13</v>
      </c>
      <c r="B25" s="273" t="s">
        <v>408</v>
      </c>
      <c r="C25" s="209" t="s">
        <v>315</v>
      </c>
      <c r="D25" s="111"/>
      <c r="E25" s="99"/>
      <c r="F25" s="99"/>
      <c r="G25" s="99"/>
      <c r="H25" s="99"/>
      <c r="I25" s="99"/>
      <c r="J25" s="99"/>
      <c r="K25" s="100"/>
      <c r="L25" s="99"/>
      <c r="M25" s="99"/>
      <c r="N25" s="99"/>
      <c r="O25" s="99"/>
      <c r="P25" s="99"/>
      <c r="Q25" s="99"/>
      <c r="R25" s="99">
        <f>1*2</f>
        <v>2</v>
      </c>
      <c r="S25" s="100">
        <f>1*4</f>
        <v>4</v>
      </c>
      <c r="T25" s="99"/>
      <c r="U25" s="99">
        <f>6*6</f>
        <v>36</v>
      </c>
      <c r="V25" s="99"/>
      <c r="W25" s="99"/>
      <c r="X25" s="99">
        <f>9*12</f>
        <v>108</v>
      </c>
      <c r="Y25" s="115"/>
      <c r="Z25" s="99"/>
      <c r="AA25" s="115"/>
      <c r="AB25" s="99"/>
      <c r="AC25" s="99"/>
      <c r="AD25" s="99"/>
      <c r="AE25" s="99"/>
      <c r="AF25" s="99"/>
      <c r="AG25" s="99"/>
      <c r="AH25" s="110"/>
      <c r="AI25" s="271">
        <f t="shared" si="1"/>
        <v>150</v>
      </c>
      <c r="AJ25" s="274"/>
      <c r="AK25" s="301" t="e">
        <f t="shared" si="2"/>
        <v>#DIV/0!</v>
      </c>
      <c r="AL25" s="95" t="s">
        <v>249</v>
      </c>
    </row>
    <row r="26" spans="1:38" ht="15.75" thickBot="1">
      <c r="A26" s="265">
        <v>14</v>
      </c>
      <c r="B26" s="273" t="s">
        <v>408</v>
      </c>
      <c r="C26" s="209" t="s">
        <v>71</v>
      </c>
      <c r="D26" s="111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>
        <f>9*6</f>
        <v>54</v>
      </c>
      <c r="V26" s="99"/>
      <c r="W26" s="99">
        <f>2*12</f>
        <v>24</v>
      </c>
      <c r="X26" s="99">
        <f>6*12</f>
        <v>72</v>
      </c>
      <c r="Y26" s="115"/>
      <c r="Z26" s="99"/>
      <c r="AA26" s="115"/>
      <c r="AB26" s="99"/>
      <c r="AC26" s="115"/>
      <c r="AD26" s="115"/>
      <c r="AE26" s="115"/>
      <c r="AF26" s="99"/>
      <c r="AG26" s="99"/>
      <c r="AH26" s="110"/>
      <c r="AI26" s="271">
        <f t="shared" si="1"/>
        <v>150</v>
      </c>
      <c r="AJ26" s="274">
        <v>0</v>
      </c>
      <c r="AK26" s="301" t="e">
        <f t="shared" si="2"/>
        <v>#DIV/0!</v>
      </c>
      <c r="AL26" s="95" t="s">
        <v>249</v>
      </c>
    </row>
    <row r="27" spans="1:38" ht="15.75" thickBot="1">
      <c r="A27" s="265">
        <v>15</v>
      </c>
      <c r="B27" s="273" t="s">
        <v>408</v>
      </c>
      <c r="C27" s="209" t="s">
        <v>72</v>
      </c>
      <c r="D27" s="111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>
        <f>9*6</f>
        <v>54</v>
      </c>
      <c r="V27" s="99"/>
      <c r="W27" s="99">
        <f>2*12</f>
        <v>24</v>
      </c>
      <c r="X27" s="99">
        <f>6*12</f>
        <v>72</v>
      </c>
      <c r="Y27" s="115"/>
      <c r="Z27" s="99"/>
      <c r="AA27" s="115"/>
      <c r="AB27" s="99"/>
      <c r="AC27" s="115"/>
      <c r="AD27" s="115"/>
      <c r="AE27" s="115"/>
      <c r="AF27" s="115"/>
      <c r="AG27" s="115"/>
      <c r="AH27" s="118"/>
      <c r="AI27" s="271">
        <f t="shared" si="1"/>
        <v>150</v>
      </c>
      <c r="AJ27" s="274">
        <v>0</v>
      </c>
      <c r="AK27" s="301" t="e">
        <f t="shared" si="2"/>
        <v>#DIV/0!</v>
      </c>
      <c r="AL27" s="95" t="s">
        <v>249</v>
      </c>
    </row>
    <row r="28" spans="1:38" ht="15.75" thickBot="1">
      <c r="A28" s="265">
        <v>16</v>
      </c>
      <c r="B28" s="273" t="s">
        <v>408</v>
      </c>
      <c r="C28" s="209" t="s">
        <v>73</v>
      </c>
      <c r="D28" s="111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>
        <f>8*6</f>
        <v>48</v>
      </c>
      <c r="V28" s="99"/>
      <c r="W28" s="99">
        <f>2*12</f>
        <v>24</v>
      </c>
      <c r="X28" s="99">
        <f>6*12</f>
        <v>72</v>
      </c>
      <c r="Y28" s="115"/>
      <c r="Z28" s="99"/>
      <c r="AA28" s="115"/>
      <c r="AB28" s="99"/>
      <c r="AC28" s="115"/>
      <c r="AD28" s="115"/>
      <c r="AE28" s="115"/>
      <c r="AF28" s="115">
        <f>1*6</f>
        <v>6</v>
      </c>
      <c r="AG28" s="115"/>
      <c r="AH28" s="118"/>
      <c r="AI28" s="271">
        <f t="shared" si="1"/>
        <v>150</v>
      </c>
      <c r="AJ28" s="274">
        <v>0</v>
      </c>
      <c r="AK28" s="301" t="e">
        <f t="shared" si="2"/>
        <v>#DIV/0!</v>
      </c>
      <c r="AL28" s="95" t="s">
        <v>249</v>
      </c>
    </row>
    <row r="29" spans="1:38" ht="15.75" thickBot="1">
      <c r="A29" s="244">
        <v>17</v>
      </c>
      <c r="B29" s="273" t="s">
        <v>408</v>
      </c>
      <c r="C29" s="209" t="s">
        <v>74</v>
      </c>
      <c r="D29" s="111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>
        <f>1*6</f>
        <v>6</v>
      </c>
      <c r="V29" s="99"/>
      <c r="W29" s="99">
        <f>4*12</f>
        <v>48</v>
      </c>
      <c r="X29" s="99">
        <f>2*12</f>
        <v>24</v>
      </c>
      <c r="Y29" s="115"/>
      <c r="Z29" s="99"/>
      <c r="AA29" s="115"/>
      <c r="AB29" s="99"/>
      <c r="AC29" s="606" t="s">
        <v>381</v>
      </c>
      <c r="AD29" s="598"/>
      <c r="AE29" s="598"/>
      <c r="AF29" s="598"/>
      <c r="AG29" s="637"/>
      <c r="AH29" s="118"/>
      <c r="AI29" s="271">
        <f t="shared" si="1"/>
        <v>78</v>
      </c>
      <c r="AJ29" s="274">
        <v>0</v>
      </c>
      <c r="AK29" s="301" t="e">
        <f t="shared" si="2"/>
        <v>#DIV/0!</v>
      </c>
      <c r="AL29" s="95" t="s">
        <v>249</v>
      </c>
    </row>
    <row r="30" spans="1:38" ht="15.75" thickBot="1">
      <c r="A30" s="265">
        <v>18</v>
      </c>
      <c r="B30" s="273" t="s">
        <v>411</v>
      </c>
      <c r="C30" s="209" t="s">
        <v>76</v>
      </c>
      <c r="D30" s="276"/>
      <c r="E30" s="99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99">
        <f>1*6</f>
        <v>6</v>
      </c>
      <c r="V30" s="99"/>
      <c r="W30" s="99">
        <f>6*12</f>
        <v>72</v>
      </c>
      <c r="X30" s="99">
        <f>6*12</f>
        <v>72</v>
      </c>
      <c r="Y30" s="275"/>
      <c r="Z30" s="275"/>
      <c r="AA30" s="275"/>
      <c r="AB30" s="275"/>
      <c r="AC30" s="275"/>
      <c r="AD30" s="275"/>
      <c r="AE30" s="275"/>
      <c r="AF30" s="275"/>
      <c r="AG30" s="275"/>
      <c r="AH30" s="278"/>
      <c r="AI30" s="271">
        <f t="shared" si="1"/>
        <v>150</v>
      </c>
      <c r="AJ30" s="274">
        <v>0</v>
      </c>
      <c r="AK30" s="301" t="e">
        <f t="shared" si="2"/>
        <v>#DIV/0!</v>
      </c>
      <c r="AL30" s="95" t="s">
        <v>249</v>
      </c>
    </row>
    <row r="31" spans="1:38" ht="15.75" thickBot="1">
      <c r="A31" s="265">
        <v>19</v>
      </c>
      <c r="B31" s="273" t="s">
        <v>411</v>
      </c>
      <c r="C31" s="209" t="s">
        <v>77</v>
      </c>
      <c r="D31" s="276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99">
        <f>2*2</f>
        <v>4</v>
      </c>
      <c r="S31" s="99">
        <f>2*4</f>
        <v>8</v>
      </c>
      <c r="T31" s="99"/>
      <c r="U31" s="99"/>
      <c r="V31" s="99"/>
      <c r="W31" s="99">
        <f>1*12</f>
        <v>12</v>
      </c>
      <c r="X31" s="99">
        <f>1*12</f>
        <v>12</v>
      </c>
      <c r="Y31" s="275"/>
      <c r="Z31" s="275"/>
      <c r="AA31" s="275"/>
      <c r="AB31" s="275"/>
      <c r="AC31" s="631" t="s">
        <v>412</v>
      </c>
      <c r="AD31" s="632"/>
      <c r="AE31" s="632"/>
      <c r="AF31" s="632"/>
      <c r="AG31" s="632"/>
      <c r="AH31" s="632"/>
      <c r="AI31" s="271">
        <f t="shared" si="1"/>
        <v>36</v>
      </c>
      <c r="AJ31" s="274">
        <v>0</v>
      </c>
      <c r="AK31" s="301" t="e">
        <f t="shared" si="2"/>
        <v>#DIV/0!</v>
      </c>
      <c r="AL31" s="95" t="s">
        <v>249</v>
      </c>
    </row>
    <row r="32" spans="1:38" ht="15.75" thickBot="1">
      <c r="A32" s="265">
        <v>20</v>
      </c>
      <c r="B32" s="273" t="s">
        <v>410</v>
      </c>
      <c r="C32" s="209" t="s">
        <v>78</v>
      </c>
      <c r="D32" s="111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>
        <f>1*6</f>
        <v>6</v>
      </c>
      <c r="V32" s="99"/>
      <c r="W32" s="99">
        <f>7*12</f>
        <v>84</v>
      </c>
      <c r="X32" s="99">
        <f>5*12</f>
        <v>60</v>
      </c>
      <c r="Y32" s="115"/>
      <c r="Z32" s="99"/>
      <c r="AA32" s="115"/>
      <c r="AB32" s="99"/>
      <c r="AC32" s="115"/>
      <c r="AD32" s="115"/>
      <c r="AE32" s="115"/>
      <c r="AF32" s="115"/>
      <c r="AG32" s="115"/>
      <c r="AH32" s="118"/>
      <c r="AI32" s="271">
        <f t="shared" si="1"/>
        <v>150</v>
      </c>
      <c r="AJ32" s="274">
        <v>0</v>
      </c>
      <c r="AK32" s="301" t="e">
        <f t="shared" si="2"/>
        <v>#DIV/0!</v>
      </c>
      <c r="AL32" s="95" t="s">
        <v>249</v>
      </c>
    </row>
    <row r="33" spans="1:38" ht="15.75" thickBot="1">
      <c r="A33" s="265">
        <v>21</v>
      </c>
      <c r="B33" s="273" t="s">
        <v>410</v>
      </c>
      <c r="C33" s="212" t="s">
        <v>79</v>
      </c>
      <c r="D33" s="111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115"/>
      <c r="Z33" s="99"/>
      <c r="AA33" s="115"/>
      <c r="AB33" s="99"/>
      <c r="AC33" s="99"/>
      <c r="AD33" s="99"/>
      <c r="AE33" s="600" t="s">
        <v>358</v>
      </c>
      <c r="AF33" s="601"/>
      <c r="AG33" s="601"/>
      <c r="AH33" s="601"/>
      <c r="AI33" s="271">
        <f t="shared" si="1"/>
        <v>0</v>
      </c>
      <c r="AJ33" s="274">
        <v>0</v>
      </c>
      <c r="AK33" s="301" t="e">
        <f t="shared" si="2"/>
        <v>#DIV/0!</v>
      </c>
      <c r="AL33" s="95" t="s">
        <v>249</v>
      </c>
    </row>
    <row r="34" spans="1:38" ht="15.75" thickBot="1">
      <c r="A34" s="244">
        <v>22</v>
      </c>
      <c r="B34" s="273" t="s">
        <v>408</v>
      </c>
      <c r="C34" s="209" t="s">
        <v>80</v>
      </c>
      <c r="D34" s="111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>
        <f>9*2</f>
        <v>18</v>
      </c>
      <c r="S34" s="99">
        <f>9*4</f>
        <v>36</v>
      </c>
      <c r="T34" s="99"/>
      <c r="U34" s="99"/>
      <c r="V34" s="99"/>
      <c r="W34" s="99"/>
      <c r="X34" s="99">
        <f>8*12</f>
        <v>96</v>
      </c>
      <c r="Y34" s="115"/>
      <c r="Z34" s="99"/>
      <c r="AA34" s="115"/>
      <c r="AB34" s="99"/>
      <c r="AC34" s="115"/>
      <c r="AD34" s="115"/>
      <c r="AE34" s="115"/>
      <c r="AF34" s="99"/>
      <c r="AG34" s="99"/>
      <c r="AH34" s="110"/>
      <c r="AI34" s="271">
        <f t="shared" si="1"/>
        <v>150</v>
      </c>
      <c r="AJ34" s="274">
        <v>8</v>
      </c>
      <c r="AK34" s="301" t="e">
        <f t="shared" si="2"/>
        <v>#DIV/0!</v>
      </c>
      <c r="AL34" s="95" t="s">
        <v>249</v>
      </c>
    </row>
    <row r="35" spans="1:38" ht="15.75" thickBot="1">
      <c r="A35" s="265">
        <v>23</v>
      </c>
      <c r="B35" s="273" t="s">
        <v>408</v>
      </c>
      <c r="C35" s="209" t="s">
        <v>81</v>
      </c>
      <c r="D35" s="111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115"/>
      <c r="Z35" s="99"/>
      <c r="AA35" s="115"/>
      <c r="AB35" s="99"/>
      <c r="AC35" s="606" t="s">
        <v>413</v>
      </c>
      <c r="AD35" s="598"/>
      <c r="AE35" s="598"/>
      <c r="AF35" s="598"/>
      <c r="AG35" s="637"/>
      <c r="AH35" s="118">
        <f>1*6</f>
        <v>6</v>
      </c>
      <c r="AI35" s="271">
        <f t="shared" si="1"/>
        <v>6</v>
      </c>
      <c r="AJ35" s="274">
        <v>0</v>
      </c>
      <c r="AK35" s="301" t="e">
        <f t="shared" si="2"/>
        <v>#DIV/0!</v>
      </c>
      <c r="AL35" s="95" t="s">
        <v>249</v>
      </c>
    </row>
    <row r="36" spans="1:38" ht="15.75" thickBot="1">
      <c r="A36" s="265">
        <v>24</v>
      </c>
      <c r="B36" s="273" t="s">
        <v>408</v>
      </c>
      <c r="C36" s="209" t="s">
        <v>82</v>
      </c>
      <c r="D36" s="111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>
        <f>3*2</f>
        <v>6</v>
      </c>
      <c r="S36" s="99">
        <f>3*4</f>
        <v>12</v>
      </c>
      <c r="T36" s="99"/>
      <c r="U36" s="99">
        <f>8*6</f>
        <v>48</v>
      </c>
      <c r="V36" s="99"/>
      <c r="W36" s="99">
        <f>1*12</f>
        <v>12</v>
      </c>
      <c r="X36" s="99">
        <f>6*12</f>
        <v>72</v>
      </c>
      <c r="Y36" s="115"/>
      <c r="Z36" s="99"/>
      <c r="AA36" s="115"/>
      <c r="AB36" s="99"/>
      <c r="AC36" s="99"/>
      <c r="AD36" s="99"/>
      <c r="AE36" s="99"/>
      <c r="AF36" s="99"/>
      <c r="AG36" s="99"/>
      <c r="AH36" s="110"/>
      <c r="AI36" s="271">
        <f t="shared" si="1"/>
        <v>150</v>
      </c>
      <c r="AJ36" s="274">
        <v>12</v>
      </c>
      <c r="AK36" s="301" t="e">
        <f t="shared" si="2"/>
        <v>#DIV/0!</v>
      </c>
      <c r="AL36" s="95" t="s">
        <v>249</v>
      </c>
    </row>
    <row r="37" spans="1:38" ht="15.75" thickBot="1">
      <c r="A37" s="265">
        <v>25</v>
      </c>
      <c r="B37" s="273" t="s">
        <v>410</v>
      </c>
      <c r="C37" s="209" t="s">
        <v>83</v>
      </c>
      <c r="D37" s="111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115">
        <f>8*2</f>
        <v>16</v>
      </c>
      <c r="S37" s="99">
        <f>8*4</f>
        <v>32</v>
      </c>
      <c r="T37" s="99"/>
      <c r="U37" s="99"/>
      <c r="V37" s="99"/>
      <c r="W37" s="99"/>
      <c r="X37" s="99"/>
      <c r="Y37" s="277"/>
      <c r="Z37" s="277"/>
      <c r="AA37" s="277"/>
      <c r="AB37" s="277"/>
      <c r="AC37" s="277"/>
      <c r="AD37" s="277"/>
      <c r="AE37" s="638" t="s">
        <v>336</v>
      </c>
      <c r="AF37" s="639"/>
      <c r="AG37" s="639"/>
      <c r="AH37" s="639"/>
      <c r="AI37" s="271">
        <f t="shared" si="1"/>
        <v>48</v>
      </c>
      <c r="AJ37" s="274">
        <v>8</v>
      </c>
      <c r="AK37" s="301" t="e">
        <f t="shared" si="2"/>
        <v>#DIV/0!</v>
      </c>
      <c r="AL37" s="95" t="s">
        <v>249</v>
      </c>
    </row>
    <row r="38" spans="1:38" ht="15.75" thickBot="1">
      <c r="A38" s="265">
        <v>26</v>
      </c>
      <c r="B38" s="273" t="s">
        <v>410</v>
      </c>
      <c r="C38" s="209" t="s">
        <v>84</v>
      </c>
      <c r="D38" s="111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>
        <f>15*2</f>
        <v>30</v>
      </c>
      <c r="S38" s="99">
        <f>15*4</f>
        <v>60</v>
      </c>
      <c r="T38" s="99"/>
      <c r="U38" s="99"/>
      <c r="V38" s="99"/>
      <c r="W38" s="99">
        <f>3*12</f>
        <v>36</v>
      </c>
      <c r="X38" s="99">
        <f>2*12</f>
        <v>24</v>
      </c>
      <c r="Y38" s="115"/>
      <c r="Z38" s="99"/>
      <c r="AA38" s="115"/>
      <c r="AB38" s="99"/>
      <c r="AC38" s="115"/>
      <c r="AD38" s="115"/>
      <c r="AE38" s="115"/>
      <c r="AF38" s="115"/>
      <c r="AG38" s="115"/>
      <c r="AH38" s="118"/>
      <c r="AI38" s="271">
        <f t="shared" si="1"/>
        <v>150</v>
      </c>
      <c r="AJ38" s="274">
        <v>0</v>
      </c>
      <c r="AK38" s="301" t="e">
        <f t="shared" si="2"/>
        <v>#DIV/0!</v>
      </c>
      <c r="AL38" s="95" t="s">
        <v>249</v>
      </c>
    </row>
    <row r="39" spans="1:38" ht="15.75" thickBot="1">
      <c r="A39" s="244">
        <v>27</v>
      </c>
      <c r="B39" s="273" t="s">
        <v>411</v>
      </c>
      <c r="C39" s="209" t="s">
        <v>85</v>
      </c>
      <c r="D39" s="111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>
        <f>1*2</f>
        <v>2</v>
      </c>
      <c r="S39" s="99">
        <f>1*4</f>
        <v>4</v>
      </c>
      <c r="T39" s="99"/>
      <c r="U39" s="99"/>
      <c r="V39" s="99"/>
      <c r="W39" s="99">
        <f>5*12</f>
        <v>60</v>
      </c>
      <c r="X39" s="99">
        <f>7*12</f>
        <v>84</v>
      </c>
      <c r="Y39" s="115"/>
      <c r="Z39" s="99"/>
      <c r="AA39" s="115"/>
      <c r="AB39" s="99"/>
      <c r="AC39" s="99"/>
      <c r="AD39" s="115"/>
      <c r="AE39" s="115"/>
      <c r="AF39" s="115"/>
      <c r="AG39" s="115"/>
      <c r="AH39" s="118"/>
      <c r="AI39" s="271">
        <f t="shared" si="1"/>
        <v>150</v>
      </c>
      <c r="AJ39" s="274">
        <v>54</v>
      </c>
      <c r="AK39" s="301" t="e">
        <f t="shared" si="2"/>
        <v>#DIV/0!</v>
      </c>
      <c r="AL39" s="95" t="s">
        <v>249</v>
      </c>
    </row>
    <row r="40" spans="1:38" ht="15.75" thickBot="1">
      <c r="A40" s="265">
        <v>28</v>
      </c>
      <c r="B40" s="273" t="s">
        <v>408</v>
      </c>
      <c r="C40" s="209" t="s">
        <v>86</v>
      </c>
      <c r="D40" s="111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115"/>
      <c r="Z40" s="99"/>
      <c r="AA40" s="115"/>
      <c r="AB40" s="99"/>
      <c r="AC40" s="600" t="s">
        <v>336</v>
      </c>
      <c r="AD40" s="601"/>
      <c r="AE40" s="601"/>
      <c r="AF40" s="601"/>
      <c r="AG40" s="602"/>
      <c r="AH40" s="110"/>
      <c r="AI40" s="271">
        <f t="shared" si="1"/>
        <v>0</v>
      </c>
      <c r="AJ40" s="274">
        <v>0</v>
      </c>
      <c r="AK40" s="301" t="e">
        <f t="shared" si="2"/>
        <v>#DIV/0!</v>
      </c>
      <c r="AL40" s="95" t="s">
        <v>249</v>
      </c>
    </row>
    <row r="41" spans="1:38" ht="15.75" thickBot="1">
      <c r="A41" s="265">
        <v>29</v>
      </c>
      <c r="B41" s="273" t="s">
        <v>414</v>
      </c>
      <c r="C41" s="209" t="s">
        <v>87</v>
      </c>
      <c r="D41" s="111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>
        <f>3*2</f>
        <v>6</v>
      </c>
      <c r="S41" s="99">
        <f>3*4</f>
        <v>12</v>
      </c>
      <c r="T41" s="99"/>
      <c r="U41" s="99"/>
      <c r="V41" s="99"/>
      <c r="W41" s="99"/>
      <c r="X41" s="99">
        <f>10*12</f>
        <v>120</v>
      </c>
      <c r="Y41" s="115"/>
      <c r="Z41" s="99"/>
      <c r="AA41" s="115"/>
      <c r="AB41" s="99"/>
      <c r="AC41" s="115"/>
      <c r="AD41" s="115"/>
      <c r="AE41" s="115">
        <f>2*6</f>
        <v>12</v>
      </c>
      <c r="AF41" s="115"/>
      <c r="AG41" s="115"/>
      <c r="AH41" s="110"/>
      <c r="AI41" s="271">
        <f t="shared" si="1"/>
        <v>150</v>
      </c>
      <c r="AJ41" s="274">
        <v>24</v>
      </c>
      <c r="AK41" s="301" t="e">
        <f t="shared" si="2"/>
        <v>#DIV/0!</v>
      </c>
      <c r="AL41" s="95" t="s">
        <v>249</v>
      </c>
    </row>
    <row r="42" spans="1:38" ht="15.75" thickBot="1">
      <c r="A42" s="265">
        <v>30</v>
      </c>
      <c r="B42" s="273" t="s">
        <v>415</v>
      </c>
      <c r="C42" s="209" t="s">
        <v>88</v>
      </c>
      <c r="D42" s="111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>
        <f>5*2</f>
        <v>10</v>
      </c>
      <c r="S42" s="99">
        <f>5*4</f>
        <v>20</v>
      </c>
      <c r="T42" s="99"/>
      <c r="U42" s="99"/>
      <c r="V42" s="99"/>
      <c r="W42" s="99"/>
      <c r="X42" s="99">
        <f>10*12</f>
        <v>120</v>
      </c>
      <c r="Y42" s="115"/>
      <c r="Z42" s="99"/>
      <c r="AA42" s="115"/>
      <c r="AB42" s="99"/>
      <c r="AC42" s="115"/>
      <c r="AD42" s="115"/>
      <c r="AE42" s="115"/>
      <c r="AF42" s="115"/>
      <c r="AG42" s="115"/>
      <c r="AH42" s="118"/>
      <c r="AI42" s="271">
        <f t="shared" si="1"/>
        <v>150</v>
      </c>
      <c r="AJ42" s="274">
        <v>52</v>
      </c>
      <c r="AK42" s="301" t="e">
        <f t="shared" si="2"/>
        <v>#DIV/0!</v>
      </c>
      <c r="AL42" s="95" t="s">
        <v>249</v>
      </c>
    </row>
    <row r="43" spans="1:38" ht="15.75" thickBot="1">
      <c r="A43" s="265">
        <v>31</v>
      </c>
      <c r="B43" s="273" t="s">
        <v>416</v>
      </c>
      <c r="C43" s="209" t="s">
        <v>89</v>
      </c>
      <c r="D43" s="111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>
        <f>1*2</f>
        <v>2</v>
      </c>
      <c r="S43" s="99">
        <f>1*4</f>
        <v>4</v>
      </c>
      <c r="T43" s="99"/>
      <c r="U43" s="99"/>
      <c r="V43" s="99"/>
      <c r="W43" s="99">
        <f>4*12</f>
        <v>48</v>
      </c>
      <c r="X43" s="99">
        <f>8*12</f>
        <v>96</v>
      </c>
      <c r="Y43" s="115"/>
      <c r="Z43" s="99"/>
      <c r="AA43" s="115"/>
      <c r="AB43" s="99"/>
      <c r="AC43" s="99"/>
      <c r="AD43" s="115"/>
      <c r="AE43" s="115"/>
      <c r="AF43" s="115"/>
      <c r="AG43" s="115"/>
      <c r="AH43" s="118"/>
      <c r="AI43" s="271">
        <f t="shared" si="1"/>
        <v>150</v>
      </c>
      <c r="AJ43" s="274">
        <v>0</v>
      </c>
      <c r="AK43" s="301" t="e">
        <f t="shared" si="2"/>
        <v>#DIV/0!</v>
      </c>
      <c r="AL43" s="95" t="s">
        <v>249</v>
      </c>
    </row>
    <row r="44" spans="1:38" ht="15.75" thickBot="1">
      <c r="A44" s="244">
        <v>32</v>
      </c>
      <c r="B44" s="273" t="s">
        <v>417</v>
      </c>
      <c r="C44" s="209" t="s">
        <v>213</v>
      </c>
      <c r="D44" s="111"/>
      <c r="E44" s="99"/>
      <c r="F44" s="99"/>
      <c r="G44" s="99">
        <f>3*4</f>
        <v>12</v>
      </c>
      <c r="H44" s="99"/>
      <c r="I44" s="99"/>
      <c r="J44" s="99"/>
      <c r="K44" s="99"/>
      <c r="L44" s="99">
        <f>10*4</f>
        <v>40</v>
      </c>
      <c r="M44" s="99"/>
      <c r="N44" s="99"/>
      <c r="O44" s="99"/>
      <c r="P44" s="99"/>
      <c r="Q44" s="99"/>
      <c r="R44" s="99">
        <f>15*2</f>
        <v>30</v>
      </c>
      <c r="S44" s="99">
        <f>15*4</f>
        <v>60</v>
      </c>
      <c r="T44" s="99"/>
      <c r="U44" s="99"/>
      <c r="V44" s="99"/>
      <c r="W44" s="99"/>
      <c r="X44" s="99"/>
      <c r="Y44" s="115"/>
      <c r="Z44" s="99"/>
      <c r="AA44" s="115"/>
      <c r="AB44" s="99"/>
      <c r="AC44" s="115">
        <f>2</f>
        <v>2</v>
      </c>
      <c r="AD44" s="115"/>
      <c r="AE44" s="115"/>
      <c r="AF44" s="115"/>
      <c r="AG44" s="115"/>
      <c r="AH44" s="118">
        <f>1*6</f>
        <v>6</v>
      </c>
      <c r="AI44" s="271">
        <f t="shared" si="1"/>
        <v>150</v>
      </c>
      <c r="AJ44" s="274">
        <v>86</v>
      </c>
      <c r="AK44" s="301" t="e">
        <f t="shared" si="2"/>
        <v>#DIV/0!</v>
      </c>
      <c r="AL44" s="95" t="s">
        <v>249</v>
      </c>
    </row>
    <row r="45" spans="1:38" ht="15.75" thickBot="1">
      <c r="A45" s="265">
        <v>33</v>
      </c>
      <c r="B45" s="273" t="s">
        <v>408</v>
      </c>
      <c r="C45" s="209" t="s">
        <v>364</v>
      </c>
      <c r="D45" s="111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>
        <f>1*2</f>
        <v>2</v>
      </c>
      <c r="S45" s="99">
        <f>1*4</f>
        <v>4</v>
      </c>
      <c r="T45" s="99"/>
      <c r="U45" s="99"/>
      <c r="V45" s="99"/>
      <c r="W45" s="99">
        <f t="shared" ref="W45:X47" si="3">6*12</f>
        <v>72</v>
      </c>
      <c r="X45" s="99">
        <f t="shared" si="3"/>
        <v>72</v>
      </c>
      <c r="Y45" s="115"/>
      <c r="Z45" s="99"/>
      <c r="AA45" s="115"/>
      <c r="AB45" s="99"/>
      <c r="AC45" s="115"/>
      <c r="AD45" s="115"/>
      <c r="AE45" s="115"/>
      <c r="AF45" s="115"/>
      <c r="AG45" s="115"/>
      <c r="AH45" s="118"/>
      <c r="AI45" s="271">
        <f t="shared" si="1"/>
        <v>150</v>
      </c>
      <c r="AJ45" s="274"/>
      <c r="AK45" s="301" t="e">
        <f t="shared" si="2"/>
        <v>#DIV/0!</v>
      </c>
      <c r="AL45" s="95" t="s">
        <v>249</v>
      </c>
    </row>
    <row r="46" spans="1:38" ht="15.75" thickBot="1">
      <c r="A46" s="265">
        <v>34</v>
      </c>
      <c r="B46" s="273" t="s">
        <v>408</v>
      </c>
      <c r="C46" s="209" t="s">
        <v>312</v>
      </c>
      <c r="D46" s="111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>
        <f>2*2</f>
        <v>4</v>
      </c>
      <c r="S46" s="99">
        <f>2*4</f>
        <v>8</v>
      </c>
      <c r="T46" s="99"/>
      <c r="U46" s="99">
        <f>1*6</f>
        <v>6</v>
      </c>
      <c r="V46" s="99"/>
      <c r="W46" s="99">
        <f>4*12</f>
        <v>48</v>
      </c>
      <c r="X46" s="99">
        <f>7*12</f>
        <v>84</v>
      </c>
      <c r="Y46" s="115"/>
      <c r="Z46" s="99"/>
      <c r="AA46" s="115"/>
      <c r="AB46" s="99"/>
      <c r="AC46" s="115"/>
      <c r="AD46" s="115"/>
      <c r="AE46" s="115"/>
      <c r="AF46" s="115"/>
      <c r="AG46" s="115"/>
      <c r="AH46" s="118"/>
      <c r="AI46" s="271">
        <f t="shared" si="1"/>
        <v>150</v>
      </c>
      <c r="AJ46" s="274"/>
      <c r="AK46" s="301" t="e">
        <f t="shared" si="2"/>
        <v>#DIV/0!</v>
      </c>
      <c r="AL46" s="95" t="s">
        <v>249</v>
      </c>
    </row>
    <row r="47" spans="1:38" ht="15.75" thickBot="1">
      <c r="A47" s="265">
        <v>35</v>
      </c>
      <c r="B47" s="273" t="s">
        <v>416</v>
      </c>
      <c r="C47" s="209" t="s">
        <v>91</v>
      </c>
      <c r="D47" s="111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>
        <f>1*6</f>
        <v>6</v>
      </c>
      <c r="V47" s="99"/>
      <c r="W47" s="99">
        <f t="shared" si="3"/>
        <v>72</v>
      </c>
      <c r="X47" s="99">
        <f t="shared" si="3"/>
        <v>72</v>
      </c>
      <c r="Y47" s="115"/>
      <c r="Z47" s="99"/>
      <c r="AA47" s="115"/>
      <c r="AB47" s="99"/>
      <c r="AC47" s="115"/>
      <c r="AD47" s="115"/>
      <c r="AE47" s="115"/>
      <c r="AF47" s="115"/>
      <c r="AG47" s="115"/>
      <c r="AH47" s="118"/>
      <c r="AI47" s="271">
        <f t="shared" si="1"/>
        <v>150</v>
      </c>
      <c r="AJ47" s="274">
        <v>0</v>
      </c>
      <c r="AK47" s="301" t="e">
        <f t="shared" si="2"/>
        <v>#DIV/0!</v>
      </c>
      <c r="AL47" s="95" t="s">
        <v>249</v>
      </c>
    </row>
    <row r="48" spans="1:38" ht="15.75" thickBot="1">
      <c r="A48" s="265">
        <v>36</v>
      </c>
      <c r="B48" s="273" t="s">
        <v>416</v>
      </c>
      <c r="C48" s="209" t="s">
        <v>365</v>
      </c>
      <c r="D48" s="111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>
        <f>1*2</f>
        <v>2</v>
      </c>
      <c r="S48" s="99">
        <f>1*4</f>
        <v>4</v>
      </c>
      <c r="T48" s="99"/>
      <c r="U48" s="99"/>
      <c r="V48" s="99"/>
      <c r="W48" s="99">
        <f>8*12</f>
        <v>96</v>
      </c>
      <c r="X48" s="99">
        <f>4*12</f>
        <v>48</v>
      </c>
      <c r="Y48" s="115"/>
      <c r="Z48" s="99"/>
      <c r="AA48" s="115"/>
      <c r="AB48" s="99"/>
      <c r="AC48" s="115"/>
      <c r="AD48" s="115"/>
      <c r="AE48" s="115"/>
      <c r="AF48" s="115"/>
      <c r="AG48" s="115"/>
      <c r="AH48" s="118"/>
      <c r="AI48" s="271">
        <f t="shared" si="1"/>
        <v>150</v>
      </c>
      <c r="AJ48" s="274">
        <v>6</v>
      </c>
      <c r="AK48" s="301" t="e">
        <f t="shared" si="2"/>
        <v>#DIV/0!</v>
      </c>
      <c r="AL48" s="95" t="s">
        <v>249</v>
      </c>
    </row>
    <row r="49" spans="1:38" ht="15.75" thickBot="1">
      <c r="A49" s="244">
        <v>37</v>
      </c>
      <c r="B49" s="273" t="s">
        <v>415</v>
      </c>
      <c r="C49" s="209" t="s">
        <v>366</v>
      </c>
      <c r="D49" s="111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>
        <f>3*2</f>
        <v>6</v>
      </c>
      <c r="S49" s="99">
        <f>3*4</f>
        <v>12</v>
      </c>
      <c r="T49" s="99"/>
      <c r="U49" s="99"/>
      <c r="V49" s="99"/>
      <c r="W49" s="99">
        <f>6*12</f>
        <v>72</v>
      </c>
      <c r="X49" s="99">
        <f>5*12</f>
        <v>60</v>
      </c>
      <c r="Y49" s="115"/>
      <c r="Z49" s="99"/>
      <c r="AA49" s="115"/>
      <c r="AB49" s="99"/>
      <c r="AC49" s="115"/>
      <c r="AD49" s="115"/>
      <c r="AE49" s="115"/>
      <c r="AF49" s="115"/>
      <c r="AG49" s="115"/>
      <c r="AH49" s="118"/>
      <c r="AI49" s="271">
        <f t="shared" si="1"/>
        <v>150</v>
      </c>
      <c r="AJ49" s="274">
        <v>31</v>
      </c>
      <c r="AK49" s="301" t="e">
        <f t="shared" si="2"/>
        <v>#DIV/0!</v>
      </c>
      <c r="AL49" s="95" t="s">
        <v>249</v>
      </c>
    </row>
    <row r="50" spans="1:38" ht="15.75" thickBot="1">
      <c r="A50" s="265">
        <v>38</v>
      </c>
      <c r="B50" s="273" t="s">
        <v>408</v>
      </c>
      <c r="C50" s="209" t="s">
        <v>333</v>
      </c>
      <c r="D50" s="111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115"/>
      <c r="Z50" s="99"/>
      <c r="AA50" s="115"/>
      <c r="AB50" s="99"/>
      <c r="AC50" s="115"/>
      <c r="AD50" s="606" t="s">
        <v>360</v>
      </c>
      <c r="AE50" s="598"/>
      <c r="AF50" s="598"/>
      <c r="AG50" s="598"/>
      <c r="AH50" s="598"/>
      <c r="AI50" s="271">
        <f t="shared" si="1"/>
        <v>0</v>
      </c>
      <c r="AJ50" s="274"/>
      <c r="AK50" s="301" t="e">
        <f t="shared" si="2"/>
        <v>#DIV/0!</v>
      </c>
      <c r="AL50" s="95" t="s">
        <v>249</v>
      </c>
    </row>
    <row r="51" spans="1:38" ht="15.75" thickBot="1">
      <c r="A51" s="265">
        <v>39</v>
      </c>
      <c r="B51" s="273" t="s">
        <v>418</v>
      </c>
      <c r="C51" s="209" t="s">
        <v>92</v>
      </c>
      <c r="D51" s="111">
        <f>6*4</f>
        <v>24</v>
      </c>
      <c r="E51" s="99"/>
      <c r="F51" s="99"/>
      <c r="G51" s="99">
        <f>6*4</f>
        <v>24</v>
      </c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>
        <f>4*12</f>
        <v>48</v>
      </c>
      <c r="X51" s="99">
        <f>4*12</f>
        <v>48</v>
      </c>
      <c r="Y51" s="115"/>
      <c r="Z51" s="99"/>
      <c r="AA51" s="115"/>
      <c r="AB51" s="99"/>
      <c r="AC51" s="99"/>
      <c r="AD51" s="99"/>
      <c r="AE51" s="99"/>
      <c r="AF51" s="99"/>
      <c r="AG51" s="99"/>
      <c r="AH51" s="110">
        <f>1*6</f>
        <v>6</v>
      </c>
      <c r="AI51" s="271">
        <f t="shared" si="1"/>
        <v>150</v>
      </c>
      <c r="AJ51" s="274">
        <v>53</v>
      </c>
      <c r="AK51" s="301">
        <f t="shared" si="2"/>
        <v>2.2083333333333335</v>
      </c>
      <c r="AL51" s="95" t="s">
        <v>249</v>
      </c>
    </row>
    <row r="52" spans="1:38" ht="15.75" thickBot="1">
      <c r="A52" s="265">
        <v>40</v>
      </c>
      <c r="B52" s="273" t="s">
        <v>419</v>
      </c>
      <c r="C52" s="209" t="s">
        <v>93</v>
      </c>
      <c r="D52" s="111">
        <f>3*4</f>
        <v>12</v>
      </c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>
        <f>5*2</f>
        <v>10</v>
      </c>
      <c r="S52" s="99">
        <f>5*4</f>
        <v>20</v>
      </c>
      <c r="T52" s="99"/>
      <c r="U52" s="99"/>
      <c r="V52" s="99"/>
      <c r="W52" s="99">
        <f>4*12</f>
        <v>48</v>
      </c>
      <c r="X52" s="99">
        <f>5*12</f>
        <v>60</v>
      </c>
      <c r="Y52" s="115"/>
      <c r="Z52" s="99"/>
      <c r="AA52" s="115"/>
      <c r="AB52" s="99"/>
      <c r="AC52" s="115"/>
      <c r="AD52" s="115"/>
      <c r="AE52" s="115"/>
      <c r="AF52" s="115"/>
      <c r="AG52" s="115"/>
      <c r="AH52" s="118"/>
      <c r="AI52" s="271">
        <f t="shared" si="1"/>
        <v>150</v>
      </c>
      <c r="AJ52" s="274">
        <v>41</v>
      </c>
      <c r="AK52" s="301">
        <f t="shared" si="2"/>
        <v>3.4166666666666665</v>
      </c>
      <c r="AL52" s="95" t="s">
        <v>249</v>
      </c>
    </row>
    <row r="53" spans="1:38" ht="15.75" thickBot="1">
      <c r="A53" s="265">
        <v>41</v>
      </c>
      <c r="B53" s="273" t="s">
        <v>420</v>
      </c>
      <c r="C53" s="209" t="s">
        <v>94</v>
      </c>
      <c r="D53" s="111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>
        <f>9*2</f>
        <v>18</v>
      </c>
      <c r="S53" s="99">
        <f>9*4</f>
        <v>36</v>
      </c>
      <c r="T53" s="99"/>
      <c r="U53" s="99"/>
      <c r="V53" s="99"/>
      <c r="W53" s="99">
        <f>4*12</f>
        <v>48</v>
      </c>
      <c r="X53" s="99">
        <f>4*12</f>
        <v>48</v>
      </c>
      <c r="Y53" s="115"/>
      <c r="Z53" s="99"/>
      <c r="AA53" s="115"/>
      <c r="AB53" s="99"/>
      <c r="AC53" s="115"/>
      <c r="AD53" s="115"/>
      <c r="AE53" s="115"/>
      <c r="AF53" s="115"/>
      <c r="AG53" s="115"/>
      <c r="AH53" s="118"/>
      <c r="AI53" s="271">
        <f t="shared" si="1"/>
        <v>150</v>
      </c>
      <c r="AJ53" s="274">
        <v>2</v>
      </c>
      <c r="AK53" s="301" t="e">
        <f t="shared" si="2"/>
        <v>#DIV/0!</v>
      </c>
      <c r="AL53" s="95" t="s">
        <v>249</v>
      </c>
    </row>
    <row r="54" spans="1:38" ht="15.75" thickBot="1">
      <c r="A54" s="244">
        <v>42</v>
      </c>
      <c r="B54" s="273" t="s">
        <v>420</v>
      </c>
      <c r="C54" s="209" t="s">
        <v>95</v>
      </c>
      <c r="D54" s="111"/>
      <c r="E54" s="99"/>
      <c r="F54" s="99">
        <f>24*6</f>
        <v>144</v>
      </c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115"/>
      <c r="Z54" s="99"/>
      <c r="AA54" s="115"/>
      <c r="AB54" s="99"/>
      <c r="AC54" s="99"/>
      <c r="AD54" s="99"/>
      <c r="AE54" s="99"/>
      <c r="AF54" s="99"/>
      <c r="AG54" s="99"/>
      <c r="AH54" s="110">
        <f>1*6</f>
        <v>6</v>
      </c>
      <c r="AI54" s="271">
        <f t="shared" si="1"/>
        <v>150</v>
      </c>
      <c r="AJ54" s="274">
        <v>87</v>
      </c>
      <c r="AK54" s="301" t="e">
        <f t="shared" si="2"/>
        <v>#DIV/0!</v>
      </c>
      <c r="AL54" s="95" t="s">
        <v>249</v>
      </c>
    </row>
    <row r="55" spans="1:38" ht="15.75" thickBot="1">
      <c r="A55" s="265">
        <v>43</v>
      </c>
      <c r="B55" s="273" t="s">
        <v>421</v>
      </c>
      <c r="C55" s="209" t="s">
        <v>97</v>
      </c>
      <c r="D55" s="111">
        <f>2*4</f>
        <v>8</v>
      </c>
      <c r="E55" s="99"/>
      <c r="F55" s="99"/>
      <c r="G55" s="99">
        <f>2*4</f>
        <v>8</v>
      </c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>
        <f>5*2</f>
        <v>10</v>
      </c>
      <c r="S55" s="99">
        <f>5*4</f>
        <v>20</v>
      </c>
      <c r="T55" s="99"/>
      <c r="U55" s="99"/>
      <c r="V55" s="99"/>
      <c r="W55" s="99">
        <f>2*12</f>
        <v>24</v>
      </c>
      <c r="X55" s="99">
        <f>6*12</f>
        <v>72</v>
      </c>
      <c r="Y55" s="115"/>
      <c r="Z55" s="99"/>
      <c r="AA55" s="115"/>
      <c r="AB55" s="99"/>
      <c r="AC55" s="115"/>
      <c r="AD55" s="115"/>
      <c r="AE55" s="115"/>
      <c r="AF55" s="115"/>
      <c r="AG55" s="115"/>
      <c r="AH55" s="118"/>
      <c r="AI55" s="271">
        <f t="shared" si="1"/>
        <v>142</v>
      </c>
      <c r="AJ55" s="274">
        <v>58</v>
      </c>
      <c r="AK55" s="301">
        <f t="shared" si="2"/>
        <v>7.25</v>
      </c>
      <c r="AL55" s="95" t="s">
        <v>249</v>
      </c>
    </row>
    <row r="56" spans="1:38" ht="15.75" thickBot="1">
      <c r="A56" s="265">
        <v>44</v>
      </c>
      <c r="B56" s="273" t="s">
        <v>422</v>
      </c>
      <c r="C56" s="209" t="s">
        <v>98</v>
      </c>
      <c r="D56" s="111">
        <f>2*6</f>
        <v>12</v>
      </c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>
        <f>13*2</f>
        <v>26</v>
      </c>
      <c r="S56" s="99">
        <f>13*4</f>
        <v>52</v>
      </c>
      <c r="T56" s="99"/>
      <c r="U56" s="99"/>
      <c r="V56" s="99"/>
      <c r="W56" s="99">
        <f>1*12</f>
        <v>12</v>
      </c>
      <c r="X56" s="99">
        <f>4*12</f>
        <v>48</v>
      </c>
      <c r="Y56" s="99"/>
      <c r="Z56" s="99"/>
      <c r="AA56" s="99"/>
      <c r="AB56" s="99"/>
      <c r="AC56" s="275"/>
      <c r="AD56" s="275"/>
      <c r="AE56" s="275"/>
      <c r="AF56" s="275"/>
      <c r="AG56" s="275"/>
      <c r="AH56" s="278"/>
      <c r="AI56" s="271">
        <f t="shared" si="1"/>
        <v>150</v>
      </c>
      <c r="AJ56" s="274">
        <v>68</v>
      </c>
      <c r="AK56" s="301">
        <f t="shared" si="2"/>
        <v>5.666666666666667</v>
      </c>
      <c r="AL56" s="95" t="s">
        <v>249</v>
      </c>
    </row>
    <row r="57" spans="1:38" ht="15.75" thickBot="1">
      <c r="A57" s="265">
        <v>45</v>
      </c>
      <c r="B57" s="273" t="s">
        <v>423</v>
      </c>
      <c r="C57" s="209" t="s">
        <v>100</v>
      </c>
      <c r="D57" s="111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115"/>
      <c r="Z57" s="99"/>
      <c r="AA57" s="115"/>
      <c r="AB57" s="606" t="s">
        <v>332</v>
      </c>
      <c r="AC57" s="598"/>
      <c r="AD57" s="598"/>
      <c r="AE57" s="598"/>
      <c r="AF57" s="598"/>
      <c r="AG57" s="637"/>
      <c r="AH57" s="110"/>
      <c r="AI57" s="271">
        <f t="shared" si="1"/>
        <v>0</v>
      </c>
      <c r="AJ57" s="274">
        <v>72</v>
      </c>
      <c r="AK57" s="301" t="e">
        <f t="shared" si="2"/>
        <v>#DIV/0!</v>
      </c>
      <c r="AL57" s="95" t="s">
        <v>249</v>
      </c>
    </row>
    <row r="58" spans="1:38" ht="15.75" thickBot="1">
      <c r="A58" s="265">
        <v>46</v>
      </c>
      <c r="B58" s="273" t="s">
        <v>408</v>
      </c>
      <c r="C58" s="209" t="s">
        <v>102</v>
      </c>
      <c r="D58" s="111">
        <f>12*6</f>
        <v>72</v>
      </c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115"/>
      <c r="Z58" s="99"/>
      <c r="AA58" s="115"/>
      <c r="AB58" s="99"/>
      <c r="AC58" s="115"/>
      <c r="AD58" s="115"/>
      <c r="AE58" s="115"/>
      <c r="AF58" s="115"/>
      <c r="AG58" s="115"/>
      <c r="AH58" s="118"/>
      <c r="AI58" s="271">
        <f t="shared" si="1"/>
        <v>72</v>
      </c>
      <c r="AJ58" s="274">
        <v>51</v>
      </c>
      <c r="AK58" s="301">
        <f t="shared" si="2"/>
        <v>0.70833333333333337</v>
      </c>
      <c r="AL58" s="95" t="s">
        <v>249</v>
      </c>
    </row>
    <row r="59" spans="1:38" ht="15.75" thickBot="1">
      <c r="A59" s="244">
        <v>47</v>
      </c>
      <c r="B59" s="273" t="s">
        <v>409</v>
      </c>
      <c r="C59" s="209" t="s">
        <v>103</v>
      </c>
      <c r="D59" s="111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>
        <f>6*12</f>
        <v>72</v>
      </c>
      <c r="X59" s="99">
        <f>6*12</f>
        <v>72</v>
      </c>
      <c r="Y59" s="115"/>
      <c r="Z59" s="99"/>
      <c r="AA59" s="115"/>
      <c r="AB59" s="99"/>
      <c r="AC59" s="115"/>
      <c r="AD59" s="115"/>
      <c r="AE59" s="115">
        <f>1*6</f>
        <v>6</v>
      </c>
      <c r="AF59" s="99"/>
      <c r="AG59" s="99"/>
      <c r="AH59" s="110"/>
      <c r="AI59" s="271">
        <f t="shared" si="1"/>
        <v>150</v>
      </c>
      <c r="AJ59" s="274">
        <v>0</v>
      </c>
      <c r="AK59" s="301" t="e">
        <f t="shared" si="2"/>
        <v>#DIV/0!</v>
      </c>
      <c r="AL59" s="95" t="s">
        <v>249</v>
      </c>
    </row>
    <row r="60" spans="1:38" ht="15.75" thickBot="1">
      <c r="A60" s="265">
        <v>48</v>
      </c>
      <c r="B60" s="273" t="s">
        <v>408</v>
      </c>
      <c r="C60" s="209" t="s">
        <v>220</v>
      </c>
      <c r="D60" s="111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>
        <f>6*12</f>
        <v>72</v>
      </c>
      <c r="X60" s="99">
        <f>6*12</f>
        <v>72</v>
      </c>
      <c r="Y60" s="115"/>
      <c r="Z60" s="99"/>
      <c r="AA60" s="115"/>
      <c r="AB60" s="99"/>
      <c r="AC60" s="115"/>
      <c r="AD60" s="115"/>
      <c r="AE60" s="115">
        <f>1*6</f>
        <v>6</v>
      </c>
      <c r="AF60" s="99"/>
      <c r="AG60" s="99"/>
      <c r="AH60" s="110"/>
      <c r="AI60" s="271">
        <f t="shared" si="1"/>
        <v>150</v>
      </c>
      <c r="AJ60" s="274"/>
      <c r="AK60" s="301" t="e">
        <f t="shared" si="2"/>
        <v>#DIV/0!</v>
      </c>
      <c r="AL60" s="95" t="s">
        <v>249</v>
      </c>
    </row>
    <row r="61" spans="1:38" ht="15.75" thickBot="1">
      <c r="A61" s="265">
        <v>49</v>
      </c>
      <c r="B61" s="273" t="s">
        <v>408</v>
      </c>
      <c r="C61" s="209" t="s">
        <v>104</v>
      </c>
      <c r="D61" s="111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115"/>
      <c r="Z61" s="99"/>
      <c r="AA61" s="115"/>
      <c r="AB61" s="99"/>
      <c r="AC61" s="115"/>
      <c r="AD61" s="115"/>
      <c r="AE61" s="606" t="s">
        <v>200</v>
      </c>
      <c r="AF61" s="598"/>
      <c r="AG61" s="598"/>
      <c r="AH61" s="598"/>
      <c r="AI61" s="271">
        <f t="shared" si="1"/>
        <v>0</v>
      </c>
      <c r="AJ61" s="274">
        <v>0</v>
      </c>
      <c r="AK61" s="301" t="e">
        <f t="shared" si="2"/>
        <v>#DIV/0!</v>
      </c>
      <c r="AL61" s="95" t="s">
        <v>249</v>
      </c>
    </row>
    <row r="62" spans="1:38" ht="15.75" thickBot="1">
      <c r="A62" s="265">
        <v>50</v>
      </c>
      <c r="B62" s="273" t="s">
        <v>424</v>
      </c>
      <c r="C62" s="209" t="s">
        <v>191</v>
      </c>
      <c r="D62" s="111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>
        <f>9*2</f>
        <v>18</v>
      </c>
      <c r="S62" s="99">
        <f>9*4</f>
        <v>36</v>
      </c>
      <c r="T62" s="99"/>
      <c r="U62" s="99"/>
      <c r="V62" s="99"/>
      <c r="W62" s="99"/>
      <c r="X62" s="99">
        <f>8*12</f>
        <v>96</v>
      </c>
      <c r="Y62" s="115"/>
      <c r="Z62" s="99"/>
      <c r="AA62" s="115"/>
      <c r="AB62" s="99"/>
      <c r="AC62" s="115"/>
      <c r="AD62" s="115"/>
      <c r="AE62" s="115"/>
      <c r="AF62" s="99"/>
      <c r="AG62" s="99"/>
      <c r="AH62" s="110"/>
      <c r="AI62" s="271">
        <f t="shared" si="1"/>
        <v>150</v>
      </c>
      <c r="AJ62" s="274">
        <v>47</v>
      </c>
      <c r="AK62" s="301" t="e">
        <f t="shared" si="2"/>
        <v>#DIV/0!</v>
      </c>
      <c r="AL62" s="95" t="s">
        <v>249</v>
      </c>
    </row>
    <row r="63" spans="1:38" ht="15.75" thickBot="1">
      <c r="A63" s="265">
        <v>51</v>
      </c>
      <c r="B63" s="273" t="s">
        <v>424</v>
      </c>
      <c r="C63" s="209" t="s">
        <v>105</v>
      </c>
      <c r="D63" s="111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>
        <f>9*2</f>
        <v>18</v>
      </c>
      <c r="S63" s="99">
        <f>9*4</f>
        <v>36</v>
      </c>
      <c r="T63" s="99"/>
      <c r="U63" s="99"/>
      <c r="V63" s="99"/>
      <c r="W63" s="99"/>
      <c r="X63" s="99">
        <f>8*12</f>
        <v>96</v>
      </c>
      <c r="Y63" s="115"/>
      <c r="Z63" s="99"/>
      <c r="AA63" s="115"/>
      <c r="AB63" s="99"/>
      <c r="AC63" s="115"/>
      <c r="AD63" s="115"/>
      <c r="AE63" s="115"/>
      <c r="AF63" s="99"/>
      <c r="AG63" s="99"/>
      <c r="AH63" s="110"/>
      <c r="AI63" s="271">
        <f t="shared" si="1"/>
        <v>150</v>
      </c>
      <c r="AJ63" s="274">
        <v>22</v>
      </c>
      <c r="AK63" s="301" t="e">
        <f t="shared" si="2"/>
        <v>#DIV/0!</v>
      </c>
      <c r="AL63" s="95" t="s">
        <v>249</v>
      </c>
    </row>
    <row r="64" spans="1:38" ht="15.75" thickBot="1">
      <c r="A64" s="244">
        <v>52</v>
      </c>
      <c r="B64" s="273" t="s">
        <v>425</v>
      </c>
      <c r="C64" s="209" t="s">
        <v>107</v>
      </c>
      <c r="D64" s="111"/>
      <c r="E64" s="99"/>
      <c r="F64" s="99"/>
      <c r="G64" s="99">
        <f>4*4</f>
        <v>16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>
        <f>21*2</f>
        <v>42</v>
      </c>
      <c r="S64" s="99">
        <f>21*4</f>
        <v>84</v>
      </c>
      <c r="T64" s="99"/>
      <c r="U64" s="99"/>
      <c r="V64" s="99"/>
      <c r="W64" s="99"/>
      <c r="X64" s="99"/>
      <c r="Y64" s="115"/>
      <c r="Z64" s="99"/>
      <c r="AA64" s="99"/>
      <c r="AB64" s="99"/>
      <c r="AC64" s="99">
        <f>2</f>
        <v>2</v>
      </c>
      <c r="AD64" s="99"/>
      <c r="AE64" s="115"/>
      <c r="AF64" s="115"/>
      <c r="AG64" s="115"/>
      <c r="AH64" s="118">
        <f>1*6</f>
        <v>6</v>
      </c>
      <c r="AI64" s="271">
        <f t="shared" si="1"/>
        <v>150</v>
      </c>
      <c r="AJ64" s="274">
        <v>144</v>
      </c>
      <c r="AK64" s="301" t="e">
        <f t="shared" si="2"/>
        <v>#DIV/0!</v>
      </c>
      <c r="AL64" s="95" t="s">
        <v>249</v>
      </c>
    </row>
    <row r="65" spans="1:38" ht="15.75" thickBot="1">
      <c r="A65" s="265">
        <v>53</v>
      </c>
      <c r="B65" s="273" t="s">
        <v>408</v>
      </c>
      <c r="C65" s="209" t="s">
        <v>109</v>
      </c>
      <c r="D65" s="111"/>
      <c r="E65" s="99"/>
      <c r="F65" s="99"/>
      <c r="G65" s="99"/>
      <c r="H65" s="99"/>
      <c r="I65" s="99"/>
      <c r="J65" s="99"/>
      <c r="K65" s="99"/>
      <c r="L65" s="99">
        <f>6*4</f>
        <v>24</v>
      </c>
      <c r="M65" s="99"/>
      <c r="N65" s="99"/>
      <c r="O65" s="99"/>
      <c r="P65" s="99"/>
      <c r="Q65" s="99"/>
      <c r="R65" s="99">
        <f>20*2</f>
        <v>40</v>
      </c>
      <c r="S65" s="99">
        <f>20*4</f>
        <v>80</v>
      </c>
      <c r="T65" s="99"/>
      <c r="U65" s="99"/>
      <c r="V65" s="99"/>
      <c r="W65" s="99"/>
      <c r="X65" s="99"/>
      <c r="Y65" s="115"/>
      <c r="Z65" s="99"/>
      <c r="AA65" s="115"/>
      <c r="AB65" s="99"/>
      <c r="AC65" s="115"/>
      <c r="AD65" s="115"/>
      <c r="AE65" s="115"/>
      <c r="AF65" s="115"/>
      <c r="AG65" s="115"/>
      <c r="AH65" s="118">
        <f>1*6</f>
        <v>6</v>
      </c>
      <c r="AI65" s="271">
        <f t="shared" si="1"/>
        <v>150</v>
      </c>
      <c r="AJ65" s="274">
        <v>88</v>
      </c>
      <c r="AK65" s="301" t="e">
        <f t="shared" si="2"/>
        <v>#DIV/0!</v>
      </c>
      <c r="AL65" s="95" t="s">
        <v>249</v>
      </c>
    </row>
    <row r="66" spans="1:38" ht="15.75" thickBot="1">
      <c r="A66" s="265">
        <v>54</v>
      </c>
      <c r="B66" s="273" t="s">
        <v>408</v>
      </c>
      <c r="C66" s="209" t="s">
        <v>110</v>
      </c>
      <c r="D66" s="111"/>
      <c r="E66" s="99"/>
      <c r="F66" s="99"/>
      <c r="G66" s="99"/>
      <c r="H66" s="99"/>
      <c r="I66" s="99"/>
      <c r="J66" s="99"/>
      <c r="K66" s="99"/>
      <c r="L66" s="99">
        <f>6*4</f>
        <v>24</v>
      </c>
      <c r="M66" s="99"/>
      <c r="N66" s="99"/>
      <c r="O66" s="99"/>
      <c r="P66" s="99"/>
      <c r="Q66" s="99"/>
      <c r="R66" s="99">
        <f>20*2</f>
        <v>40</v>
      </c>
      <c r="S66" s="99">
        <f>20*4</f>
        <v>80</v>
      </c>
      <c r="T66" s="99"/>
      <c r="U66" s="99"/>
      <c r="V66" s="99"/>
      <c r="W66" s="99"/>
      <c r="X66" s="99"/>
      <c r="Y66" s="115"/>
      <c r="Z66" s="99"/>
      <c r="AA66" s="115"/>
      <c r="AB66" s="99"/>
      <c r="AC66" s="115"/>
      <c r="AD66" s="115"/>
      <c r="AE66" s="115"/>
      <c r="AF66" s="115"/>
      <c r="AG66" s="115"/>
      <c r="AH66" s="118">
        <f>1*6</f>
        <v>6</v>
      </c>
      <c r="AI66" s="271">
        <f t="shared" si="1"/>
        <v>150</v>
      </c>
      <c r="AJ66" s="274">
        <v>67</v>
      </c>
      <c r="AK66" s="301" t="e">
        <f t="shared" si="2"/>
        <v>#DIV/0!</v>
      </c>
      <c r="AL66" s="95" t="s">
        <v>249</v>
      </c>
    </row>
    <row r="67" spans="1:38" ht="15.75" thickBot="1">
      <c r="A67" s="265">
        <v>55</v>
      </c>
      <c r="B67" s="273" t="s">
        <v>426</v>
      </c>
      <c r="C67" s="209" t="s">
        <v>111</v>
      </c>
      <c r="D67" s="111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115"/>
      <c r="Z67" s="99"/>
      <c r="AA67" s="115"/>
      <c r="AB67" s="99"/>
      <c r="AC67" s="115"/>
      <c r="AD67" s="115"/>
      <c r="AE67" s="115">
        <f>24*6</f>
        <v>144</v>
      </c>
      <c r="AF67" s="99"/>
      <c r="AG67" s="99"/>
      <c r="AH67" s="110">
        <f>1*6</f>
        <v>6</v>
      </c>
      <c r="AI67" s="271">
        <f t="shared" si="1"/>
        <v>150</v>
      </c>
      <c r="AJ67" s="274">
        <v>7</v>
      </c>
      <c r="AK67" s="301" t="e">
        <f t="shared" si="2"/>
        <v>#DIV/0!</v>
      </c>
      <c r="AL67" s="95" t="s">
        <v>249</v>
      </c>
    </row>
    <row r="68" spans="1:38" ht="15.75" thickBot="1">
      <c r="A68" s="265">
        <v>56</v>
      </c>
      <c r="B68" s="273" t="s">
        <v>408</v>
      </c>
      <c r="C68" s="209" t="s">
        <v>192</v>
      </c>
      <c r="D68" s="111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>
        <f>9*2</f>
        <v>18</v>
      </c>
      <c r="S68" s="99">
        <f>9*4</f>
        <v>36</v>
      </c>
      <c r="T68" s="99"/>
      <c r="U68" s="99"/>
      <c r="V68" s="99"/>
      <c r="W68" s="99"/>
      <c r="X68" s="99">
        <f>8*12</f>
        <v>96</v>
      </c>
      <c r="Y68" s="115"/>
      <c r="Z68" s="99"/>
      <c r="AA68" s="115"/>
      <c r="AB68" s="99"/>
      <c r="AC68" s="99"/>
      <c r="AD68" s="99"/>
      <c r="AE68" s="99"/>
      <c r="AF68" s="99"/>
      <c r="AG68" s="99"/>
      <c r="AH68" s="118"/>
      <c r="AI68" s="271">
        <f t="shared" si="1"/>
        <v>150</v>
      </c>
      <c r="AJ68" s="274">
        <v>35</v>
      </c>
      <c r="AK68" s="301" t="e">
        <f t="shared" si="2"/>
        <v>#DIV/0!</v>
      </c>
      <c r="AL68" s="95" t="s">
        <v>249</v>
      </c>
    </row>
    <row r="69" spans="1:38" ht="15.75" thickBot="1">
      <c r="A69" s="244">
        <v>57</v>
      </c>
      <c r="B69" s="273" t="s">
        <v>408</v>
      </c>
      <c r="C69" s="209" t="s">
        <v>202</v>
      </c>
      <c r="D69" s="111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>
        <f>9*2</f>
        <v>18</v>
      </c>
      <c r="S69" s="99">
        <f>9*4</f>
        <v>36</v>
      </c>
      <c r="T69" s="99"/>
      <c r="U69" s="99"/>
      <c r="V69" s="99"/>
      <c r="W69" s="99"/>
      <c r="X69" s="99">
        <f>8*12</f>
        <v>96</v>
      </c>
      <c r="Y69" s="115"/>
      <c r="Z69" s="99"/>
      <c r="AA69" s="115"/>
      <c r="AB69" s="99"/>
      <c r="AC69" s="115"/>
      <c r="AD69" s="115"/>
      <c r="AE69" s="115"/>
      <c r="AF69" s="99"/>
      <c r="AG69" s="99"/>
      <c r="AH69" s="110"/>
      <c r="AI69" s="271">
        <f t="shared" si="1"/>
        <v>150</v>
      </c>
      <c r="AJ69" s="274">
        <v>14</v>
      </c>
      <c r="AK69" s="301" t="e">
        <f t="shared" si="2"/>
        <v>#DIV/0!</v>
      </c>
      <c r="AL69" s="95" t="s">
        <v>249</v>
      </c>
    </row>
    <row r="70" spans="1:38" ht="15.75" thickBot="1">
      <c r="A70" s="265">
        <v>58</v>
      </c>
      <c r="B70" s="273" t="s">
        <v>411</v>
      </c>
      <c r="C70" s="209" t="s">
        <v>166</v>
      </c>
      <c r="D70" s="276">
        <f>3*4</f>
        <v>12</v>
      </c>
      <c r="E70" s="275"/>
      <c r="F70" s="275"/>
      <c r="G70" s="275"/>
      <c r="H70" s="275"/>
      <c r="I70" s="275"/>
      <c r="J70" s="275"/>
      <c r="K70" s="275"/>
      <c r="L70" s="275"/>
      <c r="M70" s="275"/>
      <c r="N70" s="275"/>
      <c r="O70" s="275"/>
      <c r="P70" s="275"/>
      <c r="Q70" s="275"/>
      <c r="R70" s="99">
        <f>6*2</f>
        <v>12</v>
      </c>
      <c r="S70" s="99">
        <f>6*4</f>
        <v>24</v>
      </c>
      <c r="T70" s="99"/>
      <c r="U70" s="99"/>
      <c r="V70" s="99"/>
      <c r="W70" s="99">
        <f>4*12</f>
        <v>48</v>
      </c>
      <c r="X70" s="99">
        <f>4*12</f>
        <v>48</v>
      </c>
      <c r="Y70" s="115"/>
      <c r="Z70" s="99"/>
      <c r="AA70" s="115"/>
      <c r="AB70" s="99"/>
      <c r="AC70" s="115"/>
      <c r="AD70" s="115"/>
      <c r="AE70" s="115"/>
      <c r="AF70" s="115"/>
      <c r="AG70" s="115"/>
      <c r="AH70" s="118">
        <f>1*6</f>
        <v>6</v>
      </c>
      <c r="AI70" s="271">
        <f t="shared" si="1"/>
        <v>150</v>
      </c>
      <c r="AJ70" s="274">
        <v>25</v>
      </c>
      <c r="AK70" s="301">
        <f t="shared" si="2"/>
        <v>2.0833333333333335</v>
      </c>
      <c r="AL70" s="95" t="s">
        <v>249</v>
      </c>
    </row>
    <row r="71" spans="1:38" ht="15.75" thickBot="1">
      <c r="A71" s="265">
        <v>59</v>
      </c>
      <c r="B71" s="273" t="s">
        <v>427</v>
      </c>
      <c r="C71" s="209" t="s">
        <v>112</v>
      </c>
      <c r="D71" s="111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>
        <f>9*6</f>
        <v>54</v>
      </c>
      <c r="V71" s="99"/>
      <c r="W71" s="99">
        <f>2*12</f>
        <v>24</v>
      </c>
      <c r="X71" s="99">
        <f>6*12</f>
        <v>72</v>
      </c>
      <c r="Y71" s="115"/>
      <c r="Z71" s="99"/>
      <c r="AA71" s="115"/>
      <c r="AB71" s="99"/>
      <c r="AC71" s="115"/>
      <c r="AD71" s="115"/>
      <c r="AE71" s="115"/>
      <c r="AF71" s="115"/>
      <c r="AG71" s="115"/>
      <c r="AH71" s="118"/>
      <c r="AI71" s="271">
        <f t="shared" si="1"/>
        <v>150</v>
      </c>
      <c r="AJ71" s="274">
        <v>66</v>
      </c>
      <c r="AK71" s="301" t="e">
        <f t="shared" si="2"/>
        <v>#DIV/0!</v>
      </c>
      <c r="AL71" s="95" t="s">
        <v>249</v>
      </c>
    </row>
    <row r="72" spans="1:38" ht="15.75" thickBot="1">
      <c r="A72" s="265">
        <v>60</v>
      </c>
      <c r="B72" s="273" t="s">
        <v>427</v>
      </c>
      <c r="C72" s="209" t="s">
        <v>113</v>
      </c>
      <c r="D72" s="111"/>
      <c r="E72" s="99"/>
      <c r="F72" s="99"/>
      <c r="G72" s="99">
        <f>12*4</f>
        <v>48</v>
      </c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>
        <f>4*12</f>
        <v>48</v>
      </c>
      <c r="X72" s="99">
        <f>4*12</f>
        <v>48</v>
      </c>
      <c r="Y72" s="115"/>
      <c r="Z72" s="99"/>
      <c r="AA72" s="115"/>
      <c r="AB72" s="99"/>
      <c r="AC72" s="115">
        <f>6</f>
        <v>6</v>
      </c>
      <c r="AD72" s="115"/>
      <c r="AE72" s="115"/>
      <c r="AF72" s="115"/>
      <c r="AG72" s="115"/>
      <c r="AH72" s="118"/>
      <c r="AI72" s="271">
        <f t="shared" si="1"/>
        <v>150</v>
      </c>
      <c r="AJ72" s="274">
        <v>402</v>
      </c>
      <c r="AK72" s="301" t="e">
        <f t="shared" si="2"/>
        <v>#DIV/0!</v>
      </c>
      <c r="AL72" s="95" t="s">
        <v>249</v>
      </c>
    </row>
    <row r="73" spans="1:38" ht="15.75" thickBot="1">
      <c r="A73" s="265">
        <v>61</v>
      </c>
      <c r="B73" s="273" t="s">
        <v>427</v>
      </c>
      <c r="C73" s="209" t="s">
        <v>306</v>
      </c>
      <c r="D73" s="111"/>
      <c r="E73" s="99"/>
      <c r="F73" s="99"/>
      <c r="G73" s="99">
        <f>6*4</f>
        <v>24</v>
      </c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>
        <f>21*6</f>
        <v>126</v>
      </c>
      <c r="V73" s="99"/>
      <c r="W73" s="99"/>
      <c r="X73" s="99"/>
      <c r="Y73" s="115"/>
      <c r="Z73" s="99"/>
      <c r="AA73" s="115"/>
      <c r="AB73" s="99"/>
      <c r="AC73" s="115"/>
      <c r="AD73" s="117"/>
      <c r="AE73" s="117"/>
      <c r="AF73" s="117"/>
      <c r="AG73" s="117"/>
      <c r="AH73" s="246"/>
      <c r="AI73" s="271">
        <f t="shared" si="1"/>
        <v>150</v>
      </c>
      <c r="AJ73" s="274">
        <v>295</v>
      </c>
      <c r="AK73" s="301" t="e">
        <f t="shared" si="2"/>
        <v>#DIV/0!</v>
      </c>
      <c r="AL73" s="95" t="s">
        <v>249</v>
      </c>
    </row>
    <row r="74" spans="1:38" ht="15.75" thickBot="1">
      <c r="A74" s="244">
        <v>62</v>
      </c>
      <c r="B74" s="279" t="s">
        <v>380</v>
      </c>
      <c r="C74" s="209" t="s">
        <v>167</v>
      </c>
      <c r="D74" s="111"/>
      <c r="E74" s="99"/>
      <c r="F74" s="99"/>
      <c r="G74" s="99">
        <f>6*4</f>
        <v>24</v>
      </c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>
        <f>19*6</f>
        <v>114</v>
      </c>
      <c r="V74" s="99"/>
      <c r="W74" s="99"/>
      <c r="X74" s="99">
        <f>1*12</f>
        <v>12</v>
      </c>
      <c r="Y74" s="115"/>
      <c r="Z74" s="99"/>
      <c r="AA74" s="115"/>
      <c r="AB74" s="99"/>
      <c r="AC74" s="115"/>
      <c r="AD74" s="115"/>
      <c r="AE74" s="115"/>
      <c r="AF74" s="115"/>
      <c r="AG74" s="115"/>
      <c r="AH74" s="118"/>
      <c r="AI74" s="271">
        <f t="shared" si="1"/>
        <v>150</v>
      </c>
      <c r="AJ74" s="274">
        <v>77</v>
      </c>
      <c r="AK74" s="301" t="e">
        <f t="shared" si="2"/>
        <v>#DIV/0!</v>
      </c>
      <c r="AL74" s="95" t="s">
        <v>249</v>
      </c>
    </row>
    <row r="75" spans="1:38" ht="15.75" thickBot="1">
      <c r="A75" s="265">
        <v>63</v>
      </c>
      <c r="B75" s="273" t="s">
        <v>411</v>
      </c>
      <c r="C75" s="209" t="s">
        <v>304</v>
      </c>
      <c r="D75" s="111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>
        <f>1*2</f>
        <v>2</v>
      </c>
      <c r="S75" s="99">
        <f>1*4</f>
        <v>4</v>
      </c>
      <c r="T75" s="99"/>
      <c r="U75" s="99">
        <f>16*6</f>
        <v>96</v>
      </c>
      <c r="V75" s="99"/>
      <c r="W75" s="99"/>
      <c r="X75" s="99">
        <f>4*12</f>
        <v>48</v>
      </c>
      <c r="Y75" s="115"/>
      <c r="Z75" s="99"/>
      <c r="AA75" s="115"/>
      <c r="AB75" s="99"/>
      <c r="AC75" s="115"/>
      <c r="AD75" s="115"/>
      <c r="AE75" s="115"/>
      <c r="AF75" s="99"/>
      <c r="AG75" s="99"/>
      <c r="AH75" s="110"/>
      <c r="AI75" s="271">
        <f t="shared" si="1"/>
        <v>150</v>
      </c>
      <c r="AJ75" s="274">
        <v>10</v>
      </c>
      <c r="AK75" s="301" t="e">
        <f t="shared" si="2"/>
        <v>#DIV/0!</v>
      </c>
      <c r="AL75" s="95" t="s">
        <v>249</v>
      </c>
    </row>
    <row r="76" spans="1:38" ht="15.75" thickBot="1">
      <c r="A76" s="265">
        <v>64</v>
      </c>
      <c r="B76" s="273" t="s">
        <v>408</v>
      </c>
      <c r="C76" s="209" t="s">
        <v>168</v>
      </c>
      <c r="D76" s="111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>
        <f>5*2</f>
        <v>10</v>
      </c>
      <c r="S76" s="99">
        <f>5*4</f>
        <v>20</v>
      </c>
      <c r="T76" s="99"/>
      <c r="U76" s="99"/>
      <c r="V76" s="99"/>
      <c r="W76" s="99">
        <f>5*12</f>
        <v>60</v>
      </c>
      <c r="X76" s="99">
        <f>5*12</f>
        <v>60</v>
      </c>
      <c r="Y76" s="115"/>
      <c r="Z76" s="99"/>
      <c r="AA76" s="115"/>
      <c r="AB76" s="99"/>
      <c r="AC76" s="115"/>
      <c r="AD76" s="115"/>
      <c r="AE76" s="115"/>
      <c r="AF76" s="99"/>
      <c r="AG76" s="99"/>
      <c r="AH76" s="110"/>
      <c r="AI76" s="271">
        <f t="shared" si="1"/>
        <v>150</v>
      </c>
      <c r="AJ76" s="274">
        <v>0</v>
      </c>
      <c r="AK76" s="301" t="e">
        <f t="shared" si="2"/>
        <v>#DIV/0!</v>
      </c>
      <c r="AL76" s="95" t="s">
        <v>249</v>
      </c>
    </row>
    <row r="77" spans="1:38" ht="15.75" thickBot="1">
      <c r="A77" s="265">
        <v>65</v>
      </c>
      <c r="B77" s="273" t="s">
        <v>408</v>
      </c>
      <c r="C77" s="209" t="s">
        <v>201</v>
      </c>
      <c r="D77" s="111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>
        <f>6*12</f>
        <v>72</v>
      </c>
      <c r="X77" s="99">
        <f>6*12</f>
        <v>72</v>
      </c>
      <c r="Y77" s="115"/>
      <c r="Z77" s="99"/>
      <c r="AA77" s="115"/>
      <c r="AB77" s="99"/>
      <c r="AC77" s="115"/>
      <c r="AD77" s="115"/>
      <c r="AE77" s="115">
        <f>1*6</f>
        <v>6</v>
      </c>
      <c r="AF77" s="99"/>
      <c r="AG77" s="99"/>
      <c r="AH77" s="110"/>
      <c r="AI77" s="271">
        <f t="shared" ref="AI77:AI132" si="4">SUM(D77:AH77)</f>
        <v>150</v>
      </c>
      <c r="AJ77" s="274"/>
      <c r="AK77" s="301" t="e">
        <f t="shared" si="2"/>
        <v>#DIV/0!</v>
      </c>
      <c r="AL77" s="95" t="s">
        <v>249</v>
      </c>
    </row>
    <row r="78" spans="1:38" ht="15.75" thickBot="1">
      <c r="A78" s="265">
        <v>66</v>
      </c>
      <c r="B78" s="273" t="s">
        <v>411</v>
      </c>
      <c r="C78" s="209" t="s">
        <v>203</v>
      </c>
      <c r="D78" s="111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>
        <f>6*2</f>
        <v>12</v>
      </c>
      <c r="S78" s="99">
        <f>6*4</f>
        <v>24</v>
      </c>
      <c r="T78" s="99"/>
      <c r="U78" s="99">
        <f>13*6</f>
        <v>78</v>
      </c>
      <c r="V78" s="99"/>
      <c r="W78" s="99"/>
      <c r="X78" s="99">
        <f>3*12</f>
        <v>36</v>
      </c>
      <c r="Y78" s="115"/>
      <c r="Z78" s="99"/>
      <c r="AA78" s="115"/>
      <c r="AB78" s="99"/>
      <c r="AC78" s="115"/>
      <c r="AD78" s="115"/>
      <c r="AE78" s="115"/>
      <c r="AF78" s="115"/>
      <c r="AG78" s="115"/>
      <c r="AH78" s="110"/>
      <c r="AI78" s="271">
        <f t="shared" si="4"/>
        <v>150</v>
      </c>
      <c r="AJ78" s="274">
        <v>11</v>
      </c>
      <c r="AK78" s="301" t="e">
        <f t="shared" ref="AK78:AK131" si="5">+AJ78/D78</f>
        <v>#DIV/0!</v>
      </c>
      <c r="AL78" s="95" t="s">
        <v>249</v>
      </c>
    </row>
    <row r="79" spans="1:38" ht="15.75" thickBot="1">
      <c r="A79" s="244">
        <v>67</v>
      </c>
      <c r="B79" s="273" t="s">
        <v>428</v>
      </c>
      <c r="C79" s="209" t="s">
        <v>169</v>
      </c>
      <c r="D79" s="111"/>
      <c r="E79" s="99">
        <f>25*6</f>
        <v>150</v>
      </c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115"/>
      <c r="Z79" s="99"/>
      <c r="AA79" s="115"/>
      <c r="AB79" s="99"/>
      <c r="AC79" s="115"/>
      <c r="AD79" s="115"/>
      <c r="AE79" s="115"/>
      <c r="AF79" s="99"/>
      <c r="AG79" s="99"/>
      <c r="AH79" s="110"/>
      <c r="AI79" s="271">
        <f t="shared" si="4"/>
        <v>150</v>
      </c>
      <c r="AJ79" s="274">
        <v>109</v>
      </c>
      <c r="AK79" s="301" t="e">
        <f t="shared" si="5"/>
        <v>#DIV/0!</v>
      </c>
      <c r="AL79" s="95" t="s">
        <v>249</v>
      </c>
    </row>
    <row r="80" spans="1:38" ht="15.75" thickBot="1">
      <c r="A80" s="265">
        <v>68</v>
      </c>
      <c r="B80" s="273" t="s">
        <v>408</v>
      </c>
      <c r="C80" s="209" t="s">
        <v>205</v>
      </c>
      <c r="D80" s="111">
        <f>8*4</f>
        <v>32</v>
      </c>
      <c r="E80" s="99"/>
      <c r="F80" s="99">
        <f>2*6</f>
        <v>12</v>
      </c>
      <c r="G80" s="99">
        <f>1*4</f>
        <v>4</v>
      </c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>
        <f>16*2</f>
        <v>32</v>
      </c>
      <c r="S80" s="99">
        <f>16*4</f>
        <v>64</v>
      </c>
      <c r="T80" s="99"/>
      <c r="U80" s="99"/>
      <c r="V80" s="99"/>
      <c r="W80" s="99"/>
      <c r="X80" s="99"/>
      <c r="Y80" s="115"/>
      <c r="Z80" s="99"/>
      <c r="AA80" s="115"/>
      <c r="AB80" s="99"/>
      <c r="AC80" s="115"/>
      <c r="AD80" s="115"/>
      <c r="AE80" s="115"/>
      <c r="AF80" s="99"/>
      <c r="AG80" s="99"/>
      <c r="AH80" s="110">
        <f>1*6</f>
        <v>6</v>
      </c>
      <c r="AI80" s="271">
        <f t="shared" si="4"/>
        <v>150</v>
      </c>
      <c r="AJ80" s="274">
        <v>30</v>
      </c>
      <c r="AK80" s="301">
        <f t="shared" si="5"/>
        <v>0.9375</v>
      </c>
      <c r="AL80" s="95" t="s">
        <v>249</v>
      </c>
    </row>
    <row r="81" spans="1:38" ht="15.75" thickBot="1">
      <c r="A81" s="265">
        <v>69</v>
      </c>
      <c r="B81" s="273" t="s">
        <v>384</v>
      </c>
      <c r="C81" s="209" t="s">
        <v>193</v>
      </c>
      <c r="D81" s="276"/>
      <c r="E81" s="275"/>
      <c r="F81" s="275"/>
      <c r="G81" s="275"/>
      <c r="H81" s="275"/>
      <c r="I81" s="275"/>
      <c r="J81" s="275"/>
      <c r="K81" s="275"/>
      <c r="L81" s="275"/>
      <c r="M81" s="275"/>
      <c r="N81" s="275"/>
      <c r="O81" s="275"/>
      <c r="P81" s="275"/>
      <c r="Q81" s="275"/>
      <c r="R81" s="275"/>
      <c r="S81" s="275"/>
      <c r="T81" s="275"/>
      <c r="U81" s="275"/>
      <c r="V81" s="275"/>
      <c r="W81" s="275"/>
      <c r="X81" s="275"/>
      <c r="Y81" s="275"/>
      <c r="Z81" s="275"/>
      <c r="AA81" s="275"/>
      <c r="AB81" s="275"/>
      <c r="AC81" s="275"/>
      <c r="AD81" s="631" t="s">
        <v>219</v>
      </c>
      <c r="AE81" s="632"/>
      <c r="AF81" s="632"/>
      <c r="AG81" s="632"/>
      <c r="AH81" s="632"/>
      <c r="AI81" s="271">
        <f t="shared" si="4"/>
        <v>0</v>
      </c>
      <c r="AJ81" s="274">
        <v>0</v>
      </c>
      <c r="AK81" s="301" t="e">
        <f t="shared" si="5"/>
        <v>#DIV/0!</v>
      </c>
      <c r="AL81" s="95" t="s">
        <v>249</v>
      </c>
    </row>
    <row r="82" spans="1:38" ht="15.75" thickBot="1">
      <c r="A82" s="265">
        <v>70</v>
      </c>
      <c r="B82" s="273" t="s">
        <v>410</v>
      </c>
      <c r="C82" s="209" t="s">
        <v>208</v>
      </c>
      <c r="D82" s="111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>
        <f>9*2</f>
        <v>18</v>
      </c>
      <c r="S82" s="99">
        <f>9*4</f>
        <v>36</v>
      </c>
      <c r="T82" s="99"/>
      <c r="U82" s="99"/>
      <c r="V82" s="99"/>
      <c r="W82" s="99">
        <f>4*12</f>
        <v>48</v>
      </c>
      <c r="X82" s="99">
        <f>4*12</f>
        <v>48</v>
      </c>
      <c r="Y82" s="99"/>
      <c r="Z82" s="99"/>
      <c r="AA82" s="99"/>
      <c r="AB82" s="99"/>
      <c r="AC82" s="99"/>
      <c r="AD82" s="99"/>
      <c r="AE82" s="99"/>
      <c r="AF82" s="99"/>
      <c r="AG82" s="99"/>
      <c r="AH82" s="110"/>
      <c r="AI82" s="271">
        <f t="shared" si="4"/>
        <v>150</v>
      </c>
      <c r="AJ82" s="274"/>
      <c r="AK82" s="301" t="e">
        <f t="shared" si="5"/>
        <v>#DIV/0!</v>
      </c>
      <c r="AL82" s="95" t="s">
        <v>249</v>
      </c>
    </row>
    <row r="83" spans="1:38" ht="15.75" thickBot="1">
      <c r="A83" s="265">
        <v>71</v>
      </c>
      <c r="B83" s="273" t="s">
        <v>408</v>
      </c>
      <c r="C83" s="209" t="s">
        <v>303</v>
      </c>
      <c r="D83" s="111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>
        <f>5*2</f>
        <v>10</v>
      </c>
      <c r="S83" s="99">
        <f>5*4</f>
        <v>20</v>
      </c>
      <c r="T83" s="99"/>
      <c r="U83" s="99"/>
      <c r="V83" s="99"/>
      <c r="W83" s="99">
        <f>3*12</f>
        <v>36</v>
      </c>
      <c r="X83" s="99">
        <f>7*12</f>
        <v>84</v>
      </c>
      <c r="Y83" s="99"/>
      <c r="Z83" s="99"/>
      <c r="AA83" s="99"/>
      <c r="AB83" s="99"/>
      <c r="AC83" s="99"/>
      <c r="AD83" s="99"/>
      <c r="AE83" s="99"/>
      <c r="AF83" s="99"/>
      <c r="AG83" s="99"/>
      <c r="AH83" s="110"/>
      <c r="AI83" s="271">
        <f t="shared" si="4"/>
        <v>150</v>
      </c>
      <c r="AJ83" s="274"/>
      <c r="AK83" s="301" t="e">
        <f t="shared" si="5"/>
        <v>#DIV/0!</v>
      </c>
      <c r="AL83" s="95" t="s">
        <v>249</v>
      </c>
    </row>
    <row r="84" spans="1:38" ht="15.75" thickBot="1">
      <c r="A84" s="244">
        <v>72</v>
      </c>
      <c r="B84" s="273" t="s">
        <v>408</v>
      </c>
      <c r="C84" s="209" t="s">
        <v>330</v>
      </c>
      <c r="D84" s="111"/>
      <c r="E84" s="99"/>
      <c r="F84" s="99"/>
      <c r="G84" s="99">
        <f>15*4</f>
        <v>60</v>
      </c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>
        <f>11*2</f>
        <v>22</v>
      </c>
      <c r="S84" s="99">
        <f>11*4</f>
        <v>44</v>
      </c>
      <c r="T84" s="99"/>
      <c r="U84" s="99"/>
      <c r="V84" s="99"/>
      <c r="W84" s="99"/>
      <c r="X84" s="99">
        <f>2*12</f>
        <v>24</v>
      </c>
      <c r="Y84" s="99"/>
      <c r="Z84" s="99"/>
      <c r="AA84" s="99"/>
      <c r="AB84" s="99"/>
      <c r="AC84" s="99"/>
      <c r="AD84" s="99"/>
      <c r="AE84" s="99"/>
      <c r="AF84" s="99"/>
      <c r="AG84" s="99"/>
      <c r="AH84" s="110"/>
      <c r="AI84" s="271">
        <f t="shared" si="4"/>
        <v>150</v>
      </c>
      <c r="AJ84" s="274"/>
      <c r="AK84" s="301" t="e">
        <f t="shared" si="5"/>
        <v>#DIV/0!</v>
      </c>
      <c r="AL84" s="95" t="s">
        <v>249</v>
      </c>
    </row>
    <row r="85" spans="1:38" ht="15.75" thickBot="1">
      <c r="A85" s="265">
        <v>73</v>
      </c>
      <c r="B85" s="273" t="s">
        <v>411</v>
      </c>
      <c r="C85" s="209" t="s">
        <v>329</v>
      </c>
      <c r="D85" s="111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>
        <f>1*2</f>
        <v>2</v>
      </c>
      <c r="S85" s="99">
        <f>1*4</f>
        <v>4</v>
      </c>
      <c r="T85" s="99"/>
      <c r="U85" s="99">
        <f>14*6</f>
        <v>84</v>
      </c>
      <c r="V85" s="99"/>
      <c r="W85" s="99"/>
      <c r="X85" s="99">
        <f>5*12</f>
        <v>60</v>
      </c>
      <c r="Y85" s="99"/>
      <c r="Z85" s="99"/>
      <c r="AA85" s="99"/>
      <c r="AB85" s="99"/>
      <c r="AC85" s="99"/>
      <c r="AD85" s="99"/>
      <c r="AE85" s="99"/>
      <c r="AF85" s="99"/>
      <c r="AG85" s="99"/>
      <c r="AH85" s="110"/>
      <c r="AI85" s="271">
        <f t="shared" si="4"/>
        <v>150</v>
      </c>
      <c r="AJ85" s="274">
        <v>11</v>
      </c>
      <c r="AK85" s="301" t="e">
        <f t="shared" si="5"/>
        <v>#DIV/0!</v>
      </c>
      <c r="AL85" s="95" t="s">
        <v>249</v>
      </c>
    </row>
    <row r="86" spans="1:38" ht="15.75" thickBot="1">
      <c r="A86" s="265">
        <v>74</v>
      </c>
      <c r="B86" s="273" t="s">
        <v>411</v>
      </c>
      <c r="C86" s="209" t="s">
        <v>298</v>
      </c>
      <c r="D86" s="111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>
        <f>11*2</f>
        <v>22</v>
      </c>
      <c r="S86" s="99">
        <f>11*4</f>
        <v>44</v>
      </c>
      <c r="T86" s="99"/>
      <c r="U86" s="99"/>
      <c r="V86" s="99"/>
      <c r="W86" s="99"/>
      <c r="X86" s="99">
        <f>7*12</f>
        <v>84</v>
      </c>
      <c r="Y86" s="99"/>
      <c r="Z86" s="99"/>
      <c r="AA86" s="99"/>
      <c r="AB86" s="99"/>
      <c r="AC86" s="99"/>
      <c r="AD86" s="99"/>
      <c r="AE86" s="99"/>
      <c r="AF86" s="99"/>
      <c r="AG86" s="99"/>
      <c r="AH86" s="110"/>
      <c r="AI86" s="271">
        <f t="shared" si="4"/>
        <v>150</v>
      </c>
      <c r="AJ86" s="274">
        <v>5</v>
      </c>
      <c r="AK86" s="301" t="e">
        <f t="shared" si="5"/>
        <v>#DIV/0!</v>
      </c>
      <c r="AL86" s="95" t="s">
        <v>249</v>
      </c>
    </row>
    <row r="87" spans="1:38" ht="15.75" thickBot="1">
      <c r="A87" s="265">
        <v>75</v>
      </c>
      <c r="B87" s="273" t="s">
        <v>408</v>
      </c>
      <c r="C87" s="209" t="s">
        <v>297</v>
      </c>
      <c r="D87" s="111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>
        <f>5*2</f>
        <v>10</v>
      </c>
      <c r="S87" s="99">
        <f>5*4</f>
        <v>20</v>
      </c>
      <c r="T87" s="99"/>
      <c r="U87" s="99">
        <f>10*6</f>
        <v>60</v>
      </c>
      <c r="V87" s="99"/>
      <c r="W87" s="99"/>
      <c r="X87" s="99">
        <f>5*12</f>
        <v>60</v>
      </c>
      <c r="Y87" s="99"/>
      <c r="Z87" s="99"/>
      <c r="AA87" s="99"/>
      <c r="AB87" s="99"/>
      <c r="AC87" s="99"/>
      <c r="AD87" s="99"/>
      <c r="AE87" s="99"/>
      <c r="AF87" s="99"/>
      <c r="AG87" s="99"/>
      <c r="AH87" s="110"/>
      <c r="AI87" s="271">
        <f t="shared" si="4"/>
        <v>150</v>
      </c>
      <c r="AJ87" s="274"/>
      <c r="AK87" s="301" t="e">
        <f t="shared" si="5"/>
        <v>#DIV/0!</v>
      </c>
      <c r="AL87" s="95" t="s">
        <v>249</v>
      </c>
    </row>
    <row r="88" spans="1:38" ht="15.75" thickBot="1">
      <c r="A88" s="265">
        <v>76</v>
      </c>
      <c r="B88" s="273" t="s">
        <v>408</v>
      </c>
      <c r="C88" s="209" t="s">
        <v>296</v>
      </c>
      <c r="D88" s="111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>
        <f>3*6</f>
        <v>18</v>
      </c>
      <c r="V88" s="99"/>
      <c r="W88" s="99">
        <f>5*12</f>
        <v>60</v>
      </c>
      <c r="X88" s="99">
        <f>6*12</f>
        <v>72</v>
      </c>
      <c r="Y88" s="99"/>
      <c r="Z88" s="99"/>
      <c r="AA88" s="99"/>
      <c r="AB88" s="99"/>
      <c r="AC88" s="99"/>
      <c r="AD88" s="99"/>
      <c r="AE88" s="99"/>
      <c r="AF88" s="99"/>
      <c r="AG88" s="99"/>
      <c r="AH88" s="110"/>
      <c r="AI88" s="271">
        <f t="shared" si="4"/>
        <v>150</v>
      </c>
      <c r="AJ88" s="274"/>
      <c r="AK88" s="301" t="e">
        <f t="shared" si="5"/>
        <v>#DIV/0!</v>
      </c>
      <c r="AL88" s="95" t="s">
        <v>249</v>
      </c>
    </row>
    <row r="89" spans="1:38" ht="15.75" thickBot="1">
      <c r="A89" s="244">
        <v>77</v>
      </c>
      <c r="B89" s="273" t="s">
        <v>408</v>
      </c>
      <c r="C89" s="209" t="s">
        <v>328</v>
      </c>
      <c r="D89" s="111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>
        <f>1*6</f>
        <v>6</v>
      </c>
      <c r="V89" s="99"/>
      <c r="W89" s="99">
        <f>6*12</f>
        <v>72</v>
      </c>
      <c r="X89" s="99">
        <f>6*12</f>
        <v>72</v>
      </c>
      <c r="Y89" s="99"/>
      <c r="Z89" s="99"/>
      <c r="AA89" s="99"/>
      <c r="AB89" s="99"/>
      <c r="AC89" s="99"/>
      <c r="AD89" s="99"/>
      <c r="AE89" s="99"/>
      <c r="AF89" s="99"/>
      <c r="AG89" s="99"/>
      <c r="AH89" s="110"/>
      <c r="AI89" s="271">
        <f t="shared" si="4"/>
        <v>150</v>
      </c>
      <c r="AJ89" s="274"/>
      <c r="AK89" s="301" t="e">
        <f t="shared" si="5"/>
        <v>#DIV/0!</v>
      </c>
      <c r="AL89" s="95" t="s">
        <v>249</v>
      </c>
    </row>
    <row r="90" spans="1:38" ht="15.75" thickBot="1">
      <c r="A90" s="265">
        <v>78</v>
      </c>
      <c r="B90" s="273" t="s">
        <v>408</v>
      </c>
      <c r="C90" s="209" t="s">
        <v>295</v>
      </c>
      <c r="D90" s="111"/>
      <c r="E90" s="99"/>
      <c r="F90" s="99"/>
      <c r="G90" s="99">
        <f>9*4</f>
        <v>36</v>
      </c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>
        <f>7*6</f>
        <v>42</v>
      </c>
      <c r="U90" s="99"/>
      <c r="V90" s="99"/>
      <c r="W90" s="99"/>
      <c r="X90" s="99"/>
      <c r="Y90" s="99"/>
      <c r="Z90" s="99"/>
      <c r="AA90" s="99"/>
      <c r="AB90" s="99"/>
      <c r="AC90" s="99">
        <f>3*6</f>
        <v>18</v>
      </c>
      <c r="AD90" s="99"/>
      <c r="AE90" s="99"/>
      <c r="AF90" s="99"/>
      <c r="AG90" s="99"/>
      <c r="AH90" s="110"/>
      <c r="AI90" s="271">
        <f t="shared" si="4"/>
        <v>96</v>
      </c>
      <c r="AJ90" s="274"/>
      <c r="AK90" s="301" t="e">
        <f t="shared" si="5"/>
        <v>#DIV/0!</v>
      </c>
      <c r="AL90" s="95" t="s">
        <v>249</v>
      </c>
    </row>
    <row r="91" spans="1:38" ht="15.75" thickBot="1">
      <c r="A91" s="265">
        <v>79</v>
      </c>
      <c r="B91" s="273" t="s">
        <v>408</v>
      </c>
      <c r="C91" s="209" t="s">
        <v>206</v>
      </c>
      <c r="D91" s="111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>
        <f>16*2</f>
        <v>32</v>
      </c>
      <c r="S91" s="99">
        <f>16*4</f>
        <v>64</v>
      </c>
      <c r="T91" s="99"/>
      <c r="U91" s="99"/>
      <c r="V91" s="99"/>
      <c r="W91" s="99">
        <f>2*12</f>
        <v>24</v>
      </c>
      <c r="X91" s="99">
        <f>2*12</f>
        <v>24</v>
      </c>
      <c r="Y91" s="99"/>
      <c r="Z91" s="99"/>
      <c r="AA91" s="99"/>
      <c r="AB91" s="99"/>
      <c r="AC91" s="99"/>
      <c r="AD91" s="99"/>
      <c r="AE91" s="99"/>
      <c r="AF91" s="99"/>
      <c r="AG91" s="99"/>
      <c r="AH91" s="110">
        <f>1*6</f>
        <v>6</v>
      </c>
      <c r="AI91" s="271">
        <f t="shared" si="4"/>
        <v>150</v>
      </c>
      <c r="AJ91" s="274">
        <v>68</v>
      </c>
      <c r="AK91" s="301" t="e">
        <f t="shared" si="5"/>
        <v>#DIV/0!</v>
      </c>
      <c r="AL91" s="95" t="s">
        <v>249</v>
      </c>
    </row>
    <row r="92" spans="1:38" ht="15.75" thickBot="1">
      <c r="A92" s="265">
        <v>80</v>
      </c>
      <c r="B92" s="273" t="s">
        <v>408</v>
      </c>
      <c r="C92" s="209" t="s">
        <v>429</v>
      </c>
      <c r="D92" s="111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>
        <f>7*2</f>
        <v>14</v>
      </c>
      <c r="S92" s="99">
        <f>7*4</f>
        <v>28</v>
      </c>
      <c r="T92" s="99"/>
      <c r="U92" s="99">
        <f>10*6</f>
        <v>60</v>
      </c>
      <c r="V92" s="99"/>
      <c r="W92" s="99"/>
      <c r="X92" s="99">
        <f>4*12</f>
        <v>48</v>
      </c>
      <c r="Y92" s="99"/>
      <c r="Z92" s="99"/>
      <c r="AA92" s="99"/>
      <c r="AB92" s="99"/>
      <c r="AC92" s="99"/>
      <c r="AD92" s="99"/>
      <c r="AE92" s="99"/>
      <c r="AF92" s="99"/>
      <c r="AG92" s="99"/>
      <c r="AH92" s="110"/>
      <c r="AI92" s="271">
        <f t="shared" si="4"/>
        <v>150</v>
      </c>
      <c r="AJ92" s="274">
        <v>36</v>
      </c>
      <c r="AK92" s="301" t="e">
        <f t="shared" si="5"/>
        <v>#DIV/0!</v>
      </c>
      <c r="AL92" s="95" t="s">
        <v>249</v>
      </c>
    </row>
    <row r="93" spans="1:38" ht="15.75" thickBot="1">
      <c r="A93" s="265">
        <v>81</v>
      </c>
      <c r="B93" s="273" t="s">
        <v>408</v>
      </c>
      <c r="C93" s="209" t="s">
        <v>430</v>
      </c>
      <c r="D93" s="111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>
        <f>4*2</f>
        <v>8</v>
      </c>
      <c r="S93" s="99">
        <f>4*4</f>
        <v>16</v>
      </c>
      <c r="T93" s="99"/>
      <c r="U93" s="99">
        <f>3*12</f>
        <v>36</v>
      </c>
      <c r="V93" s="99"/>
      <c r="W93" s="99">
        <f>3*12</f>
        <v>36</v>
      </c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110"/>
      <c r="AI93" s="271">
        <f t="shared" si="4"/>
        <v>96</v>
      </c>
      <c r="AJ93" s="274">
        <v>13</v>
      </c>
      <c r="AK93" s="301" t="e">
        <f t="shared" si="5"/>
        <v>#DIV/0!</v>
      </c>
      <c r="AL93" s="95" t="s">
        <v>249</v>
      </c>
    </row>
    <row r="94" spans="1:38" ht="15.75" thickBot="1">
      <c r="A94" s="244">
        <v>82</v>
      </c>
      <c r="B94" s="273" t="s">
        <v>408</v>
      </c>
      <c r="C94" s="209" t="s">
        <v>431</v>
      </c>
      <c r="D94" s="111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>
        <f>10*2</f>
        <v>20</v>
      </c>
      <c r="S94" s="99">
        <f>10*4</f>
        <v>40</v>
      </c>
      <c r="T94" s="99"/>
      <c r="U94" s="99">
        <f>1*6</f>
        <v>6</v>
      </c>
      <c r="V94" s="99"/>
      <c r="W94" s="99">
        <f>1*12</f>
        <v>12</v>
      </c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110"/>
      <c r="AI94" s="271">
        <f t="shared" si="4"/>
        <v>78</v>
      </c>
      <c r="AJ94" s="274">
        <v>52</v>
      </c>
      <c r="AK94" s="301" t="e">
        <f t="shared" si="5"/>
        <v>#DIV/0!</v>
      </c>
      <c r="AL94" s="95" t="s">
        <v>249</v>
      </c>
    </row>
    <row r="95" spans="1:38" ht="15.75" thickBot="1">
      <c r="A95" s="265">
        <v>83</v>
      </c>
      <c r="B95" s="273" t="s">
        <v>432</v>
      </c>
      <c r="C95" s="209" t="s">
        <v>433</v>
      </c>
      <c r="D95" s="111">
        <f>10*4</f>
        <v>40</v>
      </c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>
        <f>1*2</f>
        <v>2</v>
      </c>
      <c r="S95" s="99">
        <f>1*4</f>
        <v>4</v>
      </c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110"/>
      <c r="AI95" s="271">
        <f t="shared" si="4"/>
        <v>46</v>
      </c>
      <c r="AJ95" s="274">
        <v>42</v>
      </c>
      <c r="AK95" s="301">
        <f t="shared" si="5"/>
        <v>1.05</v>
      </c>
      <c r="AL95" s="95" t="s">
        <v>249</v>
      </c>
    </row>
    <row r="96" spans="1:38" ht="15.75" thickBot="1">
      <c r="A96" s="265">
        <v>84</v>
      </c>
      <c r="B96" s="273" t="s">
        <v>408</v>
      </c>
      <c r="C96" s="209" t="s">
        <v>434</v>
      </c>
      <c r="D96" s="111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>
        <f>1*6</f>
        <v>6</v>
      </c>
      <c r="V96" s="99"/>
      <c r="W96" s="99">
        <f>8*12</f>
        <v>96</v>
      </c>
      <c r="X96" s="99">
        <f>4*12</f>
        <v>48</v>
      </c>
      <c r="Y96" s="99"/>
      <c r="Z96" s="99"/>
      <c r="AA96" s="99"/>
      <c r="AB96" s="99"/>
      <c r="AC96" s="99"/>
      <c r="AD96" s="99"/>
      <c r="AE96" s="99"/>
      <c r="AF96" s="99"/>
      <c r="AG96" s="99"/>
      <c r="AH96" s="110"/>
      <c r="AI96" s="271">
        <f t="shared" si="4"/>
        <v>150</v>
      </c>
      <c r="AJ96" s="274"/>
      <c r="AK96" s="301" t="e">
        <f t="shared" si="5"/>
        <v>#DIV/0!</v>
      </c>
      <c r="AL96" s="95" t="s">
        <v>249</v>
      </c>
    </row>
    <row r="97" spans="1:38" ht="15.75" thickBot="1">
      <c r="A97" s="244">
        <v>85</v>
      </c>
      <c r="B97" s="273" t="s">
        <v>435</v>
      </c>
      <c r="C97" s="232" t="s">
        <v>436</v>
      </c>
      <c r="D97" s="104">
        <v>8</v>
      </c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2"/>
      <c r="AI97" s="271">
        <f t="shared" si="4"/>
        <v>8</v>
      </c>
      <c r="AJ97" s="280">
        <v>29</v>
      </c>
      <c r="AK97" s="301">
        <f t="shared" si="5"/>
        <v>3.625</v>
      </c>
      <c r="AL97" s="95" t="s">
        <v>249</v>
      </c>
    </row>
    <row r="98" spans="1:38" ht="15.75" thickBot="1">
      <c r="A98" s="100">
        <v>86</v>
      </c>
      <c r="B98" s="245" t="s">
        <v>408</v>
      </c>
      <c r="C98" s="232" t="s">
        <v>437</v>
      </c>
      <c r="D98" s="104">
        <v>28</v>
      </c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2"/>
      <c r="AI98" s="271">
        <f t="shared" si="4"/>
        <v>28</v>
      </c>
      <c r="AJ98" s="280">
        <v>114</v>
      </c>
      <c r="AK98" s="301">
        <f t="shared" si="5"/>
        <v>4.0714285714285712</v>
      </c>
      <c r="AL98" s="95" t="s">
        <v>249</v>
      </c>
    </row>
    <row r="99" spans="1:38" ht="15.75" thickBot="1">
      <c r="A99" s="100">
        <v>87</v>
      </c>
      <c r="B99" s="281" t="s">
        <v>408</v>
      </c>
      <c r="C99" s="232" t="s">
        <v>438</v>
      </c>
      <c r="D99" s="104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>
        <f>5*12</f>
        <v>60</v>
      </c>
      <c r="X99" s="103">
        <f>7*12</f>
        <v>84</v>
      </c>
      <c r="Y99" s="103"/>
      <c r="Z99" s="103"/>
      <c r="AA99" s="103"/>
      <c r="AB99" s="103"/>
      <c r="AC99" s="103"/>
      <c r="AD99" s="103"/>
      <c r="AE99" s="103">
        <f>1*6</f>
        <v>6</v>
      </c>
      <c r="AF99" s="103"/>
      <c r="AG99" s="103"/>
      <c r="AH99" s="102"/>
      <c r="AI99" s="298">
        <f t="shared" si="4"/>
        <v>150</v>
      </c>
      <c r="AJ99" s="296"/>
      <c r="AK99" s="301" t="e">
        <f t="shared" si="5"/>
        <v>#DIV/0!</v>
      </c>
      <c r="AL99" s="95" t="s">
        <v>249</v>
      </c>
    </row>
    <row r="100" spans="1:38" ht="15.75" thickBot="1">
      <c r="A100" s="100">
        <v>88</v>
      </c>
      <c r="B100" s="281" t="s">
        <v>408</v>
      </c>
      <c r="C100" s="99" t="s">
        <v>317</v>
      </c>
      <c r="D100" s="104">
        <v>30</v>
      </c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>
        <v>108</v>
      </c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>
        <v>12</v>
      </c>
      <c r="AF100" s="103"/>
      <c r="AG100" s="103"/>
      <c r="AH100" s="102"/>
      <c r="AI100" s="298">
        <f t="shared" si="4"/>
        <v>150</v>
      </c>
      <c r="AJ100" s="296">
        <v>169</v>
      </c>
      <c r="AK100" s="301">
        <f t="shared" si="5"/>
        <v>5.6333333333333337</v>
      </c>
      <c r="AL100" s="238" t="s">
        <v>224</v>
      </c>
    </row>
    <row r="101" spans="1:38" ht="15.75" thickBot="1">
      <c r="A101" s="100">
        <v>89</v>
      </c>
      <c r="B101" s="281" t="s">
        <v>408</v>
      </c>
      <c r="C101" s="99" t="s">
        <v>318</v>
      </c>
      <c r="D101" s="104">
        <v>54</v>
      </c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>
        <v>96</v>
      </c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2"/>
      <c r="AI101" s="298">
        <f t="shared" si="4"/>
        <v>150</v>
      </c>
      <c r="AJ101" s="296">
        <v>252</v>
      </c>
      <c r="AK101" s="301">
        <f t="shared" si="5"/>
        <v>4.666666666666667</v>
      </c>
      <c r="AL101" s="238" t="s">
        <v>224</v>
      </c>
    </row>
    <row r="102" spans="1:38" ht="15.75" thickBot="1">
      <c r="A102" s="97">
        <v>90</v>
      </c>
      <c r="B102" s="302" t="s">
        <v>408</v>
      </c>
      <c r="C102" s="295" t="s">
        <v>319</v>
      </c>
      <c r="D102" s="634" t="s">
        <v>185</v>
      </c>
      <c r="E102" s="635"/>
      <c r="F102" s="635"/>
      <c r="G102" s="635"/>
      <c r="H102" s="635"/>
      <c r="I102" s="635"/>
      <c r="J102" s="635"/>
      <c r="K102" s="635"/>
      <c r="L102" s="635"/>
      <c r="M102" s="635"/>
      <c r="N102" s="635"/>
      <c r="O102" s="635"/>
      <c r="P102" s="635"/>
      <c r="Q102" s="635"/>
      <c r="R102" s="635"/>
      <c r="S102" s="635"/>
      <c r="T102" s="635"/>
      <c r="U102" s="635"/>
      <c r="V102" s="635"/>
      <c r="W102" s="635"/>
      <c r="X102" s="635"/>
      <c r="Y102" s="635"/>
      <c r="Z102" s="635"/>
      <c r="AA102" s="635"/>
      <c r="AB102" s="635"/>
      <c r="AC102" s="635"/>
      <c r="AD102" s="635"/>
      <c r="AE102" s="635"/>
      <c r="AF102" s="635"/>
      <c r="AG102" s="635"/>
      <c r="AH102" s="635"/>
      <c r="AI102" s="298">
        <f t="shared" si="4"/>
        <v>0</v>
      </c>
      <c r="AJ102" s="296"/>
      <c r="AK102" s="301" t="e">
        <f t="shared" si="5"/>
        <v>#VALUE!</v>
      </c>
      <c r="AL102" s="238" t="s">
        <v>224</v>
      </c>
    </row>
    <row r="103" spans="1:38" ht="15.75" thickBot="1">
      <c r="A103" s="100">
        <v>91</v>
      </c>
      <c r="B103" s="281" t="s">
        <v>408</v>
      </c>
      <c r="C103" s="99" t="s">
        <v>253</v>
      </c>
      <c r="D103" s="104">
        <v>42</v>
      </c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>
        <v>108</v>
      </c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2"/>
      <c r="AI103" s="298">
        <f t="shared" si="4"/>
        <v>150</v>
      </c>
      <c r="AJ103" s="296">
        <v>256</v>
      </c>
      <c r="AK103" s="301">
        <f t="shared" si="5"/>
        <v>6.0952380952380949</v>
      </c>
      <c r="AL103" s="238" t="s">
        <v>224</v>
      </c>
    </row>
    <row r="104" spans="1:38" ht="15.75" thickBot="1">
      <c r="A104" s="100">
        <v>92</v>
      </c>
      <c r="B104" s="281" t="s">
        <v>408</v>
      </c>
      <c r="C104" s="232" t="s">
        <v>256</v>
      </c>
      <c r="D104" s="111">
        <v>126</v>
      </c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99">
        <v>24</v>
      </c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2"/>
      <c r="AI104" s="298">
        <f t="shared" si="4"/>
        <v>150</v>
      </c>
      <c r="AJ104" s="296">
        <v>140</v>
      </c>
      <c r="AK104" s="301">
        <f t="shared" si="5"/>
        <v>1.1111111111111112</v>
      </c>
      <c r="AL104" s="238" t="s">
        <v>225</v>
      </c>
    </row>
    <row r="105" spans="1:38" ht="15.75" thickBot="1">
      <c r="A105" s="100">
        <v>93</v>
      </c>
      <c r="B105" s="281" t="s">
        <v>408</v>
      </c>
      <c r="C105" s="232" t="s">
        <v>397</v>
      </c>
      <c r="D105" s="111">
        <v>24</v>
      </c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99">
        <v>126</v>
      </c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2"/>
      <c r="AI105" s="298">
        <f t="shared" si="4"/>
        <v>150</v>
      </c>
      <c r="AJ105" s="296">
        <v>44</v>
      </c>
      <c r="AK105" s="301">
        <f t="shared" si="5"/>
        <v>1.8333333333333333</v>
      </c>
      <c r="AL105" s="238" t="s">
        <v>225</v>
      </c>
    </row>
    <row r="106" spans="1:38" ht="15.75" thickBot="1">
      <c r="A106" s="100">
        <v>94</v>
      </c>
      <c r="B106" s="281" t="s">
        <v>408</v>
      </c>
      <c r="C106" s="232" t="s">
        <v>262</v>
      </c>
      <c r="D106" s="111">
        <v>30</v>
      </c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99">
        <v>48</v>
      </c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2"/>
      <c r="AI106" s="298">
        <f t="shared" si="4"/>
        <v>78</v>
      </c>
      <c r="AJ106" s="296">
        <v>24</v>
      </c>
      <c r="AK106" s="301">
        <f t="shared" si="5"/>
        <v>0.8</v>
      </c>
      <c r="AL106" s="238" t="s">
        <v>225</v>
      </c>
    </row>
    <row r="107" spans="1:38" ht="15.75" thickBot="1">
      <c r="A107" s="100">
        <v>95</v>
      </c>
      <c r="B107" s="281" t="s">
        <v>408</v>
      </c>
      <c r="C107" s="232" t="s">
        <v>439</v>
      </c>
      <c r="D107" s="111">
        <v>24</v>
      </c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99">
        <v>54</v>
      </c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2"/>
      <c r="AI107" s="298">
        <f t="shared" si="4"/>
        <v>78</v>
      </c>
      <c r="AJ107" s="296">
        <v>24</v>
      </c>
      <c r="AK107" s="301">
        <f t="shared" si="5"/>
        <v>1</v>
      </c>
      <c r="AL107" s="238" t="s">
        <v>225</v>
      </c>
    </row>
    <row r="108" spans="1:38" ht="15.75" thickBot="1">
      <c r="A108" s="100">
        <v>96</v>
      </c>
      <c r="B108" s="281" t="s">
        <v>408</v>
      </c>
      <c r="C108" s="232" t="s">
        <v>440</v>
      </c>
      <c r="D108" s="111">
        <v>24</v>
      </c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99">
        <v>54</v>
      </c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2"/>
      <c r="AI108" s="298">
        <f t="shared" si="4"/>
        <v>78</v>
      </c>
      <c r="AJ108" s="296">
        <v>17</v>
      </c>
      <c r="AK108" s="301">
        <f t="shared" si="5"/>
        <v>0.70833333333333337</v>
      </c>
      <c r="AL108" s="238" t="s">
        <v>225</v>
      </c>
    </row>
    <row r="109" spans="1:38" ht="15.75" thickBot="1">
      <c r="A109" s="100">
        <v>97</v>
      </c>
      <c r="B109" s="281" t="s">
        <v>408</v>
      </c>
      <c r="C109" s="232" t="s">
        <v>262</v>
      </c>
      <c r="D109" s="104">
        <v>54</v>
      </c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>
        <v>18</v>
      </c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2"/>
      <c r="AI109" s="298">
        <f t="shared" si="4"/>
        <v>72</v>
      </c>
      <c r="AJ109" s="296">
        <v>19</v>
      </c>
      <c r="AK109" s="301">
        <f t="shared" si="5"/>
        <v>0.35185185185185186</v>
      </c>
      <c r="AL109" s="238" t="s">
        <v>226</v>
      </c>
    </row>
    <row r="110" spans="1:38" ht="15.75" thickBot="1">
      <c r="A110" s="100">
        <v>98</v>
      </c>
      <c r="B110" s="281" t="s">
        <v>408</v>
      </c>
      <c r="C110" s="232" t="s">
        <v>393</v>
      </c>
      <c r="D110" s="104"/>
      <c r="E110" s="103"/>
      <c r="F110" s="103">
        <v>150</v>
      </c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2"/>
      <c r="AI110" s="298">
        <f t="shared" si="4"/>
        <v>150</v>
      </c>
      <c r="AJ110" s="296">
        <v>34</v>
      </c>
      <c r="AK110" s="301" t="e">
        <f t="shared" si="5"/>
        <v>#DIV/0!</v>
      </c>
      <c r="AL110" s="89" t="s">
        <v>227</v>
      </c>
    </row>
    <row r="111" spans="1:38" ht="15.75" thickBot="1">
      <c r="A111" s="100">
        <v>99</v>
      </c>
      <c r="B111" s="281" t="s">
        <v>408</v>
      </c>
      <c r="C111" s="232" t="s">
        <v>267</v>
      </c>
      <c r="D111" s="104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>
        <v>38</v>
      </c>
      <c r="T111" s="103"/>
      <c r="U111" s="103">
        <v>40</v>
      </c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2"/>
      <c r="AI111" s="298">
        <f t="shared" si="4"/>
        <v>78</v>
      </c>
      <c r="AJ111" s="296"/>
      <c r="AK111" s="301" t="e">
        <f t="shared" si="5"/>
        <v>#DIV/0!</v>
      </c>
      <c r="AL111" s="95" t="s">
        <v>228</v>
      </c>
    </row>
    <row r="112" spans="1:38" ht="15.75" thickBot="1">
      <c r="A112" s="100">
        <v>100</v>
      </c>
      <c r="B112" s="281" t="s">
        <v>408</v>
      </c>
      <c r="C112" s="232" t="s">
        <v>268</v>
      </c>
      <c r="D112" s="104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2"/>
      <c r="AI112" s="298">
        <f t="shared" si="4"/>
        <v>0</v>
      </c>
      <c r="AJ112" s="296"/>
      <c r="AK112" s="301" t="e">
        <f t="shared" si="5"/>
        <v>#DIV/0!</v>
      </c>
      <c r="AL112" s="95" t="s">
        <v>228</v>
      </c>
    </row>
    <row r="113" spans="1:38" ht="15.75" thickBot="1">
      <c r="A113" s="100">
        <v>101</v>
      </c>
      <c r="B113" s="281" t="s">
        <v>408</v>
      </c>
      <c r="C113" s="232" t="s">
        <v>269</v>
      </c>
      <c r="D113" s="104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>
        <v>75</v>
      </c>
      <c r="T113" s="103"/>
      <c r="U113" s="103">
        <v>75</v>
      </c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2"/>
      <c r="AI113" s="298">
        <f t="shared" si="4"/>
        <v>150</v>
      </c>
      <c r="AJ113" s="296"/>
      <c r="AK113" s="301" t="e">
        <f t="shared" si="5"/>
        <v>#DIV/0!</v>
      </c>
      <c r="AL113" s="95" t="s">
        <v>228</v>
      </c>
    </row>
    <row r="114" spans="1:38" ht="15.75" thickBot="1">
      <c r="A114" s="100">
        <v>102</v>
      </c>
      <c r="B114" s="281" t="s">
        <v>408</v>
      </c>
      <c r="C114" s="232" t="s">
        <v>270</v>
      </c>
      <c r="D114" s="104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>
        <v>75</v>
      </c>
      <c r="T114" s="103"/>
      <c r="U114" s="103">
        <v>75</v>
      </c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2"/>
      <c r="AI114" s="298">
        <f t="shared" si="4"/>
        <v>150</v>
      </c>
      <c r="AJ114" s="296"/>
      <c r="AK114" s="301" t="e">
        <f t="shared" si="5"/>
        <v>#DIV/0!</v>
      </c>
      <c r="AL114" s="95" t="s">
        <v>228</v>
      </c>
    </row>
    <row r="115" spans="1:38" ht="15.75" thickBot="1">
      <c r="A115" s="100">
        <v>103</v>
      </c>
      <c r="B115" s="281" t="s">
        <v>408</v>
      </c>
      <c r="C115" s="232" t="s">
        <v>271</v>
      </c>
      <c r="D115" s="104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>
        <v>150</v>
      </c>
      <c r="AC115" s="103"/>
      <c r="AD115" s="103"/>
      <c r="AE115" s="103"/>
      <c r="AF115" s="103"/>
      <c r="AG115" s="103"/>
      <c r="AH115" s="102"/>
      <c r="AI115" s="298">
        <f t="shared" si="4"/>
        <v>150</v>
      </c>
      <c r="AJ115" s="296"/>
      <c r="AK115" s="301" t="e">
        <f t="shared" si="5"/>
        <v>#DIV/0!</v>
      </c>
      <c r="AL115" s="95" t="s">
        <v>228</v>
      </c>
    </row>
    <row r="116" spans="1:38" ht="15.75" thickBot="1">
      <c r="A116" s="100">
        <v>104</v>
      </c>
      <c r="B116" s="281" t="s">
        <v>408</v>
      </c>
      <c r="C116" s="232" t="s">
        <v>272</v>
      </c>
      <c r="D116" s="104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>
        <v>75</v>
      </c>
      <c r="T116" s="103"/>
      <c r="U116" s="103">
        <v>75</v>
      </c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2"/>
      <c r="AI116" s="298">
        <f t="shared" si="4"/>
        <v>150</v>
      </c>
      <c r="AJ116" s="296"/>
      <c r="AK116" s="301" t="e">
        <f t="shared" si="5"/>
        <v>#DIV/0!</v>
      </c>
      <c r="AL116" s="95" t="s">
        <v>228</v>
      </c>
    </row>
    <row r="117" spans="1:38" ht="15.75" thickBot="1">
      <c r="A117" s="100">
        <v>105</v>
      </c>
      <c r="B117" s="281" t="s">
        <v>408</v>
      </c>
      <c r="C117" s="303" t="s">
        <v>273</v>
      </c>
      <c r="D117" s="104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>
        <v>150</v>
      </c>
      <c r="AC117" s="103"/>
      <c r="AD117" s="103"/>
      <c r="AE117" s="103"/>
      <c r="AF117" s="103"/>
      <c r="AG117" s="103"/>
      <c r="AH117" s="102"/>
      <c r="AI117" s="298">
        <f t="shared" si="4"/>
        <v>150</v>
      </c>
      <c r="AJ117" s="296"/>
      <c r="AK117" s="301" t="e">
        <f t="shared" si="5"/>
        <v>#DIV/0!</v>
      </c>
      <c r="AL117" s="95" t="s">
        <v>228</v>
      </c>
    </row>
    <row r="118" spans="1:38" ht="15.75" thickBot="1">
      <c r="A118" s="100">
        <v>106</v>
      </c>
      <c r="B118" s="281" t="s">
        <v>408</v>
      </c>
      <c r="C118" s="232" t="s">
        <v>441</v>
      </c>
      <c r="D118" s="104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>
        <v>33</v>
      </c>
      <c r="T118" s="103"/>
      <c r="U118" s="103">
        <v>33</v>
      </c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2"/>
      <c r="AI118" s="298">
        <f t="shared" si="4"/>
        <v>66</v>
      </c>
      <c r="AJ118" s="296"/>
      <c r="AK118" s="301" t="e">
        <f t="shared" si="5"/>
        <v>#DIV/0!</v>
      </c>
      <c r="AL118" s="95" t="s">
        <v>228</v>
      </c>
    </row>
    <row r="119" spans="1:38" ht="15.75" thickBot="1">
      <c r="A119" s="100">
        <v>107</v>
      </c>
      <c r="B119" s="281" t="s">
        <v>408</v>
      </c>
      <c r="C119" s="232" t="s">
        <v>442</v>
      </c>
      <c r="D119" s="104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>
        <v>48</v>
      </c>
      <c r="T119" s="103"/>
      <c r="U119" s="103">
        <v>48</v>
      </c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2"/>
      <c r="AI119" s="298">
        <f t="shared" si="4"/>
        <v>96</v>
      </c>
      <c r="AJ119" s="296"/>
      <c r="AK119" s="301" t="e">
        <f t="shared" si="5"/>
        <v>#DIV/0!</v>
      </c>
      <c r="AL119" s="95" t="s">
        <v>228</v>
      </c>
    </row>
    <row r="120" spans="1:38" ht="15.75" thickBot="1">
      <c r="A120" s="100">
        <v>108</v>
      </c>
      <c r="B120" s="281" t="s">
        <v>408</v>
      </c>
      <c r="C120" s="232" t="s">
        <v>275</v>
      </c>
      <c r="D120" s="104">
        <v>48</v>
      </c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>
        <v>51</v>
      </c>
      <c r="T120" s="103"/>
      <c r="U120" s="103">
        <v>51</v>
      </c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2"/>
      <c r="AI120" s="298">
        <f t="shared" si="4"/>
        <v>150</v>
      </c>
      <c r="AJ120" s="296">
        <v>76</v>
      </c>
      <c r="AK120" s="301">
        <f t="shared" si="5"/>
        <v>1.5833333333333333</v>
      </c>
      <c r="AL120" s="95" t="s">
        <v>229</v>
      </c>
    </row>
    <row r="121" spans="1:38" ht="15.75" thickBot="1">
      <c r="A121" s="100">
        <v>109</v>
      </c>
      <c r="B121" s="281" t="s">
        <v>408</v>
      </c>
      <c r="C121" s="232" t="s">
        <v>276</v>
      </c>
      <c r="D121" s="104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>
        <v>15</v>
      </c>
      <c r="T121" s="103"/>
      <c r="U121" s="103">
        <v>135</v>
      </c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2"/>
      <c r="AI121" s="298">
        <f t="shared" si="4"/>
        <v>150</v>
      </c>
      <c r="AJ121" s="296">
        <v>122</v>
      </c>
      <c r="AK121" s="301" t="e">
        <f t="shared" si="5"/>
        <v>#DIV/0!</v>
      </c>
      <c r="AL121" s="95" t="s">
        <v>231</v>
      </c>
    </row>
    <row r="122" spans="1:38" ht="15.75" thickBot="1">
      <c r="A122" s="100">
        <v>110</v>
      </c>
      <c r="B122" s="281" t="s">
        <v>408</v>
      </c>
      <c r="C122" s="232" t="s">
        <v>260</v>
      </c>
      <c r="D122" s="104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>
        <v>15</v>
      </c>
      <c r="T122" s="103"/>
      <c r="U122" s="103">
        <v>135</v>
      </c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2"/>
      <c r="AI122" s="298">
        <f t="shared" si="4"/>
        <v>150</v>
      </c>
      <c r="AJ122" s="296">
        <v>17</v>
      </c>
      <c r="AK122" s="301" t="e">
        <f t="shared" si="5"/>
        <v>#DIV/0!</v>
      </c>
      <c r="AL122" s="95" t="s">
        <v>231</v>
      </c>
    </row>
    <row r="123" spans="1:38" ht="15.75" thickBot="1">
      <c r="A123" s="100">
        <v>111</v>
      </c>
      <c r="B123" s="281" t="s">
        <v>408</v>
      </c>
      <c r="C123" s="232" t="s">
        <v>400</v>
      </c>
      <c r="D123" s="104">
        <v>30</v>
      </c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>
        <v>48</v>
      </c>
      <c r="V123" s="103"/>
      <c r="W123" s="103">
        <v>72</v>
      </c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2"/>
      <c r="AI123" s="298">
        <f t="shared" si="4"/>
        <v>150</v>
      </c>
      <c r="AJ123" s="296"/>
      <c r="AK123" s="301">
        <f t="shared" si="5"/>
        <v>0</v>
      </c>
      <c r="AL123" s="95" t="s">
        <v>235</v>
      </c>
    </row>
    <row r="124" spans="1:38" ht="15.75" thickBot="1">
      <c r="A124" s="100">
        <v>112</v>
      </c>
      <c r="B124" s="281" t="s">
        <v>408</v>
      </c>
      <c r="C124" s="232" t="s">
        <v>401</v>
      </c>
      <c r="D124" s="104">
        <v>18</v>
      </c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>
        <v>72</v>
      </c>
      <c r="V124" s="103"/>
      <c r="W124" s="103">
        <v>60</v>
      </c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2"/>
      <c r="AI124" s="298">
        <f t="shared" si="4"/>
        <v>150</v>
      </c>
      <c r="AJ124" s="296"/>
      <c r="AK124" s="301">
        <f t="shared" si="5"/>
        <v>0</v>
      </c>
      <c r="AL124" s="95" t="s">
        <v>235</v>
      </c>
    </row>
    <row r="125" spans="1:38" ht="15.75" thickBot="1">
      <c r="A125" s="100">
        <v>113</v>
      </c>
      <c r="B125" s="281" t="s">
        <v>408</v>
      </c>
      <c r="C125" s="232" t="s">
        <v>288</v>
      </c>
      <c r="D125" s="104">
        <v>42</v>
      </c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>
        <v>36</v>
      </c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2"/>
      <c r="AI125" s="298">
        <f t="shared" si="4"/>
        <v>78</v>
      </c>
      <c r="AJ125" s="296">
        <v>50</v>
      </c>
      <c r="AK125" s="301">
        <f t="shared" si="5"/>
        <v>1.1904761904761905</v>
      </c>
      <c r="AL125" s="95" t="s">
        <v>236</v>
      </c>
    </row>
    <row r="126" spans="1:38" ht="15.75" thickBot="1">
      <c r="A126" s="100">
        <v>114</v>
      </c>
      <c r="B126" s="281" t="s">
        <v>408</v>
      </c>
      <c r="C126" s="232" t="s">
        <v>289</v>
      </c>
      <c r="D126" s="104">
        <v>0</v>
      </c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2"/>
      <c r="AI126" s="298">
        <f t="shared" si="4"/>
        <v>0</v>
      </c>
      <c r="AJ126" s="296"/>
      <c r="AK126" s="301" t="e">
        <f t="shared" si="5"/>
        <v>#DIV/0!</v>
      </c>
      <c r="AL126" s="95" t="s">
        <v>236</v>
      </c>
    </row>
    <row r="127" spans="1:38" ht="15.75" thickBot="1">
      <c r="A127" s="100">
        <v>115</v>
      </c>
      <c r="B127" s="281" t="s">
        <v>408</v>
      </c>
      <c r="C127" s="232" t="s">
        <v>402</v>
      </c>
      <c r="D127" s="104">
        <v>0</v>
      </c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2"/>
      <c r="AI127" s="298">
        <f t="shared" si="4"/>
        <v>0</v>
      </c>
      <c r="AJ127" s="296"/>
      <c r="AK127" s="301" t="e">
        <f t="shared" si="5"/>
        <v>#DIV/0!</v>
      </c>
      <c r="AL127" s="95" t="s">
        <v>236</v>
      </c>
    </row>
    <row r="128" spans="1:38" ht="15.75" thickBot="1">
      <c r="A128" s="100">
        <v>116</v>
      </c>
      <c r="B128" s="281" t="s">
        <v>408</v>
      </c>
      <c r="C128" s="232" t="s">
        <v>443</v>
      </c>
      <c r="D128" s="104">
        <v>75</v>
      </c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>
        <v>45</v>
      </c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2"/>
      <c r="AI128" s="298">
        <f t="shared" si="4"/>
        <v>120</v>
      </c>
      <c r="AJ128" s="296">
        <v>51</v>
      </c>
      <c r="AK128" s="301">
        <f t="shared" si="5"/>
        <v>0.68</v>
      </c>
      <c r="AL128" s="95" t="s">
        <v>236</v>
      </c>
    </row>
    <row r="129" spans="1:38" ht="15.75" thickBot="1">
      <c r="A129" s="100">
        <v>117</v>
      </c>
      <c r="B129" s="281" t="s">
        <v>408</v>
      </c>
      <c r="C129" s="99" t="s">
        <v>291</v>
      </c>
      <c r="D129" s="104">
        <v>90</v>
      </c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>
        <v>60</v>
      </c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2"/>
      <c r="AI129" s="298">
        <f t="shared" si="4"/>
        <v>150</v>
      </c>
      <c r="AJ129" s="296">
        <v>118</v>
      </c>
      <c r="AK129" s="301">
        <f t="shared" si="5"/>
        <v>1.3111111111111111</v>
      </c>
      <c r="AL129" s="95" t="s">
        <v>405</v>
      </c>
    </row>
    <row r="130" spans="1:38" ht="15.75" thickBot="1">
      <c r="A130" s="100">
        <v>118</v>
      </c>
      <c r="B130" s="281" t="s">
        <v>408</v>
      </c>
      <c r="C130" s="99" t="s">
        <v>323</v>
      </c>
      <c r="D130" s="634" t="s">
        <v>404</v>
      </c>
      <c r="E130" s="635"/>
      <c r="F130" s="635"/>
      <c r="G130" s="635"/>
      <c r="H130" s="635"/>
      <c r="I130" s="635"/>
      <c r="J130" s="635"/>
      <c r="K130" s="635"/>
      <c r="L130" s="635"/>
      <c r="M130" s="635"/>
      <c r="N130" s="635"/>
      <c r="O130" s="635"/>
      <c r="P130" s="635"/>
      <c r="Q130" s="635"/>
      <c r="R130" s="635"/>
      <c r="S130" s="635"/>
      <c r="T130" s="635"/>
      <c r="U130" s="635"/>
      <c r="V130" s="635"/>
      <c r="W130" s="635"/>
      <c r="X130" s="635"/>
      <c r="Y130" s="635"/>
      <c r="Z130" s="635"/>
      <c r="AA130" s="635"/>
      <c r="AB130" s="635"/>
      <c r="AC130" s="635"/>
      <c r="AD130" s="635"/>
      <c r="AE130" s="635"/>
      <c r="AF130" s="635"/>
      <c r="AG130" s="635"/>
      <c r="AH130" s="636"/>
      <c r="AI130" s="298">
        <f t="shared" si="4"/>
        <v>0</v>
      </c>
      <c r="AJ130" s="296">
        <v>70</v>
      </c>
      <c r="AK130" s="301" t="e">
        <f t="shared" si="5"/>
        <v>#VALUE!</v>
      </c>
      <c r="AL130" s="95" t="s">
        <v>405</v>
      </c>
    </row>
    <row r="131" spans="1:38" ht="15.75" thickBot="1">
      <c r="A131" s="100">
        <v>119</v>
      </c>
      <c r="B131" s="281" t="s">
        <v>408</v>
      </c>
      <c r="C131" s="232" t="s">
        <v>403</v>
      </c>
      <c r="D131" s="104">
        <v>90</v>
      </c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>
        <v>60</v>
      </c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2"/>
      <c r="AI131" s="298">
        <f t="shared" si="4"/>
        <v>150</v>
      </c>
      <c r="AJ131" s="296">
        <v>82</v>
      </c>
      <c r="AK131" s="301">
        <f t="shared" si="5"/>
        <v>0.91111111111111109</v>
      </c>
      <c r="AL131" s="95" t="s">
        <v>405</v>
      </c>
    </row>
    <row r="132" spans="1:38" ht="15.75" customHeight="1" thickBot="1">
      <c r="A132" s="282" t="s">
        <v>2</v>
      </c>
      <c r="B132" s="283"/>
      <c r="C132" s="284"/>
      <c r="D132" s="285">
        <f>SUM(D13:D131)</f>
        <v>1061</v>
      </c>
      <c r="E132" s="286"/>
      <c r="F132" s="287">
        <f t="shared" ref="F132:AH132" si="6">SUM(F13:F131)</f>
        <v>306</v>
      </c>
      <c r="G132" s="287">
        <f t="shared" si="6"/>
        <v>256</v>
      </c>
      <c r="H132" s="288">
        <f t="shared" si="6"/>
        <v>0</v>
      </c>
      <c r="I132" s="288">
        <f t="shared" si="6"/>
        <v>0</v>
      </c>
      <c r="J132" s="288">
        <f t="shared" si="6"/>
        <v>0</v>
      </c>
      <c r="K132" s="288">
        <f t="shared" si="6"/>
        <v>0</v>
      </c>
      <c r="L132" s="288">
        <f t="shared" si="6"/>
        <v>88</v>
      </c>
      <c r="M132" s="288">
        <f t="shared" si="6"/>
        <v>0</v>
      </c>
      <c r="N132" s="288">
        <f t="shared" si="6"/>
        <v>0</v>
      </c>
      <c r="O132" s="288">
        <f t="shared" si="6"/>
        <v>0</v>
      </c>
      <c r="P132" s="288">
        <f t="shared" si="6"/>
        <v>0</v>
      </c>
      <c r="Q132" s="288">
        <f t="shared" si="6"/>
        <v>36</v>
      </c>
      <c r="R132" s="288">
        <f t="shared" si="6"/>
        <v>660</v>
      </c>
      <c r="S132" s="288">
        <f t="shared" si="6"/>
        <v>1745</v>
      </c>
      <c r="T132" s="288">
        <f t="shared" si="6"/>
        <v>42</v>
      </c>
      <c r="U132" s="288">
        <f t="shared" si="6"/>
        <v>2824</v>
      </c>
      <c r="V132" s="288">
        <f t="shared" si="6"/>
        <v>0</v>
      </c>
      <c r="W132" s="288">
        <f t="shared" si="6"/>
        <v>2424</v>
      </c>
      <c r="X132" s="288">
        <f t="shared" si="6"/>
        <v>4020</v>
      </c>
      <c r="Y132" s="288">
        <f t="shared" si="6"/>
        <v>0</v>
      </c>
      <c r="Z132" s="288">
        <f t="shared" si="6"/>
        <v>0</v>
      </c>
      <c r="AA132" s="288">
        <f t="shared" si="6"/>
        <v>0</v>
      </c>
      <c r="AB132" s="288">
        <f t="shared" si="6"/>
        <v>300</v>
      </c>
      <c r="AC132" s="288">
        <f t="shared" si="6"/>
        <v>28</v>
      </c>
      <c r="AD132" s="288">
        <f t="shared" si="6"/>
        <v>0</v>
      </c>
      <c r="AE132" s="288">
        <f t="shared" si="6"/>
        <v>204</v>
      </c>
      <c r="AF132" s="288">
        <f t="shared" si="6"/>
        <v>6</v>
      </c>
      <c r="AG132" s="288">
        <f t="shared" si="6"/>
        <v>0</v>
      </c>
      <c r="AH132" s="289">
        <f t="shared" si="6"/>
        <v>72</v>
      </c>
      <c r="AI132" s="297">
        <f t="shared" si="4"/>
        <v>14072</v>
      </c>
      <c r="AJ132" s="290">
        <f>SUM(AJ13:AJ131)</f>
        <v>4146</v>
      </c>
      <c r="AK132" s="301">
        <f t="shared" ref="AK132" si="7">+AJ132/D132</f>
        <v>3.9076343072573043</v>
      </c>
      <c r="AL132" s="115"/>
    </row>
    <row r="133" spans="1:38">
      <c r="A133" s="247"/>
      <c r="B133" s="247"/>
    </row>
    <row r="134" spans="1:38">
      <c r="A134" s="247"/>
      <c r="B134" s="247"/>
      <c r="C134" s="291" t="s">
        <v>18</v>
      </c>
    </row>
    <row r="135" spans="1:38">
      <c r="A135" s="247"/>
      <c r="B135" s="247"/>
    </row>
    <row r="136" spans="1:38">
      <c r="A136" s="247"/>
      <c r="B136" s="247"/>
    </row>
    <row r="137" spans="1:38">
      <c r="A137" s="247"/>
      <c r="B137" s="247"/>
    </row>
    <row r="138" spans="1:38">
      <c r="A138" s="292"/>
      <c r="B138" s="292"/>
      <c r="C138" s="293"/>
      <c r="F138" s="293"/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  <c r="X138" s="293"/>
      <c r="AA138" s="293"/>
      <c r="AB138" s="293"/>
      <c r="AC138" s="293"/>
      <c r="AF138" s="293"/>
      <c r="AG138" s="293"/>
      <c r="AH138" s="293"/>
    </row>
    <row r="139" spans="1:38">
      <c r="A139" s="136" t="s">
        <v>5</v>
      </c>
      <c r="C139" s="253"/>
      <c r="F139" s="253" t="s">
        <v>6</v>
      </c>
      <c r="G139" s="253"/>
      <c r="H139" s="253"/>
      <c r="I139" s="253"/>
      <c r="J139" s="253"/>
      <c r="K139" s="253"/>
      <c r="L139" s="253"/>
      <c r="M139" s="253"/>
      <c r="N139" s="253"/>
      <c r="O139" s="253"/>
      <c r="P139" s="253"/>
      <c r="Q139" s="253"/>
      <c r="R139" s="253"/>
      <c r="S139" s="253"/>
      <c r="T139" s="253"/>
      <c r="U139" s="253"/>
      <c r="V139" s="253"/>
      <c r="W139" s="253"/>
      <c r="X139" s="253"/>
      <c r="AA139" s="253"/>
      <c r="AB139" s="253"/>
      <c r="AC139" s="253"/>
      <c r="AF139" s="253"/>
      <c r="AG139" s="253"/>
      <c r="AH139" s="253"/>
    </row>
    <row r="140" spans="1:38">
      <c r="A140" s="247"/>
      <c r="B140" s="247"/>
    </row>
    <row r="141" spans="1:38">
      <c r="A141" s="247"/>
      <c r="B141" s="247"/>
    </row>
    <row r="142" spans="1:38">
      <c r="A142" s="247"/>
      <c r="B142" s="247"/>
    </row>
    <row r="143" spans="1:38">
      <c r="A143" s="292"/>
      <c r="B143" s="292"/>
      <c r="C143" s="293"/>
    </row>
    <row r="144" spans="1:38">
      <c r="A144" s="136" t="s">
        <v>4</v>
      </c>
      <c r="C144" s="253"/>
    </row>
    <row r="145" spans="1:27">
      <c r="A145" s="247"/>
      <c r="B145" s="247"/>
      <c r="F145" s="291" t="s">
        <v>165</v>
      </c>
    </row>
    <row r="146" spans="1:27">
      <c r="A146" s="247"/>
      <c r="B146" s="247"/>
    </row>
    <row r="147" spans="1:27">
      <c r="A147" s="247"/>
      <c r="B147" s="247"/>
      <c r="D147" s="136" t="s">
        <v>19</v>
      </c>
      <c r="F147" s="136" t="s">
        <v>148</v>
      </c>
      <c r="O147" s="136" t="s">
        <v>180</v>
      </c>
      <c r="Q147" s="136" t="s">
        <v>159</v>
      </c>
      <c r="Y147" s="294" t="s">
        <v>144</v>
      </c>
      <c r="Z147" s="225" t="s">
        <v>145</v>
      </c>
    </row>
    <row r="148" spans="1:27">
      <c r="A148" s="247"/>
      <c r="B148" s="247"/>
      <c r="D148" s="136" t="s">
        <v>173</v>
      </c>
      <c r="F148" s="136" t="s">
        <v>195</v>
      </c>
      <c r="O148" s="136" t="s">
        <v>53</v>
      </c>
      <c r="Q148" s="136" t="s">
        <v>54</v>
      </c>
      <c r="Y148" s="136" t="s">
        <v>136</v>
      </c>
      <c r="Z148" s="136" t="s">
        <v>137</v>
      </c>
    </row>
    <row r="149" spans="1:27">
      <c r="A149" s="247"/>
      <c r="B149" s="247"/>
      <c r="D149" s="136" t="s">
        <v>20</v>
      </c>
      <c r="F149" s="136" t="s">
        <v>122</v>
      </c>
      <c r="O149" s="136" t="s">
        <v>21</v>
      </c>
      <c r="Q149" s="136" t="s">
        <v>134</v>
      </c>
      <c r="Y149" s="136" t="s">
        <v>139</v>
      </c>
      <c r="Z149" s="136" t="s">
        <v>140</v>
      </c>
      <c r="AA149" s="225"/>
    </row>
    <row r="150" spans="1:27">
      <c r="A150" s="247"/>
      <c r="B150" s="247"/>
      <c r="D150" s="136" t="s">
        <v>149</v>
      </c>
      <c r="F150" s="136" t="s">
        <v>150</v>
      </c>
      <c r="O150" s="136" t="s">
        <v>29</v>
      </c>
      <c r="Q150" s="136" t="s">
        <v>30</v>
      </c>
      <c r="Y150" s="136" t="s">
        <v>141</v>
      </c>
      <c r="Z150" s="136" t="s">
        <v>142</v>
      </c>
      <c r="AA150" s="225"/>
    </row>
    <row r="151" spans="1:27">
      <c r="A151" s="247"/>
      <c r="B151" s="247"/>
      <c r="D151" s="136" t="s">
        <v>121</v>
      </c>
      <c r="F151" s="136" t="s">
        <v>151</v>
      </c>
      <c r="O151" s="136" t="s">
        <v>22</v>
      </c>
      <c r="Q151" s="136" t="s">
        <v>23</v>
      </c>
      <c r="Y151" s="136" t="s">
        <v>171</v>
      </c>
      <c r="Z151" s="136" t="s">
        <v>172</v>
      </c>
    </row>
    <row r="152" spans="1:27">
      <c r="A152" s="247"/>
      <c r="B152" s="247"/>
      <c r="D152" s="136" t="s">
        <v>152</v>
      </c>
      <c r="F152" s="136" t="s">
        <v>153</v>
      </c>
      <c r="O152" s="136" t="s">
        <v>160</v>
      </c>
      <c r="Q152" s="136" t="s">
        <v>163</v>
      </c>
      <c r="Y152" s="136" t="s">
        <v>181</v>
      </c>
      <c r="Z152" s="136" t="s">
        <v>182</v>
      </c>
    </row>
    <row r="153" spans="1:27">
      <c r="A153" s="247"/>
      <c r="B153" s="247"/>
      <c r="D153" s="136" t="s">
        <v>154</v>
      </c>
      <c r="F153" s="136" t="s">
        <v>155</v>
      </c>
      <c r="O153" s="136" t="s">
        <v>161</v>
      </c>
      <c r="Q153" s="136" t="s">
        <v>162</v>
      </c>
      <c r="Y153" s="136" t="s">
        <v>184</v>
      </c>
      <c r="Z153" s="136" t="s">
        <v>185</v>
      </c>
    </row>
    <row r="154" spans="1:27">
      <c r="A154" s="247"/>
      <c r="B154" s="247"/>
      <c r="D154" s="136" t="s">
        <v>156</v>
      </c>
      <c r="F154" s="136" t="s">
        <v>157</v>
      </c>
      <c r="O154" s="136" t="s">
        <v>25</v>
      </c>
      <c r="Q154" s="136" t="s">
        <v>28</v>
      </c>
      <c r="Y154" s="136" t="s">
        <v>187</v>
      </c>
      <c r="Z154" s="136" t="s">
        <v>188</v>
      </c>
    </row>
    <row r="155" spans="1:27">
      <c r="A155" s="247"/>
      <c r="B155" s="247"/>
      <c r="D155" s="136" t="s">
        <v>129</v>
      </c>
      <c r="F155" s="136" t="s">
        <v>130</v>
      </c>
      <c r="O155" s="136" t="s">
        <v>174</v>
      </c>
      <c r="Q155" s="136" t="s">
        <v>175</v>
      </c>
    </row>
    <row r="156" spans="1:27">
      <c r="A156" s="247"/>
      <c r="B156" s="247"/>
      <c r="D156" s="136" t="s">
        <v>128</v>
      </c>
      <c r="F156" s="136" t="s">
        <v>158</v>
      </c>
      <c r="O156" s="136" t="s">
        <v>26</v>
      </c>
      <c r="Q156" s="136" t="s">
        <v>164</v>
      </c>
      <c r="R156" s="633"/>
      <c r="S156" s="633"/>
      <c r="T156" s="633"/>
      <c r="U156" s="633"/>
      <c r="V156" s="633"/>
    </row>
    <row r="157" spans="1:27">
      <c r="A157" s="247"/>
      <c r="B157" s="247"/>
      <c r="D157" s="136" t="s">
        <v>132</v>
      </c>
      <c r="F157" s="136" t="s">
        <v>133</v>
      </c>
      <c r="O157" s="136" t="s">
        <v>24</v>
      </c>
      <c r="Q157" s="136" t="s">
        <v>27</v>
      </c>
    </row>
    <row r="158" spans="1:27">
      <c r="A158" s="247"/>
      <c r="B158" s="247"/>
      <c r="D158" s="136" t="s">
        <v>197</v>
      </c>
      <c r="F158" s="136" t="s">
        <v>199</v>
      </c>
    </row>
  </sheetData>
  <autoFilter ref="A12:AL132"/>
  <mergeCells count="22">
    <mergeCell ref="AE33:AH33"/>
    <mergeCell ref="A5:D5"/>
    <mergeCell ref="Y5:AA5"/>
    <mergeCell ref="A6:D6"/>
    <mergeCell ref="Y6:AA6"/>
    <mergeCell ref="A7:D7"/>
    <mergeCell ref="Y7:AA7"/>
    <mergeCell ref="A9:C9"/>
    <mergeCell ref="Y9:AA9"/>
    <mergeCell ref="AB17:AH17"/>
    <mergeCell ref="AC29:AG29"/>
    <mergeCell ref="AC31:AH31"/>
    <mergeCell ref="AD81:AH81"/>
    <mergeCell ref="R156:V156"/>
    <mergeCell ref="D102:AH102"/>
    <mergeCell ref="D130:AH130"/>
    <mergeCell ref="AC35:AG35"/>
    <mergeCell ref="AE37:AH37"/>
    <mergeCell ref="AC40:AG40"/>
    <mergeCell ref="AD50:AH50"/>
    <mergeCell ref="AB57:AG57"/>
    <mergeCell ref="AE61:AH61"/>
  </mergeCells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8"/>
  <sheetViews>
    <sheetView topLeftCell="D1" workbookViewId="0">
      <selection activeCell="AJ13" sqref="AJ13:AJ101"/>
    </sheetView>
  </sheetViews>
  <sheetFormatPr baseColWidth="10" defaultRowHeight="12.75"/>
  <cols>
    <col min="1" max="1" width="5.140625" style="136" customWidth="1"/>
    <col min="2" max="2" width="19.42578125" style="136" customWidth="1"/>
    <col min="3" max="3" width="47.42578125" style="136" customWidth="1"/>
    <col min="4" max="4" width="7.85546875" style="136" customWidth="1"/>
    <col min="5" max="5" width="8" style="136" customWidth="1"/>
    <col min="6" max="6" width="6.7109375" style="136" customWidth="1"/>
    <col min="7" max="7" width="5.85546875" style="136" customWidth="1"/>
    <col min="8" max="16" width="4.7109375" style="136" customWidth="1"/>
    <col min="17" max="17" width="7.42578125" style="136" customWidth="1"/>
    <col min="18" max="18" width="5.7109375" style="136" customWidth="1"/>
    <col min="19" max="19" width="7.85546875" style="136" customWidth="1"/>
    <col min="20" max="20" width="7.5703125" style="136" customWidth="1"/>
    <col min="21" max="21" width="7.85546875" style="136" customWidth="1"/>
    <col min="22" max="22" width="4.42578125" style="136" customWidth="1"/>
    <col min="23" max="23" width="8.5703125" style="136" customWidth="1"/>
    <col min="24" max="24" width="8.42578125" style="136" customWidth="1"/>
    <col min="25" max="30" width="4.7109375" style="136" customWidth="1"/>
    <col min="31" max="31" width="6.5703125" style="136" customWidth="1"/>
    <col min="32" max="34" width="4.7109375" style="136" customWidth="1"/>
    <col min="35" max="35" width="9.85546875" style="247" customWidth="1"/>
    <col min="36" max="37" width="11.42578125" style="247"/>
    <col min="38" max="16384" width="11.42578125" style="136"/>
  </cols>
  <sheetData>
    <row r="1" spans="1:38">
      <c r="A1" s="247"/>
      <c r="B1" s="247"/>
    </row>
    <row r="2" spans="1:38">
      <c r="A2" s="248"/>
      <c r="B2" s="248"/>
      <c r="C2" s="249"/>
      <c r="E2" s="249"/>
      <c r="F2" s="249"/>
      <c r="G2" s="249"/>
      <c r="H2" s="249"/>
      <c r="I2" s="249"/>
      <c r="J2" s="248" t="s">
        <v>7</v>
      </c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</row>
    <row r="3" spans="1:38">
      <c r="A3" s="247"/>
      <c r="B3" s="247"/>
    </row>
    <row r="4" spans="1:38">
      <c r="A4" s="247"/>
      <c r="B4" s="247"/>
    </row>
    <row r="5" spans="1:38">
      <c r="A5" s="640" t="s">
        <v>115</v>
      </c>
      <c r="B5" s="640"/>
      <c r="C5" s="640"/>
      <c r="D5" s="640"/>
      <c r="U5" s="250" t="s">
        <v>0</v>
      </c>
      <c r="V5" s="251"/>
      <c r="W5" s="251"/>
      <c r="X5" s="252"/>
      <c r="Y5" s="641" t="s">
        <v>116</v>
      </c>
      <c r="Z5" s="641"/>
      <c r="AA5" s="641"/>
      <c r="AB5" s="253"/>
      <c r="AC5" s="253"/>
      <c r="AD5" s="253"/>
      <c r="AE5" s="253"/>
      <c r="AF5" s="253"/>
      <c r="AG5" s="253"/>
    </row>
    <row r="6" spans="1:38">
      <c r="A6" s="640" t="s">
        <v>114</v>
      </c>
      <c r="B6" s="640"/>
      <c r="C6" s="640"/>
      <c r="D6" s="640"/>
      <c r="U6" s="250" t="s">
        <v>1</v>
      </c>
      <c r="V6" s="251"/>
      <c r="W6" s="251"/>
      <c r="X6" s="252"/>
      <c r="Y6" s="641"/>
      <c r="Z6" s="641"/>
      <c r="AA6" s="641"/>
      <c r="AB6" s="253"/>
      <c r="AC6" s="253"/>
      <c r="AD6" s="253"/>
      <c r="AE6" s="253"/>
      <c r="AF6" s="253"/>
      <c r="AG6" s="253"/>
    </row>
    <row r="7" spans="1:38">
      <c r="A7" s="640"/>
      <c r="B7" s="640"/>
      <c r="C7" s="640"/>
      <c r="D7" s="640"/>
      <c r="U7" s="250" t="s">
        <v>8</v>
      </c>
      <c r="V7" s="251"/>
      <c r="W7" s="251"/>
      <c r="X7" s="252"/>
      <c r="Y7" s="641"/>
      <c r="Z7" s="641"/>
      <c r="AA7" s="641"/>
      <c r="AB7" s="253"/>
      <c r="AC7" s="253"/>
      <c r="AD7" s="253"/>
      <c r="AE7" s="253"/>
      <c r="AF7" s="253"/>
      <c r="AG7" s="253"/>
    </row>
    <row r="8" spans="1:38">
      <c r="A8" s="248"/>
      <c r="B8" s="248"/>
      <c r="U8" s="254"/>
      <c r="V8" s="254"/>
      <c r="W8" s="254"/>
      <c r="X8" s="255"/>
    </row>
    <row r="9" spans="1:38">
      <c r="A9" s="642" t="s">
        <v>209</v>
      </c>
      <c r="B9" s="643"/>
      <c r="C9" s="644"/>
      <c r="U9" s="250" t="s">
        <v>3</v>
      </c>
      <c r="V9" s="251"/>
      <c r="W9" s="251"/>
      <c r="X9" s="252"/>
      <c r="Y9" s="641" t="s">
        <v>486</v>
      </c>
      <c r="Z9" s="641"/>
      <c r="AA9" s="641"/>
    </row>
    <row r="10" spans="1:38">
      <c r="A10" s="247"/>
      <c r="B10" s="247"/>
    </row>
    <row r="11" spans="1:38" ht="13.5" thickBot="1">
      <c r="A11" s="247"/>
      <c r="B11" s="247"/>
    </row>
    <row r="12" spans="1:38" ht="91.5" customHeight="1" thickBot="1">
      <c r="A12" s="257" t="s">
        <v>9</v>
      </c>
      <c r="B12" s="309" t="s">
        <v>392</v>
      </c>
      <c r="C12" s="310" t="s">
        <v>10</v>
      </c>
      <c r="D12" s="259" t="s">
        <v>196</v>
      </c>
      <c r="E12" s="260" t="s">
        <v>186</v>
      </c>
      <c r="F12" s="260" t="s">
        <v>194</v>
      </c>
      <c r="G12" s="260" t="s">
        <v>11</v>
      </c>
      <c r="H12" s="260" t="s">
        <v>119</v>
      </c>
      <c r="I12" s="260" t="s">
        <v>189</v>
      </c>
      <c r="J12" s="260" t="s">
        <v>123</v>
      </c>
      <c r="K12" s="260" t="s">
        <v>124</v>
      </c>
      <c r="L12" s="260" t="s">
        <v>125</v>
      </c>
      <c r="M12" s="260" t="s">
        <v>126</v>
      </c>
      <c r="N12" s="260" t="s">
        <v>127</v>
      </c>
      <c r="O12" s="260" t="s">
        <v>131</v>
      </c>
      <c r="P12" s="260" t="s">
        <v>120</v>
      </c>
      <c r="Q12" s="260" t="s">
        <v>198</v>
      </c>
      <c r="R12" s="260" t="s">
        <v>179</v>
      </c>
      <c r="S12" s="260" t="s">
        <v>55</v>
      </c>
      <c r="T12" s="260" t="s">
        <v>12</v>
      </c>
      <c r="U12" s="260" t="s">
        <v>14</v>
      </c>
      <c r="V12" s="260" t="s">
        <v>13</v>
      </c>
      <c r="W12" s="260" t="s">
        <v>146</v>
      </c>
      <c r="X12" s="260" t="s">
        <v>147</v>
      </c>
      <c r="Y12" s="260" t="s">
        <v>15</v>
      </c>
      <c r="Z12" s="260" t="s">
        <v>16</v>
      </c>
      <c r="AA12" s="260" t="s">
        <v>56</v>
      </c>
      <c r="AB12" s="261" t="s">
        <v>170</v>
      </c>
      <c r="AC12" s="261" t="s">
        <v>17</v>
      </c>
      <c r="AD12" s="261" t="s">
        <v>143</v>
      </c>
      <c r="AE12" s="260" t="s">
        <v>135</v>
      </c>
      <c r="AF12" s="260" t="s">
        <v>138</v>
      </c>
      <c r="AG12" s="262" t="s">
        <v>183</v>
      </c>
      <c r="AH12" s="262" t="s">
        <v>190</v>
      </c>
      <c r="AI12" s="263" t="s">
        <v>51</v>
      </c>
      <c r="AJ12" s="124" t="s">
        <v>38</v>
      </c>
      <c r="AK12" s="299" t="s">
        <v>52</v>
      </c>
      <c r="AL12" s="329" t="s">
        <v>248</v>
      </c>
    </row>
    <row r="13" spans="1:38" ht="15">
      <c r="A13" s="311">
        <v>1</v>
      </c>
      <c r="B13" s="266" t="s">
        <v>407</v>
      </c>
      <c r="C13" s="312" t="s">
        <v>59</v>
      </c>
      <c r="D13" s="111"/>
      <c r="E13" s="99"/>
      <c r="F13" s="99"/>
      <c r="G13" s="99"/>
      <c r="H13" s="160"/>
      <c r="I13" s="160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>
        <f t="shared" ref="W13:X14" si="0">6*12</f>
        <v>72</v>
      </c>
      <c r="X13" s="99">
        <f t="shared" si="0"/>
        <v>72</v>
      </c>
      <c r="Y13" s="115"/>
      <c r="Z13" s="99"/>
      <c r="AA13" s="115"/>
      <c r="AB13" s="99"/>
      <c r="AC13" s="99"/>
      <c r="AD13" s="99"/>
      <c r="AE13" s="99">
        <f>1*6</f>
        <v>6</v>
      </c>
      <c r="AF13" s="99"/>
      <c r="AG13" s="99"/>
      <c r="AH13" s="118"/>
      <c r="AI13" s="313">
        <f t="shared" ref="AI13:AI76" si="1">SUM(D13:AH13)</f>
        <v>150</v>
      </c>
      <c r="AJ13" s="314"/>
      <c r="AK13" s="326" t="e">
        <f>+AJ13/D13</f>
        <v>#DIV/0!</v>
      </c>
      <c r="AL13" s="95" t="s">
        <v>249</v>
      </c>
    </row>
    <row r="14" spans="1:38" ht="15">
      <c r="A14" s="306">
        <v>2</v>
      </c>
      <c r="B14" s="273" t="s">
        <v>444</v>
      </c>
      <c r="C14" s="209" t="s">
        <v>60</v>
      </c>
      <c r="D14" s="111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>
        <f t="shared" si="0"/>
        <v>72</v>
      </c>
      <c r="X14" s="99">
        <f t="shared" si="0"/>
        <v>72</v>
      </c>
      <c r="Y14" s="115"/>
      <c r="Z14" s="99"/>
      <c r="AA14" s="99"/>
      <c r="AB14" s="99"/>
      <c r="AC14" s="99"/>
      <c r="AD14" s="99"/>
      <c r="AE14" s="115">
        <f>1*6</f>
        <v>6</v>
      </c>
      <c r="AF14" s="115"/>
      <c r="AG14" s="115"/>
      <c r="AH14" s="118"/>
      <c r="AI14" s="315">
        <f t="shared" si="1"/>
        <v>150</v>
      </c>
      <c r="AJ14" s="316"/>
      <c r="AK14" s="327" t="e">
        <f t="shared" ref="AK14:AK77" si="2">+AJ14/D14</f>
        <v>#DIV/0!</v>
      </c>
      <c r="AL14" s="95" t="s">
        <v>249</v>
      </c>
    </row>
    <row r="15" spans="1:38" ht="15" customHeight="1">
      <c r="A15" s="306">
        <v>3</v>
      </c>
      <c r="B15" s="273" t="s">
        <v>407</v>
      </c>
      <c r="C15" s="209" t="s">
        <v>61</v>
      </c>
      <c r="D15" s="608" t="s">
        <v>445</v>
      </c>
      <c r="E15" s="608"/>
      <c r="F15" s="608"/>
      <c r="G15" s="608"/>
      <c r="H15" s="608"/>
      <c r="I15" s="608"/>
      <c r="J15" s="608"/>
      <c r="K15" s="608"/>
      <c r="L15" s="608"/>
      <c r="M15" s="608"/>
      <c r="N15" s="608"/>
      <c r="O15" s="608"/>
      <c r="P15" s="608"/>
      <c r="Q15" s="608"/>
      <c r="R15" s="608"/>
      <c r="S15" s="608"/>
      <c r="T15" s="608"/>
      <c r="U15" s="608"/>
      <c r="V15" s="608"/>
      <c r="W15" s="608"/>
      <c r="X15" s="608"/>
      <c r="Y15" s="608"/>
      <c r="Z15" s="608"/>
      <c r="AA15" s="608"/>
      <c r="AB15" s="608"/>
      <c r="AC15" s="608"/>
      <c r="AD15" s="608"/>
      <c r="AE15" s="608"/>
      <c r="AF15" s="608"/>
      <c r="AG15" s="608"/>
      <c r="AH15" s="608"/>
      <c r="AI15" s="315">
        <f>SUM(D15:AH15)</f>
        <v>0</v>
      </c>
      <c r="AJ15" s="316"/>
      <c r="AK15" s="327" t="e">
        <f t="shared" si="2"/>
        <v>#VALUE!</v>
      </c>
      <c r="AL15" s="95" t="s">
        <v>249</v>
      </c>
    </row>
    <row r="16" spans="1:38" ht="15">
      <c r="A16" s="306">
        <v>4</v>
      </c>
      <c r="B16" s="273" t="s">
        <v>409</v>
      </c>
      <c r="C16" s="209" t="s">
        <v>62</v>
      </c>
      <c r="D16" s="111">
        <f>3*4</f>
        <v>12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>
        <f>2*2</f>
        <v>4</v>
      </c>
      <c r="S16" s="99">
        <f>2*4</f>
        <v>8</v>
      </c>
      <c r="T16" s="99"/>
      <c r="U16" s="99"/>
      <c r="V16" s="99"/>
      <c r="W16" s="99">
        <f>6*12</f>
        <v>72</v>
      </c>
      <c r="X16" s="99">
        <f>4*12</f>
        <v>48</v>
      </c>
      <c r="Y16" s="115"/>
      <c r="Z16" s="99"/>
      <c r="AA16" s="115"/>
      <c r="AB16" s="99"/>
      <c r="AC16" s="99"/>
      <c r="AD16" s="99"/>
      <c r="AE16" s="99"/>
      <c r="AF16" s="99"/>
      <c r="AG16" s="99"/>
      <c r="AH16" s="110">
        <f>1*6</f>
        <v>6</v>
      </c>
      <c r="AI16" s="315">
        <f t="shared" si="1"/>
        <v>150</v>
      </c>
      <c r="AJ16" s="316">
        <v>27</v>
      </c>
      <c r="AK16" s="327">
        <f t="shared" si="2"/>
        <v>2.25</v>
      </c>
      <c r="AL16" s="95" t="s">
        <v>249</v>
      </c>
    </row>
    <row r="17" spans="1:38" ht="15">
      <c r="A17" s="306">
        <v>5</v>
      </c>
      <c r="B17" s="273" t="s">
        <v>410</v>
      </c>
      <c r="C17" s="209" t="s">
        <v>63</v>
      </c>
      <c r="D17" s="111">
        <f>25*6</f>
        <v>150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110"/>
      <c r="AI17" s="315">
        <f t="shared" si="1"/>
        <v>150</v>
      </c>
      <c r="AJ17" s="316"/>
      <c r="AK17" s="327">
        <f t="shared" si="2"/>
        <v>0</v>
      </c>
      <c r="AL17" s="95" t="s">
        <v>249</v>
      </c>
    </row>
    <row r="18" spans="1:38" ht="15">
      <c r="A18" s="306">
        <v>6</v>
      </c>
      <c r="B18" s="273" t="s">
        <v>410</v>
      </c>
      <c r="C18" s="209" t="s">
        <v>64</v>
      </c>
      <c r="D18" s="111"/>
      <c r="E18" s="99"/>
      <c r="F18" s="99"/>
      <c r="G18" s="99"/>
      <c r="H18" s="115"/>
      <c r="I18" s="115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>
        <f>6*12</f>
        <v>72</v>
      </c>
      <c r="Y18" s="115"/>
      <c r="Z18" s="99"/>
      <c r="AA18" s="115"/>
      <c r="AB18" s="99"/>
      <c r="AC18" s="115"/>
      <c r="AD18" s="115"/>
      <c r="AE18" s="115"/>
      <c r="AF18" s="115"/>
      <c r="AG18" s="115"/>
      <c r="AH18" s="118"/>
      <c r="AI18" s="315">
        <f t="shared" si="1"/>
        <v>72</v>
      </c>
      <c r="AJ18" s="316"/>
      <c r="AK18" s="327" t="e">
        <f t="shared" si="2"/>
        <v>#DIV/0!</v>
      </c>
      <c r="AL18" s="95" t="s">
        <v>249</v>
      </c>
    </row>
    <row r="19" spans="1:38" ht="15">
      <c r="A19" s="306">
        <v>7</v>
      </c>
      <c r="B19" s="273" t="s">
        <v>410</v>
      </c>
      <c r="C19" s="209" t="s">
        <v>65</v>
      </c>
      <c r="D19" s="111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>
        <f>9*2</f>
        <v>18</v>
      </c>
      <c r="S19" s="99">
        <f>9*4</f>
        <v>36</v>
      </c>
      <c r="T19" s="99"/>
      <c r="U19" s="99"/>
      <c r="V19" s="99"/>
      <c r="W19" s="99">
        <f>4*12</f>
        <v>48</v>
      </c>
      <c r="X19" s="99">
        <f>4*12</f>
        <v>48</v>
      </c>
      <c r="Y19" s="115"/>
      <c r="Z19" s="99"/>
      <c r="AA19" s="115"/>
      <c r="AB19" s="99"/>
      <c r="AC19" s="115"/>
      <c r="AD19" s="115"/>
      <c r="AE19" s="115"/>
      <c r="AF19" s="115"/>
      <c r="AG19" s="115"/>
      <c r="AH19" s="118"/>
      <c r="AI19" s="315">
        <f t="shared" si="1"/>
        <v>150</v>
      </c>
      <c r="AJ19" s="316"/>
      <c r="AK19" s="327" t="e">
        <f t="shared" si="2"/>
        <v>#DIV/0!</v>
      </c>
      <c r="AL19" s="95" t="s">
        <v>249</v>
      </c>
    </row>
    <row r="20" spans="1:38" ht="15">
      <c r="A20" s="306">
        <v>8</v>
      </c>
      <c r="B20" s="273" t="s">
        <v>410</v>
      </c>
      <c r="C20" s="209" t="s">
        <v>66</v>
      </c>
      <c r="D20" s="111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>
        <f>8*12</f>
        <v>96</v>
      </c>
      <c r="X20" s="99">
        <f>4*12</f>
        <v>48</v>
      </c>
      <c r="Y20" s="115"/>
      <c r="Z20" s="99"/>
      <c r="AA20" s="115"/>
      <c r="AB20" s="99"/>
      <c r="AC20" s="99"/>
      <c r="AD20" s="99"/>
      <c r="AE20" s="99"/>
      <c r="AF20" s="99">
        <f>1*6</f>
        <v>6</v>
      </c>
      <c r="AG20" s="99"/>
      <c r="AH20" s="110"/>
      <c r="AI20" s="315">
        <f t="shared" si="1"/>
        <v>150</v>
      </c>
      <c r="AJ20" s="316"/>
      <c r="AK20" s="327" t="e">
        <f t="shared" si="2"/>
        <v>#DIV/0!</v>
      </c>
      <c r="AL20" s="95" t="s">
        <v>249</v>
      </c>
    </row>
    <row r="21" spans="1:38" ht="15">
      <c r="A21" s="306">
        <v>9</v>
      </c>
      <c r="B21" s="273" t="s">
        <v>408</v>
      </c>
      <c r="C21" s="209" t="s">
        <v>67</v>
      </c>
      <c r="D21" s="111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>
        <f>9*6</f>
        <v>54</v>
      </c>
      <c r="V21" s="99"/>
      <c r="W21" s="99">
        <f>3*12</f>
        <v>36</v>
      </c>
      <c r="X21" s="99">
        <f>5*12</f>
        <v>60</v>
      </c>
      <c r="Y21" s="115"/>
      <c r="Z21" s="99"/>
      <c r="AA21" s="115"/>
      <c r="AB21" s="99"/>
      <c r="AC21" s="99"/>
      <c r="AD21" s="99"/>
      <c r="AE21" s="99"/>
      <c r="AF21" s="99"/>
      <c r="AG21" s="99"/>
      <c r="AH21" s="110"/>
      <c r="AI21" s="315">
        <f t="shared" si="1"/>
        <v>150</v>
      </c>
      <c r="AJ21" s="316"/>
      <c r="AK21" s="327" t="e">
        <f t="shared" si="2"/>
        <v>#DIV/0!</v>
      </c>
      <c r="AL21" s="95" t="s">
        <v>249</v>
      </c>
    </row>
    <row r="22" spans="1:38" ht="15">
      <c r="A22" s="306">
        <v>10</v>
      </c>
      <c r="B22" s="273" t="s">
        <v>408</v>
      </c>
      <c r="C22" s="209" t="s">
        <v>68</v>
      </c>
      <c r="D22" s="111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>
        <f>9*6</f>
        <v>54</v>
      </c>
      <c r="V22" s="99"/>
      <c r="W22" s="99">
        <f>4*12</f>
        <v>48</v>
      </c>
      <c r="X22" s="99">
        <f>4*12</f>
        <v>48</v>
      </c>
      <c r="Y22" s="115"/>
      <c r="Z22" s="99"/>
      <c r="AA22" s="115"/>
      <c r="AB22" s="99"/>
      <c r="AC22" s="115"/>
      <c r="AD22" s="115"/>
      <c r="AE22" s="115"/>
      <c r="AF22" s="99"/>
      <c r="AG22" s="99"/>
      <c r="AH22" s="110"/>
      <c r="AI22" s="315">
        <f t="shared" si="1"/>
        <v>150</v>
      </c>
      <c r="AJ22" s="316"/>
      <c r="AK22" s="327" t="e">
        <f t="shared" si="2"/>
        <v>#DIV/0!</v>
      </c>
      <c r="AL22" s="95" t="s">
        <v>249</v>
      </c>
    </row>
    <row r="23" spans="1:38" ht="15">
      <c r="A23" s="306">
        <v>11</v>
      </c>
      <c r="B23" s="273" t="s">
        <v>408</v>
      </c>
      <c r="C23" s="209" t="s">
        <v>69</v>
      </c>
      <c r="D23" s="111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>
        <f>9*6</f>
        <v>54</v>
      </c>
      <c r="V23" s="99"/>
      <c r="W23" s="99">
        <f>7*12</f>
        <v>84</v>
      </c>
      <c r="X23" s="99">
        <f>1*12</f>
        <v>12</v>
      </c>
      <c r="Y23" s="99"/>
      <c r="Z23" s="99"/>
      <c r="AA23" s="99"/>
      <c r="AB23" s="99"/>
      <c r="AC23" s="99"/>
      <c r="AD23" s="99"/>
      <c r="AE23" s="99"/>
      <c r="AF23" s="99"/>
      <c r="AG23" s="99"/>
      <c r="AH23" s="110"/>
      <c r="AI23" s="315">
        <f t="shared" si="1"/>
        <v>150</v>
      </c>
      <c r="AJ23" s="316"/>
      <c r="AK23" s="327" t="e">
        <f t="shared" si="2"/>
        <v>#DIV/0!</v>
      </c>
      <c r="AL23" s="95" t="s">
        <v>249</v>
      </c>
    </row>
    <row r="24" spans="1:38" ht="15">
      <c r="A24" s="306">
        <v>12</v>
      </c>
      <c r="B24" s="273" t="s">
        <v>408</v>
      </c>
      <c r="C24" s="209" t="s">
        <v>70</v>
      </c>
      <c r="D24" s="111"/>
      <c r="E24" s="99"/>
      <c r="F24" s="99"/>
      <c r="G24" s="99"/>
      <c r="H24" s="99"/>
      <c r="I24" s="99"/>
      <c r="J24" s="99"/>
      <c r="K24" s="100"/>
      <c r="L24" s="99"/>
      <c r="M24" s="99"/>
      <c r="N24" s="99"/>
      <c r="O24" s="99"/>
      <c r="P24" s="99"/>
      <c r="Q24" s="99"/>
      <c r="R24" s="99">
        <f>4*2</f>
        <v>8</v>
      </c>
      <c r="S24" s="100">
        <f>4*4</f>
        <v>16</v>
      </c>
      <c r="T24" s="99"/>
      <c r="U24" s="99">
        <f>5*6</f>
        <v>30</v>
      </c>
      <c r="V24" s="99"/>
      <c r="W24" s="99">
        <f>2*12</f>
        <v>24</v>
      </c>
      <c r="X24" s="99">
        <f>6*12</f>
        <v>72</v>
      </c>
      <c r="Y24" s="115"/>
      <c r="Z24" s="99"/>
      <c r="AA24" s="115"/>
      <c r="AB24" s="99"/>
      <c r="AC24" s="99"/>
      <c r="AD24" s="99"/>
      <c r="AE24" s="99"/>
      <c r="AF24" s="99"/>
      <c r="AG24" s="99"/>
      <c r="AH24" s="110"/>
      <c r="AI24" s="315">
        <f t="shared" si="1"/>
        <v>150</v>
      </c>
      <c r="AJ24" s="316">
        <v>12</v>
      </c>
      <c r="AK24" s="327" t="e">
        <f t="shared" si="2"/>
        <v>#DIV/0!</v>
      </c>
      <c r="AL24" s="95" t="s">
        <v>249</v>
      </c>
    </row>
    <row r="25" spans="1:38" ht="15">
      <c r="A25" s="306">
        <v>13</v>
      </c>
      <c r="B25" s="273" t="s">
        <v>408</v>
      </c>
      <c r="C25" s="209" t="s">
        <v>315</v>
      </c>
      <c r="D25" s="111"/>
      <c r="E25" s="99"/>
      <c r="F25" s="99"/>
      <c r="G25" s="99"/>
      <c r="H25" s="99"/>
      <c r="I25" s="99"/>
      <c r="J25" s="99"/>
      <c r="K25" s="100"/>
      <c r="L25" s="99"/>
      <c r="M25" s="99"/>
      <c r="N25" s="99"/>
      <c r="O25" s="99"/>
      <c r="P25" s="99"/>
      <c r="Q25" s="99"/>
      <c r="R25" s="99">
        <f>5*2</f>
        <v>10</v>
      </c>
      <c r="S25" s="100">
        <f>5*4</f>
        <v>20</v>
      </c>
      <c r="T25" s="99"/>
      <c r="U25" s="99">
        <f>4*6</f>
        <v>24</v>
      </c>
      <c r="V25" s="99"/>
      <c r="W25" s="99">
        <f>3*12</f>
        <v>36</v>
      </c>
      <c r="X25" s="99">
        <f>5*12</f>
        <v>60</v>
      </c>
      <c r="Y25" s="115"/>
      <c r="Z25" s="99"/>
      <c r="AA25" s="115"/>
      <c r="AB25" s="99"/>
      <c r="AC25" s="99"/>
      <c r="AD25" s="99"/>
      <c r="AE25" s="99"/>
      <c r="AF25" s="99"/>
      <c r="AG25" s="99"/>
      <c r="AH25" s="110"/>
      <c r="AI25" s="315">
        <f t="shared" si="1"/>
        <v>150</v>
      </c>
      <c r="AJ25" s="316">
        <v>11</v>
      </c>
      <c r="AK25" s="327" t="e">
        <f t="shared" si="2"/>
        <v>#DIV/0!</v>
      </c>
      <c r="AL25" s="95" t="s">
        <v>249</v>
      </c>
    </row>
    <row r="26" spans="1:38" ht="15">
      <c r="A26" s="306">
        <v>14</v>
      </c>
      <c r="B26" s="273" t="s">
        <v>446</v>
      </c>
      <c r="C26" s="209" t="s">
        <v>71</v>
      </c>
      <c r="D26" s="111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>
        <f>9*6</f>
        <v>54</v>
      </c>
      <c r="V26" s="99"/>
      <c r="W26" s="99">
        <f>2*12</f>
        <v>24</v>
      </c>
      <c r="X26" s="99">
        <f>6*12</f>
        <v>72</v>
      </c>
      <c r="Y26" s="115"/>
      <c r="Z26" s="99"/>
      <c r="AA26" s="115"/>
      <c r="AB26" s="99"/>
      <c r="AC26" s="115"/>
      <c r="AD26" s="115"/>
      <c r="AE26" s="115"/>
      <c r="AF26" s="99"/>
      <c r="AG26" s="99"/>
      <c r="AH26" s="110"/>
      <c r="AI26" s="315">
        <f t="shared" si="1"/>
        <v>150</v>
      </c>
      <c r="AJ26" s="316"/>
      <c r="AK26" s="327" t="e">
        <f t="shared" si="2"/>
        <v>#DIV/0!</v>
      </c>
      <c r="AL26" s="95" t="s">
        <v>249</v>
      </c>
    </row>
    <row r="27" spans="1:38" ht="15">
      <c r="A27" s="306">
        <v>15</v>
      </c>
      <c r="B27" s="273" t="s">
        <v>446</v>
      </c>
      <c r="C27" s="209" t="s">
        <v>72</v>
      </c>
      <c r="D27" s="111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>
        <f>9*6</f>
        <v>54</v>
      </c>
      <c r="V27" s="99"/>
      <c r="W27" s="99">
        <f>2*12</f>
        <v>24</v>
      </c>
      <c r="X27" s="99">
        <f>6*12</f>
        <v>72</v>
      </c>
      <c r="Y27" s="115"/>
      <c r="Z27" s="99"/>
      <c r="AA27" s="115"/>
      <c r="AB27" s="99"/>
      <c r="AC27" s="115"/>
      <c r="AD27" s="115"/>
      <c r="AE27" s="115"/>
      <c r="AF27" s="115"/>
      <c r="AG27" s="115"/>
      <c r="AH27" s="118"/>
      <c r="AI27" s="315">
        <f t="shared" si="1"/>
        <v>150</v>
      </c>
      <c r="AJ27" s="316"/>
      <c r="AK27" s="327" t="e">
        <f t="shared" si="2"/>
        <v>#DIV/0!</v>
      </c>
      <c r="AL27" s="95" t="s">
        <v>249</v>
      </c>
    </row>
    <row r="28" spans="1:38" ht="15">
      <c r="A28" s="306">
        <v>16</v>
      </c>
      <c r="B28" s="273" t="s">
        <v>446</v>
      </c>
      <c r="C28" s="209" t="s">
        <v>73</v>
      </c>
      <c r="D28" s="111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>
        <f>9*6</f>
        <v>54</v>
      </c>
      <c r="V28" s="99"/>
      <c r="W28" s="99">
        <f>2*12</f>
        <v>24</v>
      </c>
      <c r="X28" s="99">
        <f>6*12</f>
        <v>72</v>
      </c>
      <c r="Y28" s="115"/>
      <c r="Z28" s="99"/>
      <c r="AA28" s="115"/>
      <c r="AB28" s="99"/>
      <c r="AC28" s="115"/>
      <c r="AD28" s="115"/>
      <c r="AE28" s="115"/>
      <c r="AF28" s="115"/>
      <c r="AG28" s="115"/>
      <c r="AH28" s="118"/>
      <c r="AI28" s="315">
        <f t="shared" si="1"/>
        <v>150</v>
      </c>
      <c r="AJ28" s="316"/>
      <c r="AK28" s="327" t="e">
        <f t="shared" si="2"/>
        <v>#DIV/0!</v>
      </c>
      <c r="AL28" s="95" t="s">
        <v>249</v>
      </c>
    </row>
    <row r="29" spans="1:38" ht="15" customHeight="1">
      <c r="A29" s="306">
        <v>17</v>
      </c>
      <c r="B29" s="273" t="s">
        <v>446</v>
      </c>
      <c r="C29" s="209" t="s">
        <v>74</v>
      </c>
      <c r="D29" s="608" t="s">
        <v>447</v>
      </c>
      <c r="E29" s="608"/>
      <c r="F29" s="608"/>
      <c r="G29" s="608"/>
      <c r="H29" s="608"/>
      <c r="I29" s="608"/>
      <c r="J29" s="608"/>
      <c r="K29" s="608"/>
      <c r="L29" s="608"/>
      <c r="M29" s="608"/>
      <c r="N29" s="608"/>
      <c r="O29" s="608"/>
      <c r="P29" s="608"/>
      <c r="Q29" s="608"/>
      <c r="R29" s="608"/>
      <c r="S29" s="608"/>
      <c r="T29" s="608"/>
      <c r="U29" s="608"/>
      <c r="V29" s="608"/>
      <c r="W29" s="608"/>
      <c r="X29" s="608"/>
      <c r="Y29" s="608"/>
      <c r="Z29" s="608"/>
      <c r="AA29" s="608"/>
      <c r="AB29" s="608"/>
      <c r="AC29" s="608"/>
      <c r="AD29" s="608"/>
      <c r="AE29" s="608"/>
      <c r="AF29" s="608"/>
      <c r="AG29" s="608"/>
      <c r="AH29" s="608"/>
      <c r="AI29" s="315">
        <f>SUM(D29:AH29)</f>
        <v>0</v>
      </c>
      <c r="AJ29" s="316"/>
      <c r="AK29" s="327" t="e">
        <f t="shared" si="2"/>
        <v>#VALUE!</v>
      </c>
      <c r="AL29" s="95" t="s">
        <v>249</v>
      </c>
    </row>
    <row r="30" spans="1:38" ht="15" customHeight="1">
      <c r="A30" s="306">
        <v>18</v>
      </c>
      <c r="B30" s="273" t="s">
        <v>411</v>
      </c>
      <c r="C30" s="209" t="s">
        <v>76</v>
      </c>
      <c r="D30" s="111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>
        <f>1*2</f>
        <v>2</v>
      </c>
      <c r="S30" s="99">
        <f>1*4</f>
        <v>4</v>
      </c>
      <c r="T30" s="99"/>
      <c r="U30" s="99"/>
      <c r="V30" s="99"/>
      <c r="W30" s="99">
        <f>3*12</f>
        <v>36</v>
      </c>
      <c r="X30" s="99">
        <f>4*12</f>
        <v>48</v>
      </c>
      <c r="Y30" s="600" t="s">
        <v>448</v>
      </c>
      <c r="Z30" s="601"/>
      <c r="AA30" s="601"/>
      <c r="AB30" s="601"/>
      <c r="AC30" s="601"/>
      <c r="AD30" s="601"/>
      <c r="AE30" s="601"/>
      <c r="AF30" s="601"/>
      <c r="AG30" s="601"/>
      <c r="AH30" s="601"/>
      <c r="AI30" s="315">
        <f t="shared" si="1"/>
        <v>90</v>
      </c>
      <c r="AJ30" s="316">
        <v>28</v>
      </c>
      <c r="AK30" s="327" t="e">
        <f t="shared" si="2"/>
        <v>#DIV/0!</v>
      </c>
      <c r="AL30" s="95" t="s">
        <v>249</v>
      </c>
    </row>
    <row r="31" spans="1:38" ht="15">
      <c r="A31" s="306">
        <v>19</v>
      </c>
      <c r="B31" s="273" t="s">
        <v>411</v>
      </c>
      <c r="C31" s="209" t="s">
        <v>77</v>
      </c>
      <c r="D31" s="111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>
        <f>1*2</f>
        <v>2</v>
      </c>
      <c r="S31" s="99">
        <f>1*4</f>
        <v>4</v>
      </c>
      <c r="T31" s="99"/>
      <c r="U31" s="99"/>
      <c r="V31" s="99"/>
      <c r="W31" s="99">
        <f>6*12</f>
        <v>72</v>
      </c>
      <c r="X31" s="99">
        <f>6*12</f>
        <v>72</v>
      </c>
      <c r="Y31" s="99"/>
      <c r="Z31" s="99"/>
      <c r="AA31" s="99"/>
      <c r="AB31" s="99"/>
      <c r="AC31" s="99"/>
      <c r="AD31" s="99"/>
      <c r="AE31" s="99"/>
      <c r="AF31" s="99"/>
      <c r="AG31" s="99"/>
      <c r="AH31" s="110"/>
      <c r="AI31" s="315">
        <f t="shared" si="1"/>
        <v>150</v>
      </c>
      <c r="AJ31" s="316">
        <v>2</v>
      </c>
      <c r="AK31" s="327" t="e">
        <f t="shared" si="2"/>
        <v>#DIV/0!</v>
      </c>
      <c r="AL31" s="95" t="s">
        <v>249</v>
      </c>
    </row>
    <row r="32" spans="1:38" ht="15">
      <c r="A32" s="306">
        <v>20</v>
      </c>
      <c r="B32" s="273" t="s">
        <v>410</v>
      </c>
      <c r="C32" s="209" t="s">
        <v>78</v>
      </c>
      <c r="D32" s="111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>
        <f>1*6</f>
        <v>6</v>
      </c>
      <c r="V32" s="99"/>
      <c r="W32" s="99">
        <f>8*12</f>
        <v>96</v>
      </c>
      <c r="X32" s="99">
        <f>4*12</f>
        <v>48</v>
      </c>
      <c r="Y32" s="115"/>
      <c r="Z32" s="99"/>
      <c r="AA32" s="115"/>
      <c r="AB32" s="99"/>
      <c r="AC32" s="115"/>
      <c r="AD32" s="115"/>
      <c r="AE32" s="115"/>
      <c r="AF32" s="115"/>
      <c r="AG32" s="115"/>
      <c r="AH32" s="118"/>
      <c r="AI32" s="315">
        <f t="shared" si="1"/>
        <v>150</v>
      </c>
      <c r="AJ32" s="316"/>
      <c r="AK32" s="327" t="e">
        <f t="shared" si="2"/>
        <v>#DIV/0!</v>
      </c>
      <c r="AL32" s="95" t="s">
        <v>249</v>
      </c>
    </row>
    <row r="33" spans="1:38" ht="15" customHeight="1">
      <c r="A33" s="306">
        <v>21</v>
      </c>
      <c r="B33" s="273" t="s">
        <v>410</v>
      </c>
      <c r="C33" s="212" t="s">
        <v>79</v>
      </c>
      <c r="D33" s="608" t="s">
        <v>360</v>
      </c>
      <c r="E33" s="608"/>
      <c r="F33" s="608"/>
      <c r="G33" s="608"/>
      <c r="H33" s="608"/>
      <c r="I33" s="608"/>
      <c r="J33" s="608"/>
      <c r="K33" s="608"/>
      <c r="L33" s="608"/>
      <c r="M33" s="608"/>
      <c r="N33" s="608"/>
      <c r="O33" s="608"/>
      <c r="P33" s="608"/>
      <c r="Q33" s="608"/>
      <c r="R33" s="608"/>
      <c r="S33" s="608"/>
      <c r="T33" s="608"/>
      <c r="U33" s="608"/>
      <c r="V33" s="608"/>
      <c r="W33" s="608"/>
      <c r="X33" s="608"/>
      <c r="Y33" s="608"/>
      <c r="Z33" s="608"/>
      <c r="AA33" s="608"/>
      <c r="AB33" s="608"/>
      <c r="AC33" s="608"/>
      <c r="AD33" s="608"/>
      <c r="AE33" s="608"/>
      <c r="AF33" s="608"/>
      <c r="AG33" s="608"/>
      <c r="AH33" s="608"/>
      <c r="AI33" s="315">
        <f>SUM(D33:AH33)</f>
        <v>0</v>
      </c>
      <c r="AJ33" s="316"/>
      <c r="AK33" s="327" t="e">
        <f t="shared" si="2"/>
        <v>#VALUE!</v>
      </c>
      <c r="AL33" s="95" t="s">
        <v>249</v>
      </c>
    </row>
    <row r="34" spans="1:38" ht="15">
      <c r="A34" s="306">
        <v>22</v>
      </c>
      <c r="B34" s="273" t="s">
        <v>408</v>
      </c>
      <c r="C34" s="209" t="s">
        <v>80</v>
      </c>
      <c r="D34" s="111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>
        <f>9*2</f>
        <v>18</v>
      </c>
      <c r="S34" s="99">
        <f>9*4</f>
        <v>36</v>
      </c>
      <c r="T34" s="99"/>
      <c r="U34" s="99"/>
      <c r="V34" s="99"/>
      <c r="W34" s="99"/>
      <c r="X34" s="99">
        <f>8*12</f>
        <v>96</v>
      </c>
      <c r="Y34" s="115"/>
      <c r="Z34" s="99"/>
      <c r="AA34" s="115"/>
      <c r="AB34" s="99"/>
      <c r="AC34" s="115"/>
      <c r="AD34" s="115"/>
      <c r="AE34" s="115"/>
      <c r="AF34" s="99"/>
      <c r="AG34" s="99"/>
      <c r="AH34" s="110"/>
      <c r="AI34" s="315">
        <f t="shared" si="1"/>
        <v>150</v>
      </c>
      <c r="AJ34" s="316">
        <v>3</v>
      </c>
      <c r="AK34" s="327" t="e">
        <f t="shared" si="2"/>
        <v>#DIV/0!</v>
      </c>
      <c r="AL34" s="95" t="s">
        <v>249</v>
      </c>
    </row>
    <row r="35" spans="1:38" ht="15">
      <c r="A35" s="306">
        <v>23</v>
      </c>
      <c r="B35" s="273" t="s">
        <v>408</v>
      </c>
      <c r="C35" s="209" t="s">
        <v>81</v>
      </c>
      <c r="D35" s="111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>
        <f>6*2</f>
        <v>12</v>
      </c>
      <c r="S35" s="99">
        <f>6*4</f>
        <v>24</v>
      </c>
      <c r="T35" s="99"/>
      <c r="U35" s="99">
        <f>7*6</f>
        <v>42</v>
      </c>
      <c r="V35" s="99"/>
      <c r="W35" s="99">
        <f>1*12</f>
        <v>12</v>
      </c>
      <c r="X35" s="99">
        <f>5*12</f>
        <v>60</v>
      </c>
      <c r="Y35" s="115"/>
      <c r="Z35" s="99"/>
      <c r="AA35" s="115"/>
      <c r="AB35" s="99"/>
      <c r="AC35" s="115"/>
      <c r="AD35" s="115"/>
      <c r="AE35" s="115"/>
      <c r="AF35" s="115"/>
      <c r="AG35" s="115"/>
      <c r="AH35" s="118"/>
      <c r="AI35" s="315">
        <f t="shared" si="1"/>
        <v>150</v>
      </c>
      <c r="AJ35" s="316">
        <v>22</v>
      </c>
      <c r="AK35" s="327" t="e">
        <f t="shared" si="2"/>
        <v>#DIV/0!</v>
      </c>
      <c r="AL35" s="95" t="s">
        <v>249</v>
      </c>
    </row>
    <row r="36" spans="1:38" ht="15">
      <c r="A36" s="306">
        <v>24</v>
      </c>
      <c r="B36" s="273" t="s">
        <v>408</v>
      </c>
      <c r="C36" s="209" t="s">
        <v>82</v>
      </c>
      <c r="D36" s="111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>
        <f>10*2</f>
        <v>20</v>
      </c>
      <c r="S36" s="99">
        <f>10*4</f>
        <v>40</v>
      </c>
      <c r="T36" s="99"/>
      <c r="U36" s="99">
        <f>4*6</f>
        <v>24</v>
      </c>
      <c r="V36" s="99"/>
      <c r="W36" s="99">
        <f>1*12</f>
        <v>12</v>
      </c>
      <c r="X36" s="99">
        <f>4*12</f>
        <v>48</v>
      </c>
      <c r="Y36" s="115"/>
      <c r="Z36" s="99"/>
      <c r="AA36" s="115"/>
      <c r="AB36" s="99"/>
      <c r="AC36" s="99"/>
      <c r="AD36" s="99"/>
      <c r="AE36" s="99"/>
      <c r="AF36" s="99">
        <f>1*6</f>
        <v>6</v>
      </c>
      <c r="AG36" s="99"/>
      <c r="AH36" s="110"/>
      <c r="AI36" s="315">
        <f t="shared" si="1"/>
        <v>150</v>
      </c>
      <c r="AJ36" s="316">
        <v>32</v>
      </c>
      <c r="AK36" s="327" t="e">
        <f t="shared" si="2"/>
        <v>#DIV/0!</v>
      </c>
      <c r="AL36" s="95" t="s">
        <v>249</v>
      </c>
    </row>
    <row r="37" spans="1:38" ht="15">
      <c r="A37" s="306">
        <v>25</v>
      </c>
      <c r="B37" s="273" t="s">
        <v>410</v>
      </c>
      <c r="C37" s="209" t="s">
        <v>83</v>
      </c>
      <c r="D37" s="111">
        <f>25*6</f>
        <v>150</v>
      </c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115"/>
      <c r="S37" s="99"/>
      <c r="T37" s="99"/>
      <c r="U37" s="99"/>
      <c r="V37" s="99"/>
      <c r="W37" s="99"/>
      <c r="X37" s="99"/>
      <c r="Y37" s="115"/>
      <c r="Z37" s="115"/>
      <c r="AA37" s="115"/>
      <c r="AB37" s="115"/>
      <c r="AC37" s="115"/>
      <c r="AD37" s="115"/>
      <c r="AE37" s="115"/>
      <c r="AF37" s="115"/>
      <c r="AG37" s="115"/>
      <c r="AH37" s="118"/>
      <c r="AI37" s="315">
        <f t="shared" si="1"/>
        <v>150</v>
      </c>
      <c r="AJ37" s="316">
        <v>66</v>
      </c>
      <c r="AK37" s="327">
        <f t="shared" si="2"/>
        <v>0.44</v>
      </c>
      <c r="AL37" s="95" t="s">
        <v>249</v>
      </c>
    </row>
    <row r="38" spans="1:38" ht="15">
      <c r="A38" s="306">
        <v>26</v>
      </c>
      <c r="B38" s="273" t="s">
        <v>410</v>
      </c>
      <c r="C38" s="209" t="s">
        <v>84</v>
      </c>
      <c r="D38" s="111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>
        <f>3*2</f>
        <v>6</v>
      </c>
      <c r="S38" s="99">
        <f>3*4</f>
        <v>12</v>
      </c>
      <c r="T38" s="99"/>
      <c r="U38" s="99"/>
      <c r="V38" s="99"/>
      <c r="W38" s="99">
        <f>4*12</f>
        <v>48</v>
      </c>
      <c r="X38" s="99">
        <f>1*12</f>
        <v>12</v>
      </c>
      <c r="Y38" s="115"/>
      <c r="Z38" s="99"/>
      <c r="AA38" s="115"/>
      <c r="AB38" s="99"/>
      <c r="AC38" s="115"/>
      <c r="AD38" s="115"/>
      <c r="AE38" s="115">
        <f>12*6</f>
        <v>72</v>
      </c>
      <c r="AF38" s="115"/>
      <c r="AG38" s="115"/>
      <c r="AH38" s="118"/>
      <c r="AI38" s="315">
        <f t="shared" si="1"/>
        <v>150</v>
      </c>
      <c r="AJ38" s="316"/>
      <c r="AK38" s="327" t="e">
        <f t="shared" si="2"/>
        <v>#DIV/0!</v>
      </c>
      <c r="AL38" s="95" t="s">
        <v>249</v>
      </c>
    </row>
    <row r="39" spans="1:38" ht="15">
      <c r="A39" s="306">
        <v>27</v>
      </c>
      <c r="B39" s="273" t="s">
        <v>411</v>
      </c>
      <c r="C39" s="209" t="s">
        <v>85</v>
      </c>
      <c r="D39" s="111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>
        <f>3*6</f>
        <v>18</v>
      </c>
      <c r="T39" s="99"/>
      <c r="U39" s="99"/>
      <c r="V39" s="99"/>
      <c r="W39" s="99">
        <f>2*12</f>
        <v>24</v>
      </c>
      <c r="X39" s="99">
        <f>9*12</f>
        <v>108</v>
      </c>
      <c r="Y39" s="115"/>
      <c r="Z39" s="99"/>
      <c r="AA39" s="115"/>
      <c r="AB39" s="99"/>
      <c r="AC39" s="99"/>
      <c r="AD39" s="115"/>
      <c r="AE39" s="115"/>
      <c r="AF39" s="115"/>
      <c r="AG39" s="115"/>
      <c r="AH39" s="118"/>
      <c r="AI39" s="315">
        <f t="shared" si="1"/>
        <v>150</v>
      </c>
      <c r="AJ39" s="316">
        <v>52</v>
      </c>
      <c r="AK39" s="327" t="e">
        <f t="shared" si="2"/>
        <v>#DIV/0!</v>
      </c>
      <c r="AL39" s="95" t="s">
        <v>249</v>
      </c>
    </row>
    <row r="40" spans="1:38" ht="15">
      <c r="A40" s="306">
        <v>28</v>
      </c>
      <c r="B40" s="273" t="s">
        <v>411</v>
      </c>
      <c r="C40" s="209" t="s">
        <v>86</v>
      </c>
      <c r="D40" s="111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>
        <f>13*6</f>
        <v>78</v>
      </c>
      <c r="T40" s="99"/>
      <c r="U40" s="99"/>
      <c r="V40" s="99"/>
      <c r="W40" s="99">
        <f>3*12</f>
        <v>36</v>
      </c>
      <c r="X40" s="99">
        <f>3*12</f>
        <v>36</v>
      </c>
      <c r="Y40" s="115"/>
      <c r="Z40" s="99"/>
      <c r="AA40" s="115"/>
      <c r="AB40" s="99"/>
      <c r="AC40" s="99"/>
      <c r="AD40" s="99"/>
      <c r="AE40" s="99"/>
      <c r="AF40" s="99"/>
      <c r="AG40" s="99"/>
      <c r="AH40" s="110"/>
      <c r="AI40" s="315">
        <f t="shared" si="1"/>
        <v>150</v>
      </c>
      <c r="AJ40" s="316">
        <v>1</v>
      </c>
      <c r="AK40" s="327" t="e">
        <f t="shared" si="2"/>
        <v>#DIV/0!</v>
      </c>
      <c r="AL40" s="95" t="s">
        <v>249</v>
      </c>
    </row>
    <row r="41" spans="1:38" ht="15">
      <c r="A41" s="306">
        <v>29</v>
      </c>
      <c r="B41" s="273" t="s">
        <v>416</v>
      </c>
      <c r="C41" s="209" t="s">
        <v>87</v>
      </c>
      <c r="D41" s="111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>
        <f>2*2</f>
        <v>4</v>
      </c>
      <c r="S41" s="99">
        <f>2*4</f>
        <v>8</v>
      </c>
      <c r="T41" s="99">
        <f>1*6</f>
        <v>6</v>
      </c>
      <c r="U41" s="99"/>
      <c r="V41" s="99"/>
      <c r="W41" s="99"/>
      <c r="X41" s="99">
        <f>10*12</f>
        <v>120</v>
      </c>
      <c r="Y41" s="115"/>
      <c r="Z41" s="99"/>
      <c r="AA41" s="115"/>
      <c r="AB41" s="99"/>
      <c r="AC41" s="115"/>
      <c r="AD41" s="115"/>
      <c r="AE41" s="115">
        <f>2*6</f>
        <v>12</v>
      </c>
      <c r="AF41" s="115"/>
      <c r="AG41" s="115"/>
      <c r="AH41" s="110"/>
      <c r="AI41" s="315">
        <f t="shared" si="1"/>
        <v>150</v>
      </c>
      <c r="AJ41" s="316">
        <v>16</v>
      </c>
      <c r="AK41" s="327" t="e">
        <f t="shared" si="2"/>
        <v>#DIV/0!</v>
      </c>
      <c r="AL41" s="95" t="s">
        <v>249</v>
      </c>
    </row>
    <row r="42" spans="1:38" ht="15">
      <c r="A42" s="306">
        <v>30</v>
      </c>
      <c r="B42" s="273" t="s">
        <v>415</v>
      </c>
      <c r="C42" s="209" t="s">
        <v>88</v>
      </c>
      <c r="D42" s="111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>
        <f>5*2</f>
        <v>10</v>
      </c>
      <c r="S42" s="99">
        <f>5*4</f>
        <v>20</v>
      </c>
      <c r="T42" s="99"/>
      <c r="U42" s="99"/>
      <c r="V42" s="99"/>
      <c r="W42" s="99"/>
      <c r="X42" s="99">
        <f>10*12</f>
        <v>120</v>
      </c>
      <c r="Y42" s="115"/>
      <c r="Z42" s="99"/>
      <c r="AA42" s="115"/>
      <c r="AB42" s="99"/>
      <c r="AC42" s="115"/>
      <c r="AD42" s="115"/>
      <c r="AE42" s="115"/>
      <c r="AF42" s="115"/>
      <c r="AG42" s="115"/>
      <c r="AH42" s="118"/>
      <c r="AI42" s="315">
        <f t="shared" si="1"/>
        <v>150</v>
      </c>
      <c r="AJ42" s="316">
        <v>59</v>
      </c>
      <c r="AK42" s="327" t="e">
        <f t="shared" si="2"/>
        <v>#DIV/0!</v>
      </c>
      <c r="AL42" s="95" t="s">
        <v>249</v>
      </c>
    </row>
    <row r="43" spans="1:38" ht="15">
      <c r="A43" s="306">
        <v>31</v>
      </c>
      <c r="B43" s="273" t="s">
        <v>416</v>
      </c>
      <c r="C43" s="209" t="s">
        <v>89</v>
      </c>
      <c r="D43" s="111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>
        <f>1*2</f>
        <v>2</v>
      </c>
      <c r="S43" s="99">
        <f>1*4</f>
        <v>4</v>
      </c>
      <c r="T43" s="99"/>
      <c r="U43" s="99"/>
      <c r="V43" s="99"/>
      <c r="W43" s="99">
        <f>4*12</f>
        <v>48</v>
      </c>
      <c r="X43" s="99">
        <f>8*12</f>
        <v>96</v>
      </c>
      <c r="Y43" s="115"/>
      <c r="Z43" s="99"/>
      <c r="AA43" s="115"/>
      <c r="AB43" s="99"/>
      <c r="AC43" s="99"/>
      <c r="AD43" s="115"/>
      <c r="AE43" s="115"/>
      <c r="AF43" s="115"/>
      <c r="AG43" s="115"/>
      <c r="AH43" s="118"/>
      <c r="AI43" s="315">
        <f t="shared" si="1"/>
        <v>150</v>
      </c>
      <c r="AJ43" s="316"/>
      <c r="AK43" s="327" t="e">
        <f t="shared" si="2"/>
        <v>#DIV/0!</v>
      </c>
      <c r="AL43" s="95" t="s">
        <v>249</v>
      </c>
    </row>
    <row r="44" spans="1:38" ht="15">
      <c r="A44" s="306">
        <v>32</v>
      </c>
      <c r="B44" s="273" t="s">
        <v>417</v>
      </c>
      <c r="C44" s="209" t="s">
        <v>213</v>
      </c>
      <c r="D44" s="111">
        <v>12</v>
      </c>
      <c r="E44" s="99"/>
      <c r="F44" s="99"/>
      <c r="G44" s="99"/>
      <c r="H44" s="99"/>
      <c r="I44" s="99"/>
      <c r="J44" s="99"/>
      <c r="K44" s="99"/>
      <c r="L44" s="99">
        <f>9*4</f>
        <v>36</v>
      </c>
      <c r="M44" s="99"/>
      <c r="N44" s="99"/>
      <c r="O44" s="99"/>
      <c r="P44" s="99"/>
      <c r="Q44" s="99"/>
      <c r="R44" s="99">
        <f>16*2</f>
        <v>32</v>
      </c>
      <c r="S44" s="99">
        <f>16*4</f>
        <v>64</v>
      </c>
      <c r="T44" s="99"/>
      <c r="U44" s="99"/>
      <c r="V44" s="99"/>
      <c r="W44" s="99"/>
      <c r="X44" s="99"/>
      <c r="Y44" s="115"/>
      <c r="Z44" s="99"/>
      <c r="AA44" s="115"/>
      <c r="AB44" s="99"/>
      <c r="AC44" s="115"/>
      <c r="AD44" s="115"/>
      <c r="AE44" s="115"/>
      <c r="AF44" s="115"/>
      <c r="AG44" s="115"/>
      <c r="AH44" s="118">
        <f>1*6</f>
        <v>6</v>
      </c>
      <c r="AI44" s="315">
        <f t="shared" si="1"/>
        <v>150</v>
      </c>
      <c r="AJ44" s="316">
        <v>61</v>
      </c>
      <c r="AK44" s="327">
        <f t="shared" si="2"/>
        <v>5.083333333333333</v>
      </c>
      <c r="AL44" s="95" t="s">
        <v>249</v>
      </c>
    </row>
    <row r="45" spans="1:38" ht="15">
      <c r="A45" s="306">
        <v>33</v>
      </c>
      <c r="B45" s="273" t="s">
        <v>416</v>
      </c>
      <c r="C45" s="209" t="s">
        <v>364</v>
      </c>
      <c r="D45" s="111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>
        <f>3*2</f>
        <v>6</v>
      </c>
      <c r="S45" s="99">
        <f>3*4</f>
        <v>12</v>
      </c>
      <c r="T45" s="99"/>
      <c r="U45" s="99"/>
      <c r="V45" s="99"/>
      <c r="W45" s="99">
        <f t="shared" ref="W45" si="3">6*12</f>
        <v>72</v>
      </c>
      <c r="X45" s="99">
        <f>5*12</f>
        <v>60</v>
      </c>
      <c r="Y45" s="115"/>
      <c r="Z45" s="99"/>
      <c r="AA45" s="115"/>
      <c r="AB45" s="99"/>
      <c r="AC45" s="115"/>
      <c r="AD45" s="115"/>
      <c r="AE45" s="115"/>
      <c r="AF45" s="115"/>
      <c r="AG45" s="115"/>
      <c r="AH45" s="118"/>
      <c r="AI45" s="315">
        <f t="shared" si="1"/>
        <v>150</v>
      </c>
      <c r="AJ45" s="316">
        <v>42</v>
      </c>
      <c r="AK45" s="327" t="e">
        <f t="shared" si="2"/>
        <v>#DIV/0!</v>
      </c>
      <c r="AL45" s="95" t="s">
        <v>249</v>
      </c>
    </row>
    <row r="46" spans="1:38" ht="15">
      <c r="A46" s="306">
        <v>34</v>
      </c>
      <c r="B46" s="273" t="s">
        <v>416</v>
      </c>
      <c r="C46" s="209" t="s">
        <v>312</v>
      </c>
      <c r="D46" s="111">
        <v>4</v>
      </c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>
        <f>7*12</f>
        <v>84</v>
      </c>
      <c r="X46" s="99">
        <f>5*12</f>
        <v>60</v>
      </c>
      <c r="Y46" s="115"/>
      <c r="Z46" s="99"/>
      <c r="AA46" s="115"/>
      <c r="AB46" s="99"/>
      <c r="AC46" s="115">
        <v>2</v>
      </c>
      <c r="AD46" s="115"/>
      <c r="AE46" s="115"/>
      <c r="AF46" s="115"/>
      <c r="AG46" s="115"/>
      <c r="AH46" s="118"/>
      <c r="AI46" s="315">
        <f t="shared" si="1"/>
        <v>150</v>
      </c>
      <c r="AJ46" s="316"/>
      <c r="AK46" s="327">
        <f t="shared" si="2"/>
        <v>0</v>
      </c>
      <c r="AL46" s="95" t="s">
        <v>249</v>
      </c>
    </row>
    <row r="47" spans="1:38" ht="15">
      <c r="A47" s="306">
        <v>35</v>
      </c>
      <c r="B47" s="273" t="s">
        <v>416</v>
      </c>
      <c r="C47" s="209" t="s">
        <v>91</v>
      </c>
      <c r="D47" s="111">
        <v>4</v>
      </c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>
        <f>2*2</f>
        <v>4</v>
      </c>
      <c r="S47" s="99">
        <f>2*4</f>
        <v>8</v>
      </c>
      <c r="T47" s="99"/>
      <c r="U47" s="99"/>
      <c r="V47" s="99"/>
      <c r="W47" s="99">
        <f>7*12</f>
        <v>84</v>
      </c>
      <c r="X47" s="99">
        <f>4*12</f>
        <v>48</v>
      </c>
      <c r="Y47" s="115"/>
      <c r="Z47" s="99"/>
      <c r="AA47" s="115"/>
      <c r="AB47" s="99"/>
      <c r="AC47" s="115">
        <v>2</v>
      </c>
      <c r="AD47" s="115"/>
      <c r="AE47" s="115"/>
      <c r="AF47" s="115"/>
      <c r="AG47" s="115"/>
      <c r="AH47" s="118"/>
      <c r="AI47" s="315">
        <f t="shared" si="1"/>
        <v>150</v>
      </c>
      <c r="AJ47" s="316">
        <v>6</v>
      </c>
      <c r="AK47" s="327">
        <f t="shared" si="2"/>
        <v>1.5</v>
      </c>
      <c r="AL47" s="95" t="s">
        <v>249</v>
      </c>
    </row>
    <row r="48" spans="1:38" ht="15">
      <c r="A48" s="306">
        <v>36</v>
      </c>
      <c r="B48" s="273" t="s">
        <v>416</v>
      </c>
      <c r="C48" s="209" t="s">
        <v>365</v>
      </c>
      <c r="D48" s="111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>
        <f>3*2</f>
        <v>6</v>
      </c>
      <c r="S48" s="99">
        <f>3*4</f>
        <v>12</v>
      </c>
      <c r="T48" s="99"/>
      <c r="U48" s="99"/>
      <c r="V48" s="99"/>
      <c r="W48" s="99">
        <f>6*12</f>
        <v>72</v>
      </c>
      <c r="X48" s="99">
        <f>5*12</f>
        <v>60</v>
      </c>
      <c r="Y48" s="115"/>
      <c r="Z48" s="99"/>
      <c r="AA48" s="115"/>
      <c r="AB48" s="99"/>
      <c r="AC48" s="115"/>
      <c r="AD48" s="115"/>
      <c r="AE48" s="115"/>
      <c r="AF48" s="115"/>
      <c r="AG48" s="115"/>
      <c r="AH48" s="118"/>
      <c r="AI48" s="315">
        <f t="shared" si="1"/>
        <v>150</v>
      </c>
      <c r="AJ48" s="316">
        <v>24</v>
      </c>
      <c r="AK48" s="327" t="e">
        <f t="shared" si="2"/>
        <v>#DIV/0!</v>
      </c>
      <c r="AL48" s="95" t="s">
        <v>249</v>
      </c>
    </row>
    <row r="49" spans="1:38" ht="15">
      <c r="A49" s="306">
        <v>37</v>
      </c>
      <c r="B49" s="273" t="s">
        <v>415</v>
      </c>
      <c r="C49" s="209" t="s">
        <v>366</v>
      </c>
      <c r="D49" s="111">
        <v>4</v>
      </c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>
        <f>4*2</f>
        <v>8</v>
      </c>
      <c r="S49" s="99">
        <f>4*4</f>
        <v>16</v>
      </c>
      <c r="T49" s="99"/>
      <c r="U49" s="99"/>
      <c r="V49" s="99"/>
      <c r="W49" s="99">
        <f>6*12</f>
        <v>72</v>
      </c>
      <c r="X49" s="99">
        <f>4*12</f>
        <v>48</v>
      </c>
      <c r="Y49" s="115"/>
      <c r="Z49" s="99"/>
      <c r="AA49" s="115"/>
      <c r="AB49" s="99"/>
      <c r="AC49" s="115">
        <v>2</v>
      </c>
      <c r="AD49" s="115"/>
      <c r="AE49" s="115"/>
      <c r="AF49" s="115"/>
      <c r="AG49" s="115"/>
      <c r="AH49" s="118"/>
      <c r="AI49" s="315">
        <f t="shared" si="1"/>
        <v>150</v>
      </c>
      <c r="AJ49" s="316">
        <v>23</v>
      </c>
      <c r="AK49" s="327">
        <f t="shared" si="2"/>
        <v>5.75</v>
      </c>
      <c r="AL49" s="95" t="s">
        <v>249</v>
      </c>
    </row>
    <row r="50" spans="1:38" ht="15">
      <c r="A50" s="306">
        <v>38</v>
      </c>
      <c r="B50" s="273" t="s">
        <v>416</v>
      </c>
      <c r="C50" s="209" t="s">
        <v>333</v>
      </c>
      <c r="D50" s="111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>
        <f>3*2</f>
        <v>6</v>
      </c>
      <c r="S50" s="99">
        <f>3*4</f>
        <v>12</v>
      </c>
      <c r="T50" s="99"/>
      <c r="U50" s="99"/>
      <c r="V50" s="99"/>
      <c r="W50" s="99">
        <f>6*12</f>
        <v>72</v>
      </c>
      <c r="X50" s="99">
        <f>5*12</f>
        <v>60</v>
      </c>
      <c r="Y50" s="115"/>
      <c r="Z50" s="99"/>
      <c r="AA50" s="115"/>
      <c r="AB50" s="99"/>
      <c r="AC50" s="115"/>
      <c r="AD50" s="115"/>
      <c r="AE50" s="115"/>
      <c r="AF50" s="115"/>
      <c r="AG50" s="115"/>
      <c r="AH50" s="118"/>
      <c r="AI50" s="315">
        <f t="shared" si="1"/>
        <v>150</v>
      </c>
      <c r="AJ50" s="316">
        <v>24</v>
      </c>
      <c r="AK50" s="327" t="e">
        <f t="shared" si="2"/>
        <v>#DIV/0!</v>
      </c>
      <c r="AL50" s="95" t="s">
        <v>249</v>
      </c>
    </row>
    <row r="51" spans="1:38" ht="15">
      <c r="A51" s="306">
        <v>39</v>
      </c>
      <c r="B51" s="273" t="s">
        <v>418</v>
      </c>
      <c r="C51" s="209" t="s">
        <v>92</v>
      </c>
      <c r="D51" s="111">
        <v>28</v>
      </c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>
        <f>3*2</f>
        <v>6</v>
      </c>
      <c r="S51" s="99">
        <f>3*4</f>
        <v>12</v>
      </c>
      <c r="T51" s="99"/>
      <c r="U51" s="99"/>
      <c r="V51" s="99"/>
      <c r="W51" s="99">
        <f t="shared" ref="W51:X53" si="4">4*12</f>
        <v>48</v>
      </c>
      <c r="X51" s="99">
        <f t="shared" si="4"/>
        <v>48</v>
      </c>
      <c r="Y51" s="115"/>
      <c r="Z51" s="99"/>
      <c r="AA51" s="115"/>
      <c r="AB51" s="99"/>
      <c r="AC51" s="99">
        <v>2</v>
      </c>
      <c r="AD51" s="99"/>
      <c r="AE51" s="99"/>
      <c r="AF51" s="99"/>
      <c r="AG51" s="99"/>
      <c r="AH51" s="110">
        <f>1*6</f>
        <v>6</v>
      </c>
      <c r="AI51" s="315">
        <f t="shared" si="1"/>
        <v>150</v>
      </c>
      <c r="AJ51" s="316">
        <v>75</v>
      </c>
      <c r="AK51" s="327">
        <f t="shared" si="2"/>
        <v>2.6785714285714284</v>
      </c>
      <c r="AL51" s="95" t="s">
        <v>249</v>
      </c>
    </row>
    <row r="52" spans="1:38" ht="15">
      <c r="A52" s="306">
        <v>40</v>
      </c>
      <c r="B52" s="273" t="s">
        <v>419</v>
      </c>
      <c r="C52" s="209" t="s">
        <v>93</v>
      </c>
      <c r="D52" s="111">
        <f>3*4</f>
        <v>12</v>
      </c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>
        <f>6*2</f>
        <v>12</v>
      </c>
      <c r="S52" s="99">
        <f>6*4</f>
        <v>24</v>
      </c>
      <c r="T52" s="99"/>
      <c r="U52" s="99"/>
      <c r="V52" s="99"/>
      <c r="W52" s="99">
        <f t="shared" si="4"/>
        <v>48</v>
      </c>
      <c r="X52" s="99">
        <f t="shared" si="4"/>
        <v>48</v>
      </c>
      <c r="Y52" s="115"/>
      <c r="Z52" s="99"/>
      <c r="AA52" s="115"/>
      <c r="AB52" s="99"/>
      <c r="AC52" s="115"/>
      <c r="AD52" s="115"/>
      <c r="AE52" s="115"/>
      <c r="AF52" s="115">
        <f>1*6</f>
        <v>6</v>
      </c>
      <c r="AG52" s="115"/>
      <c r="AH52" s="118"/>
      <c r="AI52" s="315">
        <f t="shared" si="1"/>
        <v>150</v>
      </c>
      <c r="AJ52" s="316">
        <v>34</v>
      </c>
      <c r="AK52" s="327">
        <f t="shared" si="2"/>
        <v>2.8333333333333335</v>
      </c>
      <c r="AL52" s="95" t="s">
        <v>249</v>
      </c>
    </row>
    <row r="53" spans="1:38" ht="15">
      <c r="A53" s="306">
        <v>41</v>
      </c>
      <c r="B53" s="273" t="s">
        <v>420</v>
      </c>
      <c r="C53" s="209" t="s">
        <v>94</v>
      </c>
      <c r="D53" s="111">
        <f>3*4</f>
        <v>12</v>
      </c>
      <c r="E53" s="99"/>
      <c r="F53" s="99"/>
      <c r="G53" s="99"/>
      <c r="H53" s="99"/>
      <c r="I53" s="99"/>
      <c r="J53" s="99"/>
      <c r="K53" s="99"/>
      <c r="L53" s="99">
        <f>3*4</f>
        <v>12</v>
      </c>
      <c r="M53" s="99"/>
      <c r="N53" s="99"/>
      <c r="O53" s="99"/>
      <c r="P53" s="99"/>
      <c r="Q53" s="99"/>
      <c r="R53" s="99">
        <f>5*2</f>
        <v>10</v>
      </c>
      <c r="S53" s="99">
        <f>5*4</f>
        <v>20</v>
      </c>
      <c r="T53" s="99"/>
      <c r="U53" s="99"/>
      <c r="V53" s="99"/>
      <c r="W53" s="99">
        <f t="shared" si="4"/>
        <v>48</v>
      </c>
      <c r="X53" s="99">
        <f t="shared" si="4"/>
        <v>48</v>
      </c>
      <c r="Y53" s="115"/>
      <c r="Z53" s="99"/>
      <c r="AA53" s="115"/>
      <c r="AB53" s="99"/>
      <c r="AC53" s="115"/>
      <c r="AD53" s="115"/>
      <c r="AE53" s="115"/>
      <c r="AF53" s="115"/>
      <c r="AG53" s="115"/>
      <c r="AH53" s="118"/>
      <c r="AI53" s="315">
        <f t="shared" si="1"/>
        <v>150</v>
      </c>
      <c r="AJ53" s="316">
        <v>24</v>
      </c>
      <c r="AK53" s="327">
        <f t="shared" si="2"/>
        <v>2</v>
      </c>
      <c r="AL53" s="95" t="s">
        <v>249</v>
      </c>
    </row>
    <row r="54" spans="1:38" ht="15">
      <c r="A54" s="306">
        <v>42</v>
      </c>
      <c r="B54" s="273" t="s">
        <v>420</v>
      </c>
      <c r="C54" s="209" t="s">
        <v>95</v>
      </c>
      <c r="D54" s="111"/>
      <c r="E54" s="99"/>
      <c r="F54" s="99">
        <f>24*6</f>
        <v>144</v>
      </c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115"/>
      <c r="Z54" s="99"/>
      <c r="AA54" s="115"/>
      <c r="AB54" s="99"/>
      <c r="AC54" s="99"/>
      <c r="AD54" s="99"/>
      <c r="AE54" s="99"/>
      <c r="AF54" s="99"/>
      <c r="AG54" s="99"/>
      <c r="AH54" s="110">
        <f>1*6</f>
        <v>6</v>
      </c>
      <c r="AI54" s="315">
        <f t="shared" si="1"/>
        <v>150</v>
      </c>
      <c r="AJ54" s="316">
        <v>63</v>
      </c>
      <c r="AK54" s="327" t="e">
        <f t="shared" si="2"/>
        <v>#DIV/0!</v>
      </c>
      <c r="AL54" s="95" t="s">
        <v>249</v>
      </c>
    </row>
    <row r="55" spans="1:38" ht="15">
      <c r="A55" s="306">
        <v>43</v>
      </c>
      <c r="B55" s="273" t="s">
        <v>421</v>
      </c>
      <c r="C55" s="209" t="s">
        <v>97</v>
      </c>
      <c r="D55" s="111">
        <v>16</v>
      </c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>
        <f>4*2</f>
        <v>8</v>
      </c>
      <c r="S55" s="99">
        <f>4*4</f>
        <v>16</v>
      </c>
      <c r="T55" s="99"/>
      <c r="U55" s="99"/>
      <c r="V55" s="99"/>
      <c r="W55" s="99">
        <f>3*12</f>
        <v>36</v>
      </c>
      <c r="X55" s="99">
        <f>6*12</f>
        <v>72</v>
      </c>
      <c r="Y55" s="115"/>
      <c r="Z55" s="99"/>
      <c r="AA55" s="115"/>
      <c r="AB55" s="99"/>
      <c r="AC55" s="115">
        <f>2</f>
        <v>2</v>
      </c>
      <c r="AD55" s="115"/>
      <c r="AE55" s="115"/>
      <c r="AF55" s="115"/>
      <c r="AG55" s="115"/>
      <c r="AH55" s="118"/>
      <c r="AI55" s="315">
        <f t="shared" si="1"/>
        <v>150</v>
      </c>
      <c r="AJ55" s="316">
        <v>34</v>
      </c>
      <c r="AK55" s="327">
        <f t="shared" si="2"/>
        <v>2.125</v>
      </c>
      <c r="AL55" s="95" t="s">
        <v>249</v>
      </c>
    </row>
    <row r="56" spans="1:38" ht="15" customHeight="1">
      <c r="A56" s="306">
        <v>44</v>
      </c>
      <c r="B56" s="273" t="s">
        <v>422</v>
      </c>
      <c r="C56" s="209" t="s">
        <v>98</v>
      </c>
      <c r="D56" s="111">
        <f>1*4</f>
        <v>4</v>
      </c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>
        <f>2*2</f>
        <v>4</v>
      </c>
      <c r="S56" s="99">
        <f>2*4</f>
        <v>8</v>
      </c>
      <c r="T56" s="607" t="s">
        <v>449</v>
      </c>
      <c r="U56" s="608"/>
      <c r="V56" s="608"/>
      <c r="W56" s="608"/>
      <c r="X56" s="608"/>
      <c r="Y56" s="608"/>
      <c r="Z56" s="608"/>
      <c r="AA56" s="608"/>
      <c r="AB56" s="608"/>
      <c r="AC56" s="608"/>
      <c r="AD56" s="608"/>
      <c r="AE56" s="608"/>
      <c r="AF56" s="608"/>
      <c r="AG56" s="609"/>
      <c r="AH56" s="110">
        <f>1*6</f>
        <v>6</v>
      </c>
      <c r="AI56" s="315">
        <f t="shared" si="1"/>
        <v>22</v>
      </c>
      <c r="AJ56" s="316">
        <v>3</v>
      </c>
      <c r="AK56" s="327">
        <f t="shared" si="2"/>
        <v>0.75</v>
      </c>
      <c r="AL56" s="95" t="s">
        <v>249</v>
      </c>
    </row>
    <row r="57" spans="1:38" ht="15">
      <c r="A57" s="306">
        <v>45</v>
      </c>
      <c r="B57" s="273" t="s">
        <v>423</v>
      </c>
      <c r="C57" s="209" t="s">
        <v>100</v>
      </c>
      <c r="D57" s="111">
        <f>10*4</f>
        <v>40</v>
      </c>
      <c r="E57" s="99"/>
      <c r="F57" s="99">
        <f>1*6</f>
        <v>6</v>
      </c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>
        <f>16*2</f>
        <v>32</v>
      </c>
      <c r="S57" s="99">
        <f>16*4</f>
        <v>64</v>
      </c>
      <c r="T57" s="99"/>
      <c r="U57" s="99"/>
      <c r="V57" s="99"/>
      <c r="W57" s="99"/>
      <c r="X57" s="99"/>
      <c r="Y57" s="115"/>
      <c r="Z57" s="99"/>
      <c r="AA57" s="115"/>
      <c r="AB57" s="115"/>
      <c r="AC57" s="115">
        <f>2</f>
        <v>2</v>
      </c>
      <c r="AD57" s="115"/>
      <c r="AE57" s="115"/>
      <c r="AF57" s="115"/>
      <c r="AG57" s="115"/>
      <c r="AH57" s="110">
        <f>1*6</f>
        <v>6</v>
      </c>
      <c r="AI57" s="315">
        <f t="shared" si="1"/>
        <v>150</v>
      </c>
      <c r="AJ57" s="316">
        <v>130</v>
      </c>
      <c r="AK57" s="327">
        <f t="shared" si="2"/>
        <v>3.25</v>
      </c>
      <c r="AL57" s="95" t="s">
        <v>249</v>
      </c>
    </row>
    <row r="58" spans="1:38" ht="15">
      <c r="A58" s="306">
        <v>46</v>
      </c>
      <c r="B58" s="273" t="s">
        <v>450</v>
      </c>
      <c r="C58" s="209" t="s">
        <v>102</v>
      </c>
      <c r="D58" s="111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>
        <f>24*2</f>
        <v>48</v>
      </c>
      <c r="S58" s="99">
        <f>24*4</f>
        <v>96</v>
      </c>
      <c r="T58" s="99"/>
      <c r="U58" s="99"/>
      <c r="V58" s="99"/>
      <c r="W58" s="99"/>
      <c r="X58" s="99"/>
      <c r="Y58" s="115"/>
      <c r="Z58" s="99"/>
      <c r="AA58" s="115"/>
      <c r="AB58" s="99"/>
      <c r="AC58" s="115"/>
      <c r="AD58" s="115"/>
      <c r="AE58" s="115"/>
      <c r="AF58" s="115"/>
      <c r="AG58" s="115"/>
      <c r="AH58" s="118">
        <f>1*6</f>
        <v>6</v>
      </c>
      <c r="AI58" s="315">
        <f t="shared" si="1"/>
        <v>150</v>
      </c>
      <c r="AJ58" s="316">
        <v>64</v>
      </c>
      <c r="AK58" s="327" t="e">
        <f t="shared" si="2"/>
        <v>#DIV/0!</v>
      </c>
      <c r="AL58" s="95" t="s">
        <v>249</v>
      </c>
    </row>
    <row r="59" spans="1:38" ht="15">
      <c r="A59" s="306">
        <v>47</v>
      </c>
      <c r="B59" s="273" t="s">
        <v>409</v>
      </c>
      <c r="C59" s="209" t="s">
        <v>103</v>
      </c>
      <c r="D59" s="111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>
        <f>1*6</f>
        <v>6</v>
      </c>
      <c r="V59" s="99"/>
      <c r="W59" s="99">
        <f>3*12</f>
        <v>36</v>
      </c>
      <c r="X59" s="99">
        <f>9*12</f>
        <v>108</v>
      </c>
      <c r="Y59" s="115"/>
      <c r="Z59" s="99"/>
      <c r="AA59" s="115"/>
      <c r="AB59" s="99"/>
      <c r="AC59" s="115"/>
      <c r="AD59" s="115"/>
      <c r="AE59" s="115"/>
      <c r="AF59" s="99"/>
      <c r="AG59" s="99"/>
      <c r="AH59" s="110"/>
      <c r="AI59" s="315">
        <f t="shared" si="1"/>
        <v>150</v>
      </c>
      <c r="AJ59" s="316"/>
      <c r="AK59" s="327" t="e">
        <f t="shared" si="2"/>
        <v>#DIV/0!</v>
      </c>
      <c r="AL59" s="95" t="s">
        <v>249</v>
      </c>
    </row>
    <row r="60" spans="1:38" ht="15">
      <c r="A60" s="306">
        <v>48</v>
      </c>
      <c r="B60" s="273" t="s">
        <v>409</v>
      </c>
      <c r="C60" s="209" t="s">
        <v>220</v>
      </c>
      <c r="D60" s="111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>
        <f>6*12</f>
        <v>72</v>
      </c>
      <c r="X60" s="99">
        <f>6*12</f>
        <v>72</v>
      </c>
      <c r="Y60" s="115"/>
      <c r="Z60" s="99"/>
      <c r="AA60" s="115"/>
      <c r="AB60" s="99"/>
      <c r="AC60" s="115"/>
      <c r="AD60" s="115"/>
      <c r="AE60" s="115"/>
      <c r="AF60" s="99">
        <f>1*6</f>
        <v>6</v>
      </c>
      <c r="AG60" s="99"/>
      <c r="AH60" s="110"/>
      <c r="AI60" s="315">
        <f t="shared" si="1"/>
        <v>150</v>
      </c>
      <c r="AJ60" s="316"/>
      <c r="AK60" s="327" t="e">
        <f t="shared" si="2"/>
        <v>#DIV/0!</v>
      </c>
      <c r="AL60" s="95" t="s">
        <v>249</v>
      </c>
    </row>
    <row r="61" spans="1:38" ht="15" customHeight="1">
      <c r="A61" s="306">
        <v>49</v>
      </c>
      <c r="B61" s="273" t="s">
        <v>424</v>
      </c>
      <c r="C61" s="209" t="s">
        <v>104</v>
      </c>
      <c r="D61" s="608" t="s">
        <v>200</v>
      </c>
      <c r="E61" s="608"/>
      <c r="F61" s="608"/>
      <c r="G61" s="608"/>
      <c r="H61" s="608"/>
      <c r="I61" s="608"/>
      <c r="J61" s="608"/>
      <c r="K61" s="608"/>
      <c r="L61" s="608"/>
      <c r="M61" s="608"/>
      <c r="N61" s="608"/>
      <c r="O61" s="608"/>
      <c r="P61" s="608"/>
      <c r="Q61" s="608"/>
      <c r="R61" s="608"/>
      <c r="S61" s="608"/>
      <c r="T61" s="608"/>
      <c r="U61" s="608"/>
      <c r="V61" s="608"/>
      <c r="W61" s="608"/>
      <c r="X61" s="608"/>
      <c r="Y61" s="608"/>
      <c r="Z61" s="608"/>
      <c r="AA61" s="608"/>
      <c r="AB61" s="608"/>
      <c r="AC61" s="608"/>
      <c r="AD61" s="608"/>
      <c r="AE61" s="608"/>
      <c r="AF61" s="608"/>
      <c r="AG61" s="608"/>
      <c r="AH61" s="608"/>
      <c r="AI61" s="315">
        <f>SUM(D61:AH61)</f>
        <v>0</v>
      </c>
      <c r="AJ61" s="316"/>
      <c r="AK61" s="327" t="e">
        <f t="shared" si="2"/>
        <v>#VALUE!</v>
      </c>
      <c r="AL61" s="95" t="s">
        <v>249</v>
      </c>
    </row>
    <row r="62" spans="1:38" ht="15">
      <c r="A62" s="306">
        <v>50</v>
      </c>
      <c r="B62" s="273" t="s">
        <v>424</v>
      </c>
      <c r="C62" s="209" t="s">
        <v>191</v>
      </c>
      <c r="D62" s="111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>
        <f>8*2</f>
        <v>16</v>
      </c>
      <c r="S62" s="99">
        <f>8*4</f>
        <v>32</v>
      </c>
      <c r="T62" s="99"/>
      <c r="U62" s="99"/>
      <c r="V62" s="99"/>
      <c r="W62" s="99"/>
      <c r="X62" s="99">
        <f>8*12</f>
        <v>96</v>
      </c>
      <c r="Y62" s="115"/>
      <c r="Z62" s="99"/>
      <c r="AA62" s="115"/>
      <c r="AB62" s="99"/>
      <c r="AC62" s="115"/>
      <c r="AD62" s="115"/>
      <c r="AE62" s="115"/>
      <c r="AF62" s="99">
        <f>1*6</f>
        <v>6</v>
      </c>
      <c r="AG62" s="99"/>
      <c r="AH62" s="110"/>
      <c r="AI62" s="315">
        <f t="shared" si="1"/>
        <v>150</v>
      </c>
      <c r="AJ62" s="316">
        <v>33</v>
      </c>
      <c r="AK62" s="327" t="e">
        <f t="shared" si="2"/>
        <v>#DIV/0!</v>
      </c>
      <c r="AL62" s="95" t="s">
        <v>249</v>
      </c>
    </row>
    <row r="63" spans="1:38" ht="15">
      <c r="A63" s="306">
        <v>51</v>
      </c>
      <c r="B63" s="273" t="s">
        <v>424</v>
      </c>
      <c r="C63" s="209" t="s">
        <v>105</v>
      </c>
      <c r="D63" s="111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>
        <f>9*2</f>
        <v>18</v>
      </c>
      <c r="S63" s="99">
        <f>9*4</f>
        <v>36</v>
      </c>
      <c r="T63" s="99"/>
      <c r="U63" s="99"/>
      <c r="V63" s="99"/>
      <c r="W63" s="99"/>
      <c r="X63" s="99">
        <f>8*12</f>
        <v>96</v>
      </c>
      <c r="Y63" s="115"/>
      <c r="Z63" s="99"/>
      <c r="AA63" s="115"/>
      <c r="AB63" s="99"/>
      <c r="AC63" s="115"/>
      <c r="AD63" s="115"/>
      <c r="AE63" s="115"/>
      <c r="AF63" s="99"/>
      <c r="AG63" s="99"/>
      <c r="AH63" s="110"/>
      <c r="AI63" s="315">
        <f t="shared" si="1"/>
        <v>150</v>
      </c>
      <c r="AJ63" s="316">
        <v>30</v>
      </c>
      <c r="AK63" s="327" t="e">
        <f t="shared" si="2"/>
        <v>#DIV/0!</v>
      </c>
      <c r="AL63" s="95" t="s">
        <v>249</v>
      </c>
    </row>
    <row r="64" spans="1:38" ht="15">
      <c r="A64" s="306">
        <v>52</v>
      </c>
      <c r="B64" s="273" t="s">
        <v>425</v>
      </c>
      <c r="C64" s="209" t="s">
        <v>107</v>
      </c>
      <c r="D64" s="111">
        <v>16</v>
      </c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>
        <f>21*2</f>
        <v>42</v>
      </c>
      <c r="S64" s="99">
        <f>21*4</f>
        <v>84</v>
      </c>
      <c r="T64" s="99"/>
      <c r="U64" s="99"/>
      <c r="V64" s="99"/>
      <c r="W64" s="99"/>
      <c r="X64" s="99"/>
      <c r="Y64" s="115"/>
      <c r="Z64" s="99"/>
      <c r="AA64" s="99"/>
      <c r="AB64" s="99"/>
      <c r="AC64" s="99">
        <f>2</f>
        <v>2</v>
      </c>
      <c r="AD64" s="99"/>
      <c r="AE64" s="115"/>
      <c r="AF64" s="115"/>
      <c r="AG64" s="115"/>
      <c r="AH64" s="118">
        <f>1*6</f>
        <v>6</v>
      </c>
      <c r="AI64" s="315">
        <f t="shared" si="1"/>
        <v>150</v>
      </c>
      <c r="AJ64" s="316">
        <v>193</v>
      </c>
      <c r="AK64" s="327">
        <f t="shared" si="2"/>
        <v>12.0625</v>
      </c>
      <c r="AL64" s="95" t="s">
        <v>249</v>
      </c>
    </row>
    <row r="65" spans="1:38" ht="15">
      <c r="A65" s="306">
        <v>53</v>
      </c>
      <c r="B65" s="273" t="s">
        <v>451</v>
      </c>
      <c r="C65" s="209" t="s">
        <v>109</v>
      </c>
      <c r="D65" s="111">
        <v>28</v>
      </c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>
        <f>16*2</f>
        <v>32</v>
      </c>
      <c r="S65" s="99">
        <f>16*4</f>
        <v>64</v>
      </c>
      <c r="T65" s="99">
        <f>4*6</f>
        <v>24</v>
      </c>
      <c r="U65" s="99"/>
      <c r="V65" s="99"/>
      <c r="W65" s="99"/>
      <c r="X65" s="99"/>
      <c r="Y65" s="115"/>
      <c r="Z65" s="99"/>
      <c r="AA65" s="115"/>
      <c r="AB65" s="99"/>
      <c r="AC65" s="115">
        <f>2</f>
        <v>2</v>
      </c>
      <c r="AD65" s="115"/>
      <c r="AE65" s="115"/>
      <c r="AF65" s="115"/>
      <c r="AG65" s="115"/>
      <c r="AH65" s="118"/>
      <c r="AI65" s="315">
        <f t="shared" si="1"/>
        <v>150</v>
      </c>
      <c r="AJ65" s="316">
        <v>62</v>
      </c>
      <c r="AK65" s="327">
        <f t="shared" si="2"/>
        <v>2.2142857142857144</v>
      </c>
      <c r="AL65" s="95" t="s">
        <v>249</v>
      </c>
    </row>
    <row r="66" spans="1:38" ht="15">
      <c r="A66" s="306">
        <v>54</v>
      </c>
      <c r="B66" s="273" t="s">
        <v>451</v>
      </c>
      <c r="C66" s="209" t="s">
        <v>110</v>
      </c>
      <c r="D66" s="111"/>
      <c r="E66" s="99"/>
      <c r="F66" s="99"/>
      <c r="G66" s="99"/>
      <c r="H66" s="99"/>
      <c r="I66" s="99"/>
      <c r="J66" s="99"/>
      <c r="K66" s="99"/>
      <c r="L66" s="99">
        <f>3*4</f>
        <v>12</v>
      </c>
      <c r="M66" s="99"/>
      <c r="N66" s="99"/>
      <c r="O66" s="99"/>
      <c r="P66" s="99"/>
      <c r="Q66" s="99"/>
      <c r="R66" s="99">
        <f>19*2</f>
        <v>38</v>
      </c>
      <c r="S66" s="99">
        <f>19*4</f>
        <v>76</v>
      </c>
      <c r="T66" s="99">
        <f>3*6</f>
        <v>18</v>
      </c>
      <c r="U66" s="99"/>
      <c r="V66" s="99"/>
      <c r="W66" s="99"/>
      <c r="X66" s="99"/>
      <c r="Y66" s="115"/>
      <c r="Z66" s="99"/>
      <c r="AA66" s="115"/>
      <c r="AB66" s="99"/>
      <c r="AC66" s="115"/>
      <c r="AD66" s="115"/>
      <c r="AE66" s="115"/>
      <c r="AF66" s="115"/>
      <c r="AG66" s="115"/>
      <c r="AH66" s="118">
        <f>1*6</f>
        <v>6</v>
      </c>
      <c r="AI66" s="315">
        <f t="shared" si="1"/>
        <v>150</v>
      </c>
      <c r="AJ66" s="316">
        <v>68</v>
      </c>
      <c r="AK66" s="327" t="e">
        <f t="shared" si="2"/>
        <v>#DIV/0!</v>
      </c>
      <c r="AL66" s="95" t="s">
        <v>249</v>
      </c>
    </row>
    <row r="67" spans="1:38" ht="15">
      <c r="A67" s="306">
        <v>55</v>
      </c>
      <c r="B67" s="273" t="s">
        <v>426</v>
      </c>
      <c r="C67" s="209" t="s">
        <v>111</v>
      </c>
      <c r="D67" s="111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115"/>
      <c r="Z67" s="99"/>
      <c r="AA67" s="115"/>
      <c r="AB67" s="99"/>
      <c r="AC67" s="115"/>
      <c r="AD67" s="115"/>
      <c r="AE67" s="115">
        <f>24*6</f>
        <v>144</v>
      </c>
      <c r="AF67" s="99"/>
      <c r="AG67" s="99"/>
      <c r="AH67" s="110">
        <f>1*6</f>
        <v>6</v>
      </c>
      <c r="AI67" s="315">
        <f t="shared" si="1"/>
        <v>150</v>
      </c>
      <c r="AJ67" s="316">
        <v>15</v>
      </c>
      <c r="AK67" s="327" t="e">
        <f t="shared" si="2"/>
        <v>#DIV/0!</v>
      </c>
      <c r="AL67" s="95" t="s">
        <v>249</v>
      </c>
    </row>
    <row r="68" spans="1:38" ht="15">
      <c r="A68" s="306">
        <v>56</v>
      </c>
      <c r="B68" s="273" t="s">
        <v>408</v>
      </c>
      <c r="C68" s="209" t="s">
        <v>192</v>
      </c>
      <c r="D68" s="111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>
        <f>9*2</f>
        <v>18</v>
      </c>
      <c r="S68" s="99">
        <f>9*4</f>
        <v>36</v>
      </c>
      <c r="T68" s="99"/>
      <c r="U68" s="99"/>
      <c r="V68" s="99"/>
      <c r="W68" s="99"/>
      <c r="X68" s="99">
        <f>8*12</f>
        <v>96</v>
      </c>
      <c r="Y68" s="115"/>
      <c r="Z68" s="99"/>
      <c r="AA68" s="115"/>
      <c r="AB68" s="99"/>
      <c r="AC68" s="99"/>
      <c r="AD68" s="99"/>
      <c r="AE68" s="99"/>
      <c r="AF68" s="99"/>
      <c r="AG68" s="99"/>
      <c r="AH68" s="118"/>
      <c r="AI68" s="315">
        <f t="shared" si="1"/>
        <v>150</v>
      </c>
      <c r="AJ68" s="316">
        <v>15</v>
      </c>
      <c r="AK68" s="327" t="e">
        <f t="shared" si="2"/>
        <v>#DIV/0!</v>
      </c>
      <c r="AL68" s="95" t="s">
        <v>249</v>
      </c>
    </row>
    <row r="69" spans="1:38" ht="15">
      <c r="A69" s="306">
        <v>57</v>
      </c>
      <c r="B69" s="273" t="s">
        <v>408</v>
      </c>
      <c r="C69" s="209" t="s">
        <v>202</v>
      </c>
      <c r="D69" s="111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>
        <f>9*2</f>
        <v>18</v>
      </c>
      <c r="S69" s="99">
        <f>9*4</f>
        <v>36</v>
      </c>
      <c r="T69" s="99"/>
      <c r="U69" s="99"/>
      <c r="V69" s="99"/>
      <c r="W69" s="99"/>
      <c r="X69" s="99">
        <f>8*12</f>
        <v>96</v>
      </c>
      <c r="Y69" s="115"/>
      <c r="Z69" s="99"/>
      <c r="AA69" s="115"/>
      <c r="AB69" s="99"/>
      <c r="AC69" s="115"/>
      <c r="AD69" s="115"/>
      <c r="AE69" s="115"/>
      <c r="AF69" s="99"/>
      <c r="AG69" s="99"/>
      <c r="AH69" s="110"/>
      <c r="AI69" s="315">
        <f t="shared" si="1"/>
        <v>150</v>
      </c>
      <c r="AJ69" s="316"/>
      <c r="AK69" s="327" t="e">
        <f t="shared" si="2"/>
        <v>#DIV/0!</v>
      </c>
      <c r="AL69" s="95" t="s">
        <v>249</v>
      </c>
    </row>
    <row r="70" spans="1:38" ht="15">
      <c r="A70" s="306">
        <v>58</v>
      </c>
      <c r="B70" s="273" t="s">
        <v>411</v>
      </c>
      <c r="C70" s="209" t="s">
        <v>166</v>
      </c>
      <c r="D70" s="111">
        <f>5*4</f>
        <v>20</v>
      </c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>
        <f>4*2</f>
        <v>8</v>
      </c>
      <c r="S70" s="99">
        <f>4*4</f>
        <v>16</v>
      </c>
      <c r="T70" s="99"/>
      <c r="U70" s="99"/>
      <c r="V70" s="99"/>
      <c r="W70" s="99">
        <f>4*12</f>
        <v>48</v>
      </c>
      <c r="X70" s="99">
        <f>4*12</f>
        <v>48</v>
      </c>
      <c r="Y70" s="115"/>
      <c r="Z70" s="99"/>
      <c r="AA70" s="115"/>
      <c r="AB70" s="99"/>
      <c r="AC70" s="115">
        <v>4</v>
      </c>
      <c r="AD70" s="115"/>
      <c r="AE70" s="115"/>
      <c r="AF70" s="115"/>
      <c r="AG70" s="115"/>
      <c r="AH70" s="118">
        <f>1*6</f>
        <v>6</v>
      </c>
      <c r="AI70" s="315">
        <f t="shared" si="1"/>
        <v>150</v>
      </c>
      <c r="AJ70" s="316">
        <v>32</v>
      </c>
      <c r="AK70" s="327">
        <f t="shared" si="2"/>
        <v>1.6</v>
      </c>
      <c r="AL70" s="95" t="s">
        <v>249</v>
      </c>
    </row>
    <row r="71" spans="1:38" ht="15">
      <c r="A71" s="306">
        <v>59</v>
      </c>
      <c r="B71" s="273" t="s">
        <v>427</v>
      </c>
      <c r="C71" s="209" t="s">
        <v>112</v>
      </c>
      <c r="D71" s="111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>
        <f>9*6</f>
        <v>54</v>
      </c>
      <c r="V71" s="99"/>
      <c r="W71" s="99">
        <f>2*12</f>
        <v>24</v>
      </c>
      <c r="X71" s="99">
        <f>6*12</f>
        <v>72</v>
      </c>
      <c r="Y71" s="115"/>
      <c r="Z71" s="99"/>
      <c r="AA71" s="115"/>
      <c r="AB71" s="99"/>
      <c r="AC71" s="115"/>
      <c r="AD71" s="115"/>
      <c r="AE71" s="115"/>
      <c r="AF71" s="115"/>
      <c r="AG71" s="115"/>
      <c r="AH71" s="118"/>
      <c r="AI71" s="315">
        <f t="shared" si="1"/>
        <v>150</v>
      </c>
      <c r="AJ71" s="316">
        <v>79</v>
      </c>
      <c r="AK71" s="327" t="e">
        <f t="shared" si="2"/>
        <v>#DIV/0!</v>
      </c>
      <c r="AL71" s="95" t="s">
        <v>249</v>
      </c>
    </row>
    <row r="72" spans="1:38" ht="15">
      <c r="A72" s="306">
        <v>60</v>
      </c>
      <c r="B72" s="273" t="s">
        <v>427</v>
      </c>
      <c r="C72" s="209" t="s">
        <v>113</v>
      </c>
      <c r="D72" s="111">
        <v>52</v>
      </c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>
        <f>3*12</f>
        <v>36</v>
      </c>
      <c r="X72" s="99">
        <f>5*12</f>
        <v>60</v>
      </c>
      <c r="Y72" s="115"/>
      <c r="Z72" s="99"/>
      <c r="AA72" s="115"/>
      <c r="AB72" s="99"/>
      <c r="AC72" s="115">
        <f>2</f>
        <v>2</v>
      </c>
      <c r="AD72" s="115"/>
      <c r="AE72" s="115"/>
      <c r="AF72" s="115"/>
      <c r="AG72" s="115"/>
      <c r="AH72" s="118"/>
      <c r="AI72" s="315">
        <f t="shared" si="1"/>
        <v>150</v>
      </c>
      <c r="AJ72" s="316">
        <v>422</v>
      </c>
      <c r="AK72" s="327">
        <f t="shared" si="2"/>
        <v>8.115384615384615</v>
      </c>
      <c r="AL72" s="95" t="s">
        <v>249</v>
      </c>
    </row>
    <row r="73" spans="1:38" ht="15">
      <c r="A73" s="306">
        <v>61</v>
      </c>
      <c r="B73" s="273" t="s">
        <v>427</v>
      </c>
      <c r="C73" s="209" t="s">
        <v>306</v>
      </c>
      <c r="D73" s="111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>
        <f>25*6</f>
        <v>150</v>
      </c>
      <c r="V73" s="99"/>
      <c r="W73" s="99"/>
      <c r="X73" s="99"/>
      <c r="Y73" s="115"/>
      <c r="Z73" s="99"/>
      <c r="AA73" s="115"/>
      <c r="AB73" s="99"/>
      <c r="AC73" s="115"/>
      <c r="AD73" s="307"/>
      <c r="AE73" s="307"/>
      <c r="AF73" s="307"/>
      <c r="AG73" s="307"/>
      <c r="AH73" s="305"/>
      <c r="AI73" s="315">
        <f t="shared" si="1"/>
        <v>150</v>
      </c>
      <c r="AJ73" s="316">
        <v>249</v>
      </c>
      <c r="AK73" s="327" t="e">
        <f t="shared" si="2"/>
        <v>#DIV/0!</v>
      </c>
      <c r="AL73" s="95" t="s">
        <v>249</v>
      </c>
    </row>
    <row r="74" spans="1:38" ht="15" customHeight="1">
      <c r="A74" s="306">
        <v>62</v>
      </c>
      <c r="B74" s="273" t="s">
        <v>427</v>
      </c>
      <c r="C74" s="209" t="s">
        <v>167</v>
      </c>
      <c r="D74" s="111">
        <v>8</v>
      </c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>
        <f>11*6</f>
        <v>66</v>
      </c>
      <c r="V74" s="600" t="s">
        <v>452</v>
      </c>
      <c r="W74" s="601"/>
      <c r="X74" s="601"/>
      <c r="Y74" s="601"/>
      <c r="Z74" s="601"/>
      <c r="AA74" s="601"/>
      <c r="AB74" s="601"/>
      <c r="AC74" s="601"/>
      <c r="AD74" s="601"/>
      <c r="AE74" s="601"/>
      <c r="AF74" s="601"/>
      <c r="AG74" s="601"/>
      <c r="AH74" s="601"/>
      <c r="AI74" s="315">
        <f t="shared" si="1"/>
        <v>74</v>
      </c>
      <c r="AJ74" s="316">
        <v>95</v>
      </c>
      <c r="AK74" s="327">
        <f t="shared" si="2"/>
        <v>11.875</v>
      </c>
      <c r="AL74" s="95" t="s">
        <v>249</v>
      </c>
    </row>
    <row r="75" spans="1:38" ht="15">
      <c r="A75" s="306">
        <v>63</v>
      </c>
      <c r="B75" s="273" t="s">
        <v>411</v>
      </c>
      <c r="C75" s="209" t="s">
        <v>304</v>
      </c>
      <c r="D75" s="111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>
        <f>1*2</f>
        <v>2</v>
      </c>
      <c r="S75" s="99">
        <f>1*4</f>
        <v>4</v>
      </c>
      <c r="T75" s="99"/>
      <c r="U75" s="99">
        <f>12*6</f>
        <v>72</v>
      </c>
      <c r="V75" s="99"/>
      <c r="W75" s="99"/>
      <c r="X75" s="99">
        <f>4*12</f>
        <v>48</v>
      </c>
      <c r="Y75" s="115"/>
      <c r="Z75" s="99"/>
      <c r="AA75" s="115"/>
      <c r="AB75" s="99"/>
      <c r="AC75" s="115"/>
      <c r="AD75" s="115"/>
      <c r="AE75" s="115"/>
      <c r="AF75" s="99"/>
      <c r="AG75" s="99"/>
      <c r="AH75" s="110"/>
      <c r="AI75" s="315">
        <f t="shared" si="1"/>
        <v>126</v>
      </c>
      <c r="AJ75" s="316">
        <v>8</v>
      </c>
      <c r="AK75" s="327" t="e">
        <f t="shared" si="2"/>
        <v>#DIV/0!</v>
      </c>
      <c r="AL75" s="95" t="s">
        <v>249</v>
      </c>
    </row>
    <row r="76" spans="1:38" ht="15">
      <c r="A76" s="306">
        <v>64</v>
      </c>
      <c r="B76" s="273" t="s">
        <v>453</v>
      </c>
      <c r="C76" s="209" t="s">
        <v>168</v>
      </c>
      <c r="D76" s="111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>
        <f>1*6</f>
        <v>6</v>
      </c>
      <c r="V76" s="99"/>
      <c r="W76" s="99">
        <f>11*12</f>
        <v>132</v>
      </c>
      <c r="X76" s="99">
        <f>1*12</f>
        <v>12</v>
      </c>
      <c r="Y76" s="115"/>
      <c r="Z76" s="99"/>
      <c r="AA76" s="115"/>
      <c r="AB76" s="99"/>
      <c r="AC76" s="115"/>
      <c r="AD76" s="115"/>
      <c r="AE76" s="115"/>
      <c r="AF76" s="99"/>
      <c r="AG76" s="99"/>
      <c r="AH76" s="110"/>
      <c r="AI76" s="315">
        <f t="shared" si="1"/>
        <v>150</v>
      </c>
      <c r="AJ76" s="316"/>
      <c r="AK76" s="327" t="e">
        <f t="shared" si="2"/>
        <v>#DIV/0!</v>
      </c>
      <c r="AL76" s="95" t="s">
        <v>249</v>
      </c>
    </row>
    <row r="77" spans="1:38" ht="15">
      <c r="A77" s="306">
        <v>65</v>
      </c>
      <c r="B77" s="273" t="s">
        <v>444</v>
      </c>
      <c r="C77" s="209" t="s">
        <v>201</v>
      </c>
      <c r="D77" s="111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>
        <f>5*12</f>
        <v>60</v>
      </c>
      <c r="X77" s="99">
        <f>7*12</f>
        <v>84</v>
      </c>
      <c r="Y77" s="115"/>
      <c r="Z77" s="99"/>
      <c r="AA77" s="115"/>
      <c r="AB77" s="99"/>
      <c r="AC77" s="115"/>
      <c r="AD77" s="115"/>
      <c r="AE77" s="115">
        <f>1*6</f>
        <v>6</v>
      </c>
      <c r="AF77" s="99"/>
      <c r="AG77" s="99"/>
      <c r="AH77" s="110"/>
      <c r="AI77" s="315">
        <f t="shared" ref="AI77:AI132" si="5">SUM(D77:AH77)</f>
        <v>150</v>
      </c>
      <c r="AJ77" s="316"/>
      <c r="AK77" s="327" t="e">
        <f t="shared" si="2"/>
        <v>#DIV/0!</v>
      </c>
      <c r="AL77" s="95" t="s">
        <v>249</v>
      </c>
    </row>
    <row r="78" spans="1:38" ht="15">
      <c r="A78" s="306">
        <v>66</v>
      </c>
      <c r="B78" s="273" t="s">
        <v>411</v>
      </c>
      <c r="C78" s="209" t="s">
        <v>203</v>
      </c>
      <c r="D78" s="111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>
        <f>4*2</f>
        <v>8</v>
      </c>
      <c r="S78" s="99">
        <f>4*4</f>
        <v>16</v>
      </c>
      <c r="T78" s="99"/>
      <c r="U78" s="99">
        <f>11*6</f>
        <v>66</v>
      </c>
      <c r="V78" s="99"/>
      <c r="W78" s="99">
        <f>1*12</f>
        <v>12</v>
      </c>
      <c r="X78" s="99">
        <f>4*12</f>
        <v>48</v>
      </c>
      <c r="Y78" s="115"/>
      <c r="Z78" s="99"/>
      <c r="AA78" s="115"/>
      <c r="AB78" s="99"/>
      <c r="AC78" s="115"/>
      <c r="AD78" s="115"/>
      <c r="AE78" s="115"/>
      <c r="AF78" s="115"/>
      <c r="AG78" s="115"/>
      <c r="AH78" s="110"/>
      <c r="AI78" s="315">
        <f t="shared" si="5"/>
        <v>150</v>
      </c>
      <c r="AJ78" s="316">
        <v>46</v>
      </c>
      <c r="AK78" s="327" t="e">
        <f t="shared" ref="AK78:AK132" si="6">+AJ78/D78</f>
        <v>#DIV/0!</v>
      </c>
      <c r="AL78" s="95" t="s">
        <v>249</v>
      </c>
    </row>
    <row r="79" spans="1:38" ht="15">
      <c r="A79" s="306">
        <v>67</v>
      </c>
      <c r="B79" s="273" t="s">
        <v>428</v>
      </c>
      <c r="C79" s="209" t="s">
        <v>169</v>
      </c>
      <c r="D79" s="111"/>
      <c r="E79" s="99">
        <f>25*6</f>
        <v>150</v>
      </c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115"/>
      <c r="Z79" s="99"/>
      <c r="AA79" s="115"/>
      <c r="AB79" s="99"/>
      <c r="AC79" s="115"/>
      <c r="AD79" s="115"/>
      <c r="AE79" s="115"/>
      <c r="AF79" s="99"/>
      <c r="AG79" s="99"/>
      <c r="AH79" s="110"/>
      <c r="AI79" s="315">
        <f t="shared" si="5"/>
        <v>150</v>
      </c>
      <c r="AJ79" s="316">
        <v>98</v>
      </c>
      <c r="AK79" s="327" t="e">
        <f t="shared" si="6"/>
        <v>#DIV/0!</v>
      </c>
      <c r="AL79" s="95" t="s">
        <v>249</v>
      </c>
    </row>
    <row r="80" spans="1:38" ht="15">
      <c r="A80" s="306">
        <v>68</v>
      </c>
      <c r="B80" s="273" t="s">
        <v>454</v>
      </c>
      <c r="C80" s="209" t="s">
        <v>205</v>
      </c>
      <c r="D80" s="111">
        <v>40</v>
      </c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>
        <v>40</v>
      </c>
      <c r="S80" s="99">
        <f>16*4</f>
        <v>64</v>
      </c>
      <c r="T80" s="99"/>
      <c r="U80" s="99"/>
      <c r="V80" s="99"/>
      <c r="W80" s="99"/>
      <c r="X80" s="99"/>
      <c r="Y80" s="115"/>
      <c r="Z80" s="99"/>
      <c r="AA80" s="115"/>
      <c r="AB80" s="99"/>
      <c r="AC80" s="115"/>
      <c r="AD80" s="115"/>
      <c r="AE80" s="115"/>
      <c r="AF80" s="99"/>
      <c r="AG80" s="99"/>
      <c r="AH80" s="110">
        <f>1*6</f>
        <v>6</v>
      </c>
      <c r="AI80" s="315">
        <f t="shared" si="5"/>
        <v>150</v>
      </c>
      <c r="AJ80" s="316">
        <v>28</v>
      </c>
      <c r="AK80" s="327">
        <f t="shared" si="6"/>
        <v>0.7</v>
      </c>
      <c r="AL80" s="95" t="s">
        <v>249</v>
      </c>
    </row>
    <row r="81" spans="1:38" ht="15" customHeight="1">
      <c r="A81" s="306">
        <v>69</v>
      </c>
      <c r="B81" s="273" t="s">
        <v>384</v>
      </c>
      <c r="C81" s="209" t="s">
        <v>193</v>
      </c>
      <c r="D81" s="608" t="s">
        <v>219</v>
      </c>
      <c r="E81" s="608"/>
      <c r="F81" s="608"/>
      <c r="G81" s="608"/>
      <c r="H81" s="608"/>
      <c r="I81" s="608"/>
      <c r="J81" s="608"/>
      <c r="K81" s="608"/>
      <c r="L81" s="608"/>
      <c r="M81" s="608"/>
      <c r="N81" s="608"/>
      <c r="O81" s="608"/>
      <c r="P81" s="608"/>
      <c r="Q81" s="608"/>
      <c r="R81" s="608"/>
      <c r="S81" s="608"/>
      <c r="T81" s="608"/>
      <c r="U81" s="608"/>
      <c r="V81" s="608"/>
      <c r="W81" s="608"/>
      <c r="X81" s="608"/>
      <c r="Y81" s="608"/>
      <c r="Z81" s="608"/>
      <c r="AA81" s="608"/>
      <c r="AB81" s="608"/>
      <c r="AC81" s="608"/>
      <c r="AD81" s="608"/>
      <c r="AE81" s="608"/>
      <c r="AF81" s="608"/>
      <c r="AG81" s="608"/>
      <c r="AH81" s="608"/>
      <c r="AI81" s="315">
        <f>SUM(D81:AH81)</f>
        <v>0</v>
      </c>
      <c r="AJ81" s="316"/>
      <c r="AK81" s="327" t="e">
        <f t="shared" si="6"/>
        <v>#VALUE!</v>
      </c>
      <c r="AL81" s="95" t="s">
        <v>249</v>
      </c>
    </row>
    <row r="82" spans="1:38" ht="15">
      <c r="A82" s="306">
        <v>70</v>
      </c>
      <c r="B82" s="273" t="s">
        <v>410</v>
      </c>
      <c r="C82" s="209" t="s">
        <v>208</v>
      </c>
      <c r="D82" s="111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>
        <f>9*2</f>
        <v>18</v>
      </c>
      <c r="S82" s="99">
        <f>9*4</f>
        <v>36</v>
      </c>
      <c r="T82" s="99"/>
      <c r="U82" s="99"/>
      <c r="V82" s="99"/>
      <c r="W82" s="99">
        <f>4*12</f>
        <v>48</v>
      </c>
      <c r="X82" s="99">
        <f>4*12</f>
        <v>48</v>
      </c>
      <c r="Y82" s="99"/>
      <c r="Z82" s="99"/>
      <c r="AA82" s="99"/>
      <c r="AB82" s="99"/>
      <c r="AC82" s="99"/>
      <c r="AD82" s="99"/>
      <c r="AE82" s="99"/>
      <c r="AF82" s="99"/>
      <c r="AG82" s="99"/>
      <c r="AH82" s="110"/>
      <c r="AI82" s="315">
        <f t="shared" si="5"/>
        <v>150</v>
      </c>
      <c r="AJ82" s="316"/>
      <c r="AK82" s="327" t="e">
        <f t="shared" si="6"/>
        <v>#DIV/0!</v>
      </c>
      <c r="AL82" s="95" t="s">
        <v>249</v>
      </c>
    </row>
    <row r="83" spans="1:38" ht="15">
      <c r="A83" s="306">
        <v>71</v>
      </c>
      <c r="B83" s="273" t="s">
        <v>411</v>
      </c>
      <c r="C83" s="209" t="s">
        <v>303</v>
      </c>
      <c r="D83" s="111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>
        <f>11*2</f>
        <v>22</v>
      </c>
      <c r="S83" s="99">
        <f>11*4</f>
        <v>44</v>
      </c>
      <c r="T83" s="99"/>
      <c r="U83" s="99"/>
      <c r="V83" s="99"/>
      <c r="W83" s="99"/>
      <c r="X83" s="99">
        <f>7*12</f>
        <v>84</v>
      </c>
      <c r="Y83" s="99"/>
      <c r="Z83" s="99"/>
      <c r="AA83" s="99"/>
      <c r="AB83" s="99"/>
      <c r="AC83" s="99"/>
      <c r="AD83" s="99"/>
      <c r="AE83" s="99"/>
      <c r="AF83" s="99"/>
      <c r="AG83" s="99"/>
      <c r="AH83" s="110"/>
      <c r="AI83" s="315">
        <f t="shared" si="5"/>
        <v>150</v>
      </c>
      <c r="AJ83" s="316">
        <v>2</v>
      </c>
      <c r="AK83" s="327" t="e">
        <f t="shared" si="6"/>
        <v>#DIV/0!</v>
      </c>
      <c r="AL83" s="95" t="s">
        <v>249</v>
      </c>
    </row>
    <row r="84" spans="1:38" ht="15">
      <c r="A84" s="306">
        <v>72</v>
      </c>
      <c r="B84" s="273" t="s">
        <v>411</v>
      </c>
      <c r="C84" s="209" t="s">
        <v>330</v>
      </c>
      <c r="D84" s="111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>
        <v>52</v>
      </c>
      <c r="S84" s="99">
        <f>12*4</f>
        <v>48</v>
      </c>
      <c r="T84" s="99"/>
      <c r="U84" s="99"/>
      <c r="V84" s="99"/>
      <c r="W84" s="99"/>
      <c r="X84" s="99">
        <f>4*12</f>
        <v>48</v>
      </c>
      <c r="Y84" s="99"/>
      <c r="Z84" s="99"/>
      <c r="AA84" s="99"/>
      <c r="AB84" s="99"/>
      <c r="AC84" s="99">
        <f>2</f>
        <v>2</v>
      </c>
      <c r="AD84" s="99"/>
      <c r="AE84" s="99"/>
      <c r="AF84" s="99"/>
      <c r="AG84" s="99"/>
      <c r="AH84" s="110"/>
      <c r="AI84" s="315">
        <f t="shared" si="5"/>
        <v>150</v>
      </c>
      <c r="AJ84" s="316"/>
      <c r="AK84" s="327" t="e">
        <f t="shared" si="6"/>
        <v>#DIV/0!</v>
      </c>
      <c r="AL84" s="95" t="s">
        <v>249</v>
      </c>
    </row>
    <row r="85" spans="1:38" ht="15">
      <c r="A85" s="306">
        <v>73</v>
      </c>
      <c r="B85" s="273" t="s">
        <v>411</v>
      </c>
      <c r="C85" s="209" t="s">
        <v>329</v>
      </c>
      <c r="D85" s="111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>
        <v>32</v>
      </c>
      <c r="S85" s="99">
        <f>1*4</f>
        <v>4</v>
      </c>
      <c r="T85" s="99"/>
      <c r="U85" s="99">
        <f>9*6</f>
        <v>54</v>
      </c>
      <c r="V85" s="99"/>
      <c r="W85" s="99">
        <f>1*12</f>
        <v>12</v>
      </c>
      <c r="X85" s="99">
        <f>4*12</f>
        <v>48</v>
      </c>
      <c r="Y85" s="99"/>
      <c r="Z85" s="99"/>
      <c r="AA85" s="99"/>
      <c r="AB85" s="99"/>
      <c r="AC85" s="99"/>
      <c r="AD85" s="99"/>
      <c r="AE85" s="99"/>
      <c r="AF85" s="99"/>
      <c r="AG85" s="99"/>
      <c r="AH85" s="110"/>
      <c r="AI85" s="315">
        <f t="shared" si="5"/>
        <v>150</v>
      </c>
      <c r="AJ85" s="316"/>
      <c r="AK85" s="327" t="e">
        <f t="shared" si="6"/>
        <v>#DIV/0!</v>
      </c>
      <c r="AL85" s="95" t="s">
        <v>249</v>
      </c>
    </row>
    <row r="86" spans="1:38" ht="15">
      <c r="A86" s="306">
        <v>74</v>
      </c>
      <c r="B86" s="273" t="s">
        <v>411</v>
      </c>
      <c r="C86" s="209" t="s">
        <v>298</v>
      </c>
      <c r="D86" s="111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>
        <v>64</v>
      </c>
      <c r="S86" s="99"/>
      <c r="T86" s="99"/>
      <c r="U86" s="99"/>
      <c r="V86" s="99"/>
      <c r="W86" s="99">
        <f>1*12</f>
        <v>12</v>
      </c>
      <c r="X86" s="99">
        <f>6*12</f>
        <v>72</v>
      </c>
      <c r="Y86" s="99"/>
      <c r="Z86" s="99"/>
      <c r="AA86" s="99"/>
      <c r="AB86" s="99"/>
      <c r="AC86" s="99">
        <f>2</f>
        <v>2</v>
      </c>
      <c r="AD86" s="99"/>
      <c r="AE86" s="99"/>
      <c r="AF86" s="99"/>
      <c r="AG86" s="99"/>
      <c r="AH86" s="110"/>
      <c r="AI86" s="315">
        <f t="shared" si="5"/>
        <v>150</v>
      </c>
      <c r="AJ86" s="316"/>
      <c r="AK86" s="327" t="e">
        <f t="shared" si="6"/>
        <v>#DIV/0!</v>
      </c>
      <c r="AL86" s="95" t="s">
        <v>249</v>
      </c>
    </row>
    <row r="87" spans="1:38" ht="15">
      <c r="A87" s="306">
        <v>75</v>
      </c>
      <c r="B87" s="273" t="s">
        <v>411</v>
      </c>
      <c r="C87" s="209" t="s">
        <v>297</v>
      </c>
      <c r="D87" s="111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>
        <f>10*2</f>
        <v>20</v>
      </c>
      <c r="S87" s="99">
        <f>10*4</f>
        <v>40</v>
      </c>
      <c r="T87" s="99"/>
      <c r="U87" s="99">
        <f>3*6</f>
        <v>18</v>
      </c>
      <c r="V87" s="99"/>
      <c r="W87" s="99"/>
      <c r="X87" s="99">
        <f>6*12</f>
        <v>72</v>
      </c>
      <c r="Y87" s="99"/>
      <c r="Z87" s="99"/>
      <c r="AA87" s="99"/>
      <c r="AB87" s="99"/>
      <c r="AC87" s="99"/>
      <c r="AD87" s="99"/>
      <c r="AE87" s="99"/>
      <c r="AF87" s="99"/>
      <c r="AG87" s="99"/>
      <c r="AH87" s="110"/>
      <c r="AI87" s="315">
        <f t="shared" si="5"/>
        <v>150</v>
      </c>
      <c r="AJ87" s="316"/>
      <c r="AK87" s="327" t="e">
        <f t="shared" si="6"/>
        <v>#DIV/0!</v>
      </c>
      <c r="AL87" s="95" t="s">
        <v>249</v>
      </c>
    </row>
    <row r="88" spans="1:38" ht="15">
      <c r="A88" s="306">
        <v>76</v>
      </c>
      <c r="B88" s="273" t="s">
        <v>446</v>
      </c>
      <c r="C88" s="209" t="s">
        <v>296</v>
      </c>
      <c r="D88" s="111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>
        <f>13*6</f>
        <v>78</v>
      </c>
      <c r="V88" s="99"/>
      <c r="W88" s="99">
        <f>1*12</f>
        <v>12</v>
      </c>
      <c r="X88" s="99">
        <f>5*12</f>
        <v>60</v>
      </c>
      <c r="Y88" s="99"/>
      <c r="Z88" s="99"/>
      <c r="AA88" s="99"/>
      <c r="AB88" s="99"/>
      <c r="AC88" s="99"/>
      <c r="AD88" s="99"/>
      <c r="AE88" s="99"/>
      <c r="AF88" s="99"/>
      <c r="AG88" s="99"/>
      <c r="AH88" s="110"/>
      <c r="AI88" s="315">
        <f t="shared" si="5"/>
        <v>150</v>
      </c>
      <c r="AJ88" s="316"/>
      <c r="AK88" s="327" t="e">
        <f t="shared" si="6"/>
        <v>#DIV/0!</v>
      </c>
      <c r="AL88" s="95" t="s">
        <v>249</v>
      </c>
    </row>
    <row r="89" spans="1:38" ht="15">
      <c r="A89" s="306">
        <v>77</v>
      </c>
      <c r="B89" s="273" t="s">
        <v>416</v>
      </c>
      <c r="C89" s="209" t="s">
        <v>328</v>
      </c>
      <c r="D89" s="111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>
        <f>4*12</f>
        <v>48</v>
      </c>
      <c r="X89" s="99">
        <f>2*12</f>
        <v>24</v>
      </c>
      <c r="Y89" s="99"/>
      <c r="Z89" s="99"/>
      <c r="AA89" s="99"/>
      <c r="AB89" s="99"/>
      <c r="AC89" s="99"/>
      <c r="AD89" s="99"/>
      <c r="AE89" s="99">
        <f>13*6</f>
        <v>78</v>
      </c>
      <c r="AF89" s="99"/>
      <c r="AG89" s="99"/>
      <c r="AH89" s="110"/>
      <c r="AI89" s="315">
        <f t="shared" si="5"/>
        <v>150</v>
      </c>
      <c r="AJ89" s="316"/>
      <c r="AK89" s="327" t="e">
        <f t="shared" si="6"/>
        <v>#DIV/0!</v>
      </c>
      <c r="AL89" s="95" t="s">
        <v>249</v>
      </c>
    </row>
    <row r="90" spans="1:38" ht="15">
      <c r="A90" s="306">
        <v>78</v>
      </c>
      <c r="B90" s="273" t="s">
        <v>425</v>
      </c>
      <c r="C90" s="209" t="s">
        <v>295</v>
      </c>
      <c r="D90" s="111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>
        <f>3*2</f>
        <v>6</v>
      </c>
      <c r="S90" s="99">
        <f>3*4</f>
        <v>12</v>
      </c>
      <c r="T90" s="99">
        <f>10*6</f>
        <v>60</v>
      </c>
      <c r="U90" s="99"/>
      <c r="V90" s="99"/>
      <c r="W90" s="99"/>
      <c r="X90" s="99"/>
      <c r="Y90" s="99"/>
      <c r="Z90" s="99"/>
      <c r="AA90" s="99"/>
      <c r="AB90" s="99"/>
      <c r="AC90" s="99">
        <f>6*6</f>
        <v>36</v>
      </c>
      <c r="AD90" s="99"/>
      <c r="AE90" s="99"/>
      <c r="AF90" s="99"/>
      <c r="AG90" s="99"/>
      <c r="AH90" s="110"/>
      <c r="AI90" s="315">
        <f t="shared" si="5"/>
        <v>114</v>
      </c>
      <c r="AJ90" s="316"/>
      <c r="AK90" s="327" t="e">
        <f t="shared" si="6"/>
        <v>#DIV/0!</v>
      </c>
      <c r="AL90" s="95" t="s">
        <v>249</v>
      </c>
    </row>
    <row r="91" spans="1:38" ht="15">
      <c r="A91" s="306">
        <v>79</v>
      </c>
      <c r="B91" s="273" t="s">
        <v>425</v>
      </c>
      <c r="C91" s="209" t="s">
        <v>206</v>
      </c>
      <c r="D91" s="111">
        <v>8</v>
      </c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>
        <f>18*2</f>
        <v>36</v>
      </c>
      <c r="S91" s="99">
        <f>18*4</f>
        <v>72</v>
      </c>
      <c r="T91" s="99">
        <f>4*6</f>
        <v>24</v>
      </c>
      <c r="U91" s="99"/>
      <c r="V91" s="99"/>
      <c r="W91" s="99"/>
      <c r="X91" s="99"/>
      <c r="Y91" s="99"/>
      <c r="Z91" s="99"/>
      <c r="AA91" s="99"/>
      <c r="AB91" s="99"/>
      <c r="AC91" s="99">
        <f>4</f>
        <v>4</v>
      </c>
      <c r="AD91" s="99"/>
      <c r="AE91" s="99"/>
      <c r="AF91" s="99"/>
      <c r="AG91" s="99"/>
      <c r="AH91" s="110">
        <f>1*6</f>
        <v>6</v>
      </c>
      <c r="AI91" s="315">
        <f t="shared" si="5"/>
        <v>150</v>
      </c>
      <c r="AJ91" s="316">
        <v>34</v>
      </c>
      <c r="AK91" s="327">
        <f t="shared" si="6"/>
        <v>4.25</v>
      </c>
      <c r="AL91" s="95" t="s">
        <v>249</v>
      </c>
    </row>
    <row r="92" spans="1:38" ht="15">
      <c r="A92" s="306">
        <v>80</v>
      </c>
      <c r="B92" s="273" t="s">
        <v>455</v>
      </c>
      <c r="C92" s="209" t="s">
        <v>429</v>
      </c>
      <c r="D92" s="111">
        <v>8</v>
      </c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>
        <f>6*2</f>
        <v>12</v>
      </c>
      <c r="S92" s="99">
        <f>6*4</f>
        <v>24</v>
      </c>
      <c r="T92" s="99"/>
      <c r="U92" s="99">
        <f>9*6</f>
        <v>54</v>
      </c>
      <c r="V92" s="99"/>
      <c r="W92" s="99"/>
      <c r="X92" s="99">
        <f>4*12</f>
        <v>48</v>
      </c>
      <c r="Y92" s="99"/>
      <c r="Z92" s="99"/>
      <c r="AA92" s="99"/>
      <c r="AB92" s="99"/>
      <c r="AC92" s="99">
        <f>4</f>
        <v>4</v>
      </c>
      <c r="AD92" s="99"/>
      <c r="AE92" s="99"/>
      <c r="AF92" s="99"/>
      <c r="AG92" s="99"/>
      <c r="AH92" s="110"/>
      <c r="AI92" s="315">
        <f t="shared" si="5"/>
        <v>150</v>
      </c>
      <c r="AJ92" s="316">
        <v>30</v>
      </c>
      <c r="AK92" s="327">
        <f t="shared" si="6"/>
        <v>3.75</v>
      </c>
      <c r="AL92" s="95" t="s">
        <v>249</v>
      </c>
    </row>
    <row r="93" spans="1:38" ht="15">
      <c r="A93" s="306">
        <v>81</v>
      </c>
      <c r="B93" s="273" t="s">
        <v>408</v>
      </c>
      <c r="C93" s="209" t="s">
        <v>430</v>
      </c>
      <c r="D93" s="111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>
        <f>5*2</f>
        <v>10</v>
      </c>
      <c r="S93" s="99">
        <f>5*4</f>
        <v>20</v>
      </c>
      <c r="T93" s="99"/>
      <c r="U93" s="99">
        <f>4*6</f>
        <v>24</v>
      </c>
      <c r="V93" s="99"/>
      <c r="W93" s="99">
        <f>2*12</f>
        <v>24</v>
      </c>
      <c r="X93" s="99">
        <f>6*12</f>
        <v>72</v>
      </c>
      <c r="Y93" s="99"/>
      <c r="Z93" s="99"/>
      <c r="AA93" s="99"/>
      <c r="AB93" s="99"/>
      <c r="AC93" s="99"/>
      <c r="AD93" s="99"/>
      <c r="AE93" s="99"/>
      <c r="AF93" s="99"/>
      <c r="AG93" s="99"/>
      <c r="AH93" s="110"/>
      <c r="AI93" s="315">
        <f t="shared" si="5"/>
        <v>150</v>
      </c>
      <c r="AJ93" s="316">
        <v>32</v>
      </c>
      <c r="AK93" s="327" t="e">
        <f t="shared" si="6"/>
        <v>#DIV/0!</v>
      </c>
      <c r="AL93" s="95" t="s">
        <v>249</v>
      </c>
    </row>
    <row r="94" spans="1:38" ht="15">
      <c r="A94" s="306">
        <v>82</v>
      </c>
      <c r="B94" s="273" t="s">
        <v>416</v>
      </c>
      <c r="C94" s="209" t="s">
        <v>431</v>
      </c>
      <c r="D94" s="111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>
        <f>3*2</f>
        <v>6</v>
      </c>
      <c r="S94" s="99">
        <f>3*4</f>
        <v>12</v>
      </c>
      <c r="T94" s="99"/>
      <c r="U94" s="99"/>
      <c r="V94" s="99"/>
      <c r="W94" s="99">
        <f>8*12</f>
        <v>96</v>
      </c>
      <c r="X94" s="99">
        <f>3*12</f>
        <v>36</v>
      </c>
      <c r="Y94" s="99"/>
      <c r="Z94" s="99"/>
      <c r="AA94" s="99"/>
      <c r="AB94" s="99"/>
      <c r="AC94" s="99"/>
      <c r="AD94" s="99"/>
      <c r="AE94" s="99"/>
      <c r="AF94" s="99"/>
      <c r="AG94" s="99"/>
      <c r="AH94" s="110"/>
      <c r="AI94" s="315">
        <f t="shared" si="5"/>
        <v>150</v>
      </c>
      <c r="AJ94" s="316">
        <v>31</v>
      </c>
      <c r="AK94" s="327" t="e">
        <f t="shared" si="6"/>
        <v>#DIV/0!</v>
      </c>
      <c r="AL94" s="95" t="s">
        <v>249</v>
      </c>
    </row>
    <row r="95" spans="1:38" ht="15">
      <c r="A95" s="306">
        <v>83</v>
      </c>
      <c r="B95" s="273" t="s">
        <v>416</v>
      </c>
      <c r="C95" s="209" t="s">
        <v>456</v>
      </c>
      <c r="D95" s="111">
        <v>12</v>
      </c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>
        <f>3*2</f>
        <v>6</v>
      </c>
      <c r="S95" s="99">
        <f>3*4</f>
        <v>12</v>
      </c>
      <c r="T95" s="99"/>
      <c r="U95" s="99"/>
      <c r="V95" s="99"/>
      <c r="W95" s="99">
        <f>7*12</f>
        <v>84</v>
      </c>
      <c r="X95" s="99">
        <f>3*12</f>
        <v>36</v>
      </c>
      <c r="Y95" s="99"/>
      <c r="Z95" s="99"/>
      <c r="AA95" s="99"/>
      <c r="AB95" s="99"/>
      <c r="AC95" s="99"/>
      <c r="AD95" s="99"/>
      <c r="AE95" s="99"/>
      <c r="AF95" s="99"/>
      <c r="AG95" s="99"/>
      <c r="AH95" s="110"/>
      <c r="AI95" s="315">
        <f t="shared" si="5"/>
        <v>150</v>
      </c>
      <c r="AJ95" s="316">
        <v>31</v>
      </c>
      <c r="AK95" s="327">
        <f t="shared" si="6"/>
        <v>2.5833333333333335</v>
      </c>
      <c r="AL95" s="95" t="s">
        <v>249</v>
      </c>
    </row>
    <row r="96" spans="1:38" ht="15">
      <c r="A96" s="306">
        <v>84</v>
      </c>
      <c r="B96" s="273" t="s">
        <v>432</v>
      </c>
      <c r="C96" s="209" t="s">
        <v>433</v>
      </c>
      <c r="D96" s="111">
        <v>50</v>
      </c>
      <c r="E96" s="99"/>
      <c r="F96" s="99">
        <v>50</v>
      </c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>
        <f>7*2</f>
        <v>14</v>
      </c>
      <c r="S96" s="99">
        <f>7*4</f>
        <v>28</v>
      </c>
      <c r="T96" s="99"/>
      <c r="U96" s="99"/>
      <c r="V96" s="99"/>
      <c r="W96" s="99"/>
      <c r="X96" s="99"/>
      <c r="Y96" s="99"/>
      <c r="Z96" s="99"/>
      <c r="AA96" s="99"/>
      <c r="AB96" s="99"/>
      <c r="AC96" s="99">
        <f>2</f>
        <v>2</v>
      </c>
      <c r="AD96" s="99"/>
      <c r="AE96" s="99"/>
      <c r="AF96" s="99"/>
      <c r="AG96" s="99"/>
      <c r="AH96" s="110">
        <f>1*6</f>
        <v>6</v>
      </c>
      <c r="AI96" s="315">
        <f t="shared" si="5"/>
        <v>150</v>
      </c>
      <c r="AJ96" s="316">
        <v>63</v>
      </c>
      <c r="AK96" s="327">
        <f t="shared" si="6"/>
        <v>1.26</v>
      </c>
      <c r="AL96" s="95" t="s">
        <v>249</v>
      </c>
    </row>
    <row r="97" spans="1:38" ht="15">
      <c r="A97" s="306">
        <v>85</v>
      </c>
      <c r="B97" s="273" t="s">
        <v>418</v>
      </c>
      <c r="C97" s="209" t="s">
        <v>457</v>
      </c>
      <c r="D97" s="111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>
        <f>1*6</f>
        <v>6</v>
      </c>
      <c r="V97" s="99"/>
      <c r="W97" s="99">
        <f>8*12</f>
        <v>96</v>
      </c>
      <c r="X97" s="99">
        <f>4*12</f>
        <v>48</v>
      </c>
      <c r="Y97" s="99"/>
      <c r="Z97" s="99"/>
      <c r="AA97" s="99"/>
      <c r="AB97" s="99"/>
      <c r="AC97" s="99"/>
      <c r="AD97" s="99"/>
      <c r="AE97" s="99"/>
      <c r="AF97" s="99"/>
      <c r="AG97" s="99"/>
      <c r="AH97" s="110"/>
      <c r="AI97" s="315">
        <f t="shared" si="5"/>
        <v>150</v>
      </c>
      <c r="AJ97" s="317">
        <v>39</v>
      </c>
      <c r="AK97" s="327" t="e">
        <f t="shared" si="6"/>
        <v>#DIV/0!</v>
      </c>
      <c r="AL97" s="95" t="s">
        <v>249</v>
      </c>
    </row>
    <row r="98" spans="1:38" ht="15">
      <c r="A98" s="306">
        <v>86</v>
      </c>
      <c r="B98" s="273" t="s">
        <v>444</v>
      </c>
      <c r="C98" s="209" t="s">
        <v>438</v>
      </c>
      <c r="D98" s="104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>
        <f>6*12</f>
        <v>72</v>
      </c>
      <c r="X98" s="103">
        <f>7*12</f>
        <v>84</v>
      </c>
      <c r="Y98" s="103"/>
      <c r="Z98" s="103"/>
      <c r="AA98" s="103"/>
      <c r="AB98" s="103"/>
      <c r="AC98" s="103"/>
      <c r="AD98" s="103"/>
      <c r="AE98" s="103"/>
      <c r="AF98" s="103"/>
      <c r="AG98" s="103"/>
      <c r="AH98" s="102"/>
      <c r="AI98" s="318">
        <f t="shared" si="5"/>
        <v>156</v>
      </c>
      <c r="AJ98" s="317"/>
      <c r="AK98" s="327" t="e">
        <f t="shared" si="6"/>
        <v>#DIV/0!</v>
      </c>
      <c r="AL98" s="95" t="s">
        <v>249</v>
      </c>
    </row>
    <row r="99" spans="1:38" ht="15">
      <c r="A99" s="306">
        <v>87</v>
      </c>
      <c r="B99" s="273" t="s">
        <v>411</v>
      </c>
      <c r="C99" s="209" t="s">
        <v>458</v>
      </c>
      <c r="D99" s="104"/>
      <c r="E99" s="103"/>
      <c r="F99" s="103">
        <v>150</v>
      </c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2"/>
      <c r="AI99" s="318">
        <f t="shared" si="5"/>
        <v>150</v>
      </c>
      <c r="AJ99" s="317">
        <v>2</v>
      </c>
      <c r="AK99" s="327" t="e">
        <f t="shared" si="6"/>
        <v>#DIV/0!</v>
      </c>
      <c r="AL99" s="95" t="s">
        <v>249</v>
      </c>
    </row>
    <row r="100" spans="1:38" ht="15">
      <c r="A100" s="306">
        <v>88</v>
      </c>
      <c r="B100" s="273" t="s">
        <v>428</v>
      </c>
      <c r="C100" s="209" t="s">
        <v>326</v>
      </c>
      <c r="D100" s="104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2"/>
      <c r="AI100" s="319">
        <f t="shared" si="5"/>
        <v>0</v>
      </c>
      <c r="AJ100" s="317">
        <v>122</v>
      </c>
      <c r="AK100" s="327" t="e">
        <f t="shared" si="6"/>
        <v>#DIV/0!</v>
      </c>
      <c r="AL100" s="95" t="s">
        <v>249</v>
      </c>
    </row>
    <row r="101" spans="1:38" ht="15">
      <c r="A101" s="306">
        <v>89</v>
      </c>
      <c r="B101" s="324" t="s">
        <v>411</v>
      </c>
      <c r="C101" s="105" t="s">
        <v>325</v>
      </c>
      <c r="D101" s="104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2"/>
      <c r="AI101" s="325">
        <f t="shared" ref="AI101:AI131" si="7">SUM(D101:AH101)</f>
        <v>0</v>
      </c>
      <c r="AJ101" s="317">
        <v>2</v>
      </c>
      <c r="AK101" s="327" t="e">
        <f t="shared" ref="AK101:AK131" si="8">+AJ101/D101</f>
        <v>#DIV/0!</v>
      </c>
      <c r="AL101" s="95" t="s">
        <v>249</v>
      </c>
    </row>
    <row r="102" spans="1:38" ht="15">
      <c r="A102" s="306">
        <v>90</v>
      </c>
      <c r="B102" s="273" t="s">
        <v>408</v>
      </c>
      <c r="C102" s="112" t="s">
        <v>317</v>
      </c>
      <c r="D102" s="111">
        <v>42</v>
      </c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99">
        <v>96</v>
      </c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>
        <v>12</v>
      </c>
      <c r="AF102" s="103"/>
      <c r="AG102" s="103"/>
      <c r="AH102" s="102"/>
      <c r="AI102" s="325">
        <f t="shared" si="7"/>
        <v>150</v>
      </c>
      <c r="AJ102" s="317">
        <v>192</v>
      </c>
      <c r="AK102" s="327">
        <f t="shared" si="8"/>
        <v>4.5714285714285712</v>
      </c>
      <c r="AL102" s="238" t="s">
        <v>224</v>
      </c>
    </row>
    <row r="103" spans="1:38" ht="15">
      <c r="A103" s="306">
        <v>91</v>
      </c>
      <c r="B103" s="273" t="s">
        <v>408</v>
      </c>
      <c r="C103" s="112" t="s">
        <v>318</v>
      </c>
      <c r="D103" s="111">
        <v>66</v>
      </c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99">
        <v>84</v>
      </c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2"/>
      <c r="AI103" s="325">
        <f t="shared" si="7"/>
        <v>150</v>
      </c>
      <c r="AJ103" s="317">
        <v>276</v>
      </c>
      <c r="AK103" s="327">
        <f t="shared" si="8"/>
        <v>4.1818181818181817</v>
      </c>
      <c r="AL103" s="238" t="s">
        <v>224</v>
      </c>
    </row>
    <row r="104" spans="1:38" ht="15">
      <c r="A104" s="306">
        <v>92</v>
      </c>
      <c r="B104" s="273" t="s">
        <v>408</v>
      </c>
      <c r="C104" s="303" t="s">
        <v>319</v>
      </c>
      <c r="D104" s="330">
        <v>54</v>
      </c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99">
        <v>36</v>
      </c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2"/>
      <c r="AI104" s="325">
        <f t="shared" si="7"/>
        <v>90</v>
      </c>
      <c r="AJ104" s="317">
        <v>149</v>
      </c>
      <c r="AK104" s="327">
        <f t="shared" si="8"/>
        <v>2.7592592592592591</v>
      </c>
      <c r="AL104" s="238" t="s">
        <v>224</v>
      </c>
    </row>
    <row r="105" spans="1:38" ht="15">
      <c r="A105" s="306">
        <v>93</v>
      </c>
      <c r="B105" s="273" t="s">
        <v>408</v>
      </c>
      <c r="C105" s="112" t="s">
        <v>253</v>
      </c>
      <c r="D105" s="111">
        <v>54</v>
      </c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99">
        <v>96</v>
      </c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2"/>
      <c r="AI105" s="325">
        <f t="shared" si="7"/>
        <v>150</v>
      </c>
      <c r="AJ105" s="317">
        <v>286</v>
      </c>
      <c r="AK105" s="327">
        <f t="shared" si="8"/>
        <v>5.2962962962962967</v>
      </c>
      <c r="AL105" s="238" t="s">
        <v>224</v>
      </c>
    </row>
    <row r="106" spans="1:38" ht="15">
      <c r="A106" s="306">
        <v>94</v>
      </c>
      <c r="B106" s="273" t="s">
        <v>408</v>
      </c>
      <c r="C106" s="279" t="s">
        <v>459</v>
      </c>
      <c r="D106" s="111">
        <v>36</v>
      </c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99">
        <v>36</v>
      </c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2"/>
      <c r="AI106" s="325">
        <f t="shared" si="7"/>
        <v>72</v>
      </c>
      <c r="AJ106" s="331">
        <v>29</v>
      </c>
      <c r="AK106" s="327">
        <f t="shared" si="8"/>
        <v>0.80555555555555558</v>
      </c>
      <c r="AL106" s="238" t="s">
        <v>225</v>
      </c>
    </row>
    <row r="107" spans="1:38" ht="15">
      <c r="A107" s="306">
        <v>95</v>
      </c>
      <c r="B107" s="273" t="s">
        <v>408</v>
      </c>
      <c r="C107" s="279" t="s">
        <v>460</v>
      </c>
      <c r="D107" s="111">
        <v>54</v>
      </c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99">
        <v>96</v>
      </c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2"/>
      <c r="AI107" s="325">
        <f t="shared" si="7"/>
        <v>150</v>
      </c>
      <c r="AJ107" s="331">
        <v>59</v>
      </c>
      <c r="AK107" s="327">
        <f t="shared" si="8"/>
        <v>1.0925925925925926</v>
      </c>
      <c r="AL107" s="238" t="s">
        <v>225</v>
      </c>
    </row>
    <row r="108" spans="1:38" ht="15">
      <c r="A108" s="306">
        <v>96</v>
      </c>
      <c r="B108" s="273" t="s">
        <v>408</v>
      </c>
      <c r="C108" s="279" t="s">
        <v>262</v>
      </c>
      <c r="D108" s="111">
        <v>54</v>
      </c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99">
        <v>96</v>
      </c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2"/>
      <c r="AI108" s="325">
        <f t="shared" si="7"/>
        <v>150</v>
      </c>
      <c r="AJ108" s="331">
        <v>33</v>
      </c>
      <c r="AK108" s="327">
        <f t="shared" si="8"/>
        <v>0.61111111111111116</v>
      </c>
      <c r="AL108" s="238" t="s">
        <v>225</v>
      </c>
    </row>
    <row r="109" spans="1:38" ht="15">
      <c r="A109" s="306">
        <v>97</v>
      </c>
      <c r="B109" s="273" t="s">
        <v>408</v>
      </c>
      <c r="C109" s="279" t="s">
        <v>439</v>
      </c>
      <c r="D109" s="111">
        <v>60</v>
      </c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99">
        <v>90</v>
      </c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2"/>
      <c r="AI109" s="325">
        <f t="shared" si="7"/>
        <v>150</v>
      </c>
      <c r="AJ109" s="331">
        <v>47</v>
      </c>
      <c r="AK109" s="327">
        <f t="shared" si="8"/>
        <v>0.78333333333333333</v>
      </c>
      <c r="AL109" s="238" t="s">
        <v>225</v>
      </c>
    </row>
    <row r="110" spans="1:38" ht="15">
      <c r="A110" s="306">
        <v>98</v>
      </c>
      <c r="B110" s="273" t="s">
        <v>408</v>
      </c>
      <c r="C110" s="279" t="s">
        <v>461</v>
      </c>
      <c r="D110" s="111">
        <v>42</v>
      </c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99">
        <v>108</v>
      </c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2"/>
      <c r="AI110" s="325">
        <f t="shared" si="7"/>
        <v>150</v>
      </c>
      <c r="AJ110" s="331">
        <v>56</v>
      </c>
      <c r="AK110" s="327">
        <f t="shared" si="8"/>
        <v>1.3333333333333333</v>
      </c>
      <c r="AL110" s="238" t="s">
        <v>225</v>
      </c>
    </row>
    <row r="111" spans="1:38" ht="15">
      <c r="A111" s="306">
        <v>99</v>
      </c>
      <c r="B111" s="273" t="s">
        <v>408</v>
      </c>
      <c r="C111" s="279" t="s">
        <v>440</v>
      </c>
      <c r="D111" s="111">
        <v>60</v>
      </c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99">
        <v>90</v>
      </c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2"/>
      <c r="AI111" s="325">
        <f t="shared" si="7"/>
        <v>150</v>
      </c>
      <c r="AJ111" s="331">
        <v>27</v>
      </c>
      <c r="AK111" s="327">
        <f t="shared" si="8"/>
        <v>0.45</v>
      </c>
      <c r="AL111" s="238" t="s">
        <v>225</v>
      </c>
    </row>
    <row r="112" spans="1:38" ht="15">
      <c r="A112" s="306">
        <v>100</v>
      </c>
      <c r="B112" s="273" t="s">
        <v>408</v>
      </c>
      <c r="C112" s="279" t="s">
        <v>462</v>
      </c>
      <c r="D112" s="111">
        <v>42</v>
      </c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99">
        <v>108</v>
      </c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2"/>
      <c r="AI112" s="325">
        <f t="shared" si="7"/>
        <v>150</v>
      </c>
      <c r="AJ112" s="331">
        <v>40</v>
      </c>
      <c r="AK112" s="327">
        <f t="shared" si="8"/>
        <v>0.95238095238095233</v>
      </c>
      <c r="AL112" s="238" t="s">
        <v>225</v>
      </c>
    </row>
    <row r="113" spans="1:38" ht="15">
      <c r="A113" s="306">
        <v>101</v>
      </c>
      <c r="B113" s="273" t="s">
        <v>408</v>
      </c>
      <c r="C113" s="332" t="s">
        <v>393</v>
      </c>
      <c r="D113" s="104"/>
      <c r="E113" s="103">
        <v>150</v>
      </c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2"/>
      <c r="AI113" s="325">
        <f t="shared" si="7"/>
        <v>150</v>
      </c>
      <c r="AJ113" s="317">
        <v>27</v>
      </c>
      <c r="AK113" s="327" t="e">
        <f t="shared" si="8"/>
        <v>#DIV/0!</v>
      </c>
      <c r="AL113" s="89" t="s">
        <v>227</v>
      </c>
    </row>
    <row r="114" spans="1:38" ht="15">
      <c r="A114" s="306">
        <v>102</v>
      </c>
      <c r="B114" s="273" t="s">
        <v>408</v>
      </c>
      <c r="C114" s="112" t="s">
        <v>463</v>
      </c>
      <c r="D114" s="104">
        <v>90</v>
      </c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>
        <v>60</v>
      </c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2"/>
      <c r="AI114" s="325">
        <f t="shared" si="7"/>
        <v>150</v>
      </c>
      <c r="AJ114" s="317">
        <v>91</v>
      </c>
      <c r="AK114" s="327">
        <f t="shared" si="8"/>
        <v>1.0111111111111111</v>
      </c>
      <c r="AL114" s="89" t="s">
        <v>227</v>
      </c>
    </row>
    <row r="115" spans="1:38" ht="15">
      <c r="A115" s="306">
        <v>103</v>
      </c>
      <c r="B115" s="273" t="s">
        <v>408</v>
      </c>
      <c r="C115" s="303" t="s">
        <v>268</v>
      </c>
      <c r="D115" s="104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99">
        <v>75</v>
      </c>
      <c r="T115" s="103"/>
      <c r="U115" s="99">
        <v>75</v>
      </c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2"/>
      <c r="AI115" s="325">
        <f t="shared" si="7"/>
        <v>150</v>
      </c>
      <c r="AJ115" s="317"/>
      <c r="AK115" s="327" t="e">
        <f t="shared" si="8"/>
        <v>#DIV/0!</v>
      </c>
      <c r="AL115" s="95" t="s">
        <v>228</v>
      </c>
    </row>
    <row r="116" spans="1:38" ht="15">
      <c r="A116" s="306">
        <v>104</v>
      </c>
      <c r="B116" s="273" t="s">
        <v>408</v>
      </c>
      <c r="C116" s="303" t="s">
        <v>442</v>
      </c>
      <c r="D116" s="104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99">
        <v>75</v>
      </c>
      <c r="T116" s="103"/>
      <c r="U116" s="99">
        <v>75</v>
      </c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2"/>
      <c r="AI116" s="325">
        <f t="shared" si="7"/>
        <v>150</v>
      </c>
      <c r="AJ116" s="317"/>
      <c r="AK116" s="327" t="e">
        <f t="shared" si="8"/>
        <v>#DIV/0!</v>
      </c>
      <c r="AL116" s="95" t="s">
        <v>228</v>
      </c>
    </row>
    <row r="117" spans="1:38" ht="15">
      <c r="A117" s="306">
        <v>105</v>
      </c>
      <c r="B117" s="273" t="s">
        <v>408</v>
      </c>
      <c r="C117" s="303" t="s">
        <v>269</v>
      </c>
      <c r="D117" s="104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99">
        <v>75</v>
      </c>
      <c r="T117" s="103"/>
      <c r="U117" s="99">
        <v>75</v>
      </c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2"/>
      <c r="AI117" s="325">
        <f t="shared" si="7"/>
        <v>150</v>
      </c>
      <c r="AJ117" s="317"/>
      <c r="AK117" s="327" t="e">
        <f t="shared" si="8"/>
        <v>#DIV/0!</v>
      </c>
      <c r="AL117" s="95" t="s">
        <v>228</v>
      </c>
    </row>
    <row r="118" spans="1:38" ht="15">
      <c r="A118" s="306">
        <v>106</v>
      </c>
      <c r="B118" s="273" t="s">
        <v>408</v>
      </c>
      <c r="C118" s="303" t="s">
        <v>270</v>
      </c>
      <c r="D118" s="104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99">
        <v>75</v>
      </c>
      <c r="T118" s="103"/>
      <c r="U118" s="99">
        <v>57</v>
      </c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2"/>
      <c r="AI118" s="325">
        <f t="shared" si="7"/>
        <v>132</v>
      </c>
      <c r="AJ118" s="317"/>
      <c r="AK118" s="327" t="e">
        <f t="shared" si="8"/>
        <v>#DIV/0!</v>
      </c>
      <c r="AL118" s="95" t="s">
        <v>228</v>
      </c>
    </row>
    <row r="119" spans="1:38" ht="15">
      <c r="A119" s="306">
        <v>107</v>
      </c>
      <c r="B119" s="273" t="s">
        <v>408</v>
      </c>
      <c r="C119" s="303" t="s">
        <v>464</v>
      </c>
      <c r="D119" s="104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99">
        <v>75</v>
      </c>
      <c r="T119" s="103"/>
      <c r="U119" s="99">
        <v>75</v>
      </c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2"/>
      <c r="AI119" s="325">
        <f t="shared" si="7"/>
        <v>150</v>
      </c>
      <c r="AJ119" s="317"/>
      <c r="AK119" s="327" t="e">
        <f t="shared" si="8"/>
        <v>#DIV/0!</v>
      </c>
      <c r="AL119" s="95" t="s">
        <v>228</v>
      </c>
    </row>
    <row r="120" spans="1:38" ht="15">
      <c r="A120" s="306">
        <v>108</v>
      </c>
      <c r="B120" s="273" t="s">
        <v>408</v>
      </c>
      <c r="C120" s="303" t="s">
        <v>465</v>
      </c>
      <c r="D120" s="104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99">
        <v>75</v>
      </c>
      <c r="T120" s="103"/>
      <c r="U120" s="99">
        <v>51</v>
      </c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2"/>
      <c r="AI120" s="325">
        <f t="shared" si="7"/>
        <v>126</v>
      </c>
      <c r="AJ120" s="317"/>
      <c r="AK120" s="327" t="e">
        <f t="shared" si="8"/>
        <v>#DIV/0!</v>
      </c>
      <c r="AL120" s="95" t="s">
        <v>228</v>
      </c>
    </row>
    <row r="121" spans="1:38" ht="15">
      <c r="A121" s="306">
        <v>109</v>
      </c>
      <c r="B121" s="273" t="s">
        <v>408</v>
      </c>
      <c r="C121" s="303" t="s">
        <v>441</v>
      </c>
      <c r="D121" s="104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99">
        <v>45</v>
      </c>
      <c r="T121" s="103"/>
      <c r="U121" s="99">
        <v>45</v>
      </c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2"/>
      <c r="AI121" s="325">
        <f t="shared" si="7"/>
        <v>90</v>
      </c>
      <c r="AJ121" s="317"/>
      <c r="AK121" s="327" t="e">
        <f t="shared" si="8"/>
        <v>#DIV/0!</v>
      </c>
      <c r="AL121" s="95" t="s">
        <v>228</v>
      </c>
    </row>
    <row r="122" spans="1:38" ht="15">
      <c r="A122" s="306">
        <v>110</v>
      </c>
      <c r="B122" s="273" t="s">
        <v>408</v>
      </c>
      <c r="C122" s="303" t="s">
        <v>273</v>
      </c>
      <c r="D122" s="104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>
        <v>150</v>
      </c>
      <c r="AC122" s="103"/>
      <c r="AD122" s="103"/>
      <c r="AE122" s="103"/>
      <c r="AF122" s="103"/>
      <c r="AG122" s="103"/>
      <c r="AH122" s="102"/>
      <c r="AI122" s="325">
        <f t="shared" si="7"/>
        <v>150</v>
      </c>
      <c r="AJ122" s="317"/>
      <c r="AK122" s="327" t="e">
        <f t="shared" si="8"/>
        <v>#DIV/0!</v>
      </c>
      <c r="AL122" s="95" t="s">
        <v>228</v>
      </c>
    </row>
    <row r="123" spans="1:38" ht="15">
      <c r="A123" s="306">
        <v>111</v>
      </c>
      <c r="B123" s="273" t="s">
        <v>408</v>
      </c>
      <c r="C123" s="303" t="s">
        <v>466</v>
      </c>
      <c r="D123" s="104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>
        <v>150</v>
      </c>
      <c r="AC123" s="103"/>
      <c r="AD123" s="103"/>
      <c r="AE123" s="103"/>
      <c r="AF123" s="103"/>
      <c r="AG123" s="103"/>
      <c r="AH123" s="102"/>
      <c r="AI123" s="325">
        <f t="shared" si="7"/>
        <v>150</v>
      </c>
      <c r="AJ123" s="317"/>
      <c r="AK123" s="327" t="e">
        <f t="shared" si="8"/>
        <v>#DIV/0!</v>
      </c>
      <c r="AL123" s="95" t="s">
        <v>228</v>
      </c>
    </row>
    <row r="124" spans="1:38" ht="15">
      <c r="A124" s="306">
        <v>112</v>
      </c>
      <c r="B124" s="273" t="s">
        <v>408</v>
      </c>
      <c r="C124" s="112" t="s">
        <v>276</v>
      </c>
      <c r="D124" s="104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>
        <v>15</v>
      </c>
      <c r="T124" s="103"/>
      <c r="U124" s="103">
        <v>135</v>
      </c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2"/>
      <c r="AI124" s="325">
        <f t="shared" si="7"/>
        <v>150</v>
      </c>
      <c r="AJ124" s="317">
        <v>89</v>
      </c>
      <c r="AK124" s="327" t="e">
        <f t="shared" si="8"/>
        <v>#DIV/0!</v>
      </c>
      <c r="AL124" s="95" t="s">
        <v>231</v>
      </c>
    </row>
    <row r="125" spans="1:38" ht="15">
      <c r="A125" s="306">
        <v>113</v>
      </c>
      <c r="B125" s="273" t="s">
        <v>408</v>
      </c>
      <c r="C125" s="112" t="s">
        <v>260</v>
      </c>
      <c r="D125" s="104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>
        <v>15</v>
      </c>
      <c r="T125" s="103"/>
      <c r="U125" s="103">
        <v>135</v>
      </c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2"/>
      <c r="AI125" s="325">
        <f t="shared" si="7"/>
        <v>150</v>
      </c>
      <c r="AJ125" s="317"/>
      <c r="AK125" s="327" t="e">
        <f t="shared" si="8"/>
        <v>#DIV/0!</v>
      </c>
      <c r="AL125" s="95" t="s">
        <v>231</v>
      </c>
    </row>
    <row r="126" spans="1:38" ht="15">
      <c r="A126" s="306">
        <v>114</v>
      </c>
      <c r="B126" s="273" t="s">
        <v>408</v>
      </c>
      <c r="C126" s="112" t="s">
        <v>400</v>
      </c>
      <c r="D126" s="104">
        <v>30</v>
      </c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>
        <v>48</v>
      </c>
      <c r="V126" s="103"/>
      <c r="W126" s="103">
        <v>72</v>
      </c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2"/>
      <c r="AI126" s="325">
        <f t="shared" si="7"/>
        <v>150</v>
      </c>
      <c r="AJ126" s="317">
        <v>49</v>
      </c>
      <c r="AK126" s="327">
        <f t="shared" si="8"/>
        <v>1.6333333333333333</v>
      </c>
      <c r="AL126" s="95" t="s">
        <v>235</v>
      </c>
    </row>
    <row r="127" spans="1:38" ht="15">
      <c r="A127" s="306">
        <v>115</v>
      </c>
      <c r="B127" s="273" t="s">
        <v>408</v>
      </c>
      <c r="C127" s="112" t="s">
        <v>401</v>
      </c>
      <c r="D127" s="104">
        <v>18</v>
      </c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>
        <v>72</v>
      </c>
      <c r="V127" s="103"/>
      <c r="W127" s="103">
        <v>60</v>
      </c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2"/>
      <c r="AI127" s="325">
        <f t="shared" si="7"/>
        <v>150</v>
      </c>
      <c r="AJ127" s="317">
        <v>110</v>
      </c>
      <c r="AK127" s="327">
        <f t="shared" si="8"/>
        <v>6.1111111111111107</v>
      </c>
      <c r="AL127" s="95" t="s">
        <v>235</v>
      </c>
    </row>
    <row r="128" spans="1:38" ht="15">
      <c r="A128" s="306">
        <v>116</v>
      </c>
      <c r="B128" s="273" t="s">
        <v>408</v>
      </c>
      <c r="C128" s="112" t="s">
        <v>288</v>
      </c>
      <c r="D128" s="104">
        <v>39</v>
      </c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>
        <v>36</v>
      </c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2"/>
      <c r="AI128" s="325">
        <f t="shared" si="7"/>
        <v>75</v>
      </c>
      <c r="AJ128" s="317">
        <v>20</v>
      </c>
      <c r="AK128" s="327">
        <f t="shared" si="8"/>
        <v>0.51282051282051277</v>
      </c>
      <c r="AL128" s="95" t="s">
        <v>236</v>
      </c>
    </row>
    <row r="129" spans="1:38" ht="15">
      <c r="A129" s="306">
        <v>117</v>
      </c>
      <c r="B129" s="273" t="s">
        <v>408</v>
      </c>
      <c r="C129" s="112" t="s">
        <v>467</v>
      </c>
      <c r="D129" s="104">
        <v>75</v>
      </c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>
        <v>75</v>
      </c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2"/>
      <c r="AI129" s="325">
        <f t="shared" si="7"/>
        <v>150</v>
      </c>
      <c r="AJ129" s="317">
        <v>76</v>
      </c>
      <c r="AK129" s="327">
        <f t="shared" si="8"/>
        <v>1.0133333333333334</v>
      </c>
      <c r="AL129" s="95" t="s">
        <v>236</v>
      </c>
    </row>
    <row r="130" spans="1:38" ht="15">
      <c r="A130" s="306">
        <v>118</v>
      </c>
      <c r="B130" s="273" t="s">
        <v>408</v>
      </c>
      <c r="C130" s="112" t="s">
        <v>291</v>
      </c>
      <c r="D130" s="104">
        <v>90</v>
      </c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>
        <v>60</v>
      </c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2"/>
      <c r="AI130" s="325">
        <f t="shared" si="7"/>
        <v>150</v>
      </c>
      <c r="AJ130" s="317">
        <v>211</v>
      </c>
      <c r="AK130" s="327">
        <f t="shared" si="8"/>
        <v>2.3444444444444446</v>
      </c>
      <c r="AL130" s="95" t="s">
        <v>405</v>
      </c>
    </row>
    <row r="131" spans="1:38" ht="15.75" thickBot="1">
      <c r="A131" s="306">
        <v>119</v>
      </c>
      <c r="B131" s="273" t="s">
        <v>408</v>
      </c>
      <c r="C131" s="112" t="s">
        <v>323</v>
      </c>
      <c r="D131" s="645" t="s">
        <v>404</v>
      </c>
      <c r="E131" s="646"/>
      <c r="F131" s="646"/>
      <c r="G131" s="646"/>
      <c r="H131" s="646"/>
      <c r="I131" s="646"/>
      <c r="J131" s="646"/>
      <c r="K131" s="646"/>
      <c r="L131" s="646"/>
      <c r="M131" s="646"/>
      <c r="N131" s="646"/>
      <c r="O131" s="646"/>
      <c r="P131" s="646"/>
      <c r="Q131" s="646"/>
      <c r="R131" s="646"/>
      <c r="S131" s="646"/>
      <c r="T131" s="646"/>
      <c r="U131" s="646"/>
      <c r="V131" s="646"/>
      <c r="W131" s="646"/>
      <c r="X131" s="646"/>
      <c r="Y131" s="646"/>
      <c r="Z131" s="646"/>
      <c r="AA131" s="646"/>
      <c r="AB131" s="646"/>
      <c r="AC131" s="646"/>
      <c r="AD131" s="646"/>
      <c r="AE131" s="646"/>
      <c r="AF131" s="646"/>
      <c r="AG131" s="646"/>
      <c r="AH131" s="647"/>
      <c r="AI131" s="320">
        <f t="shared" si="7"/>
        <v>0</v>
      </c>
      <c r="AJ131" s="317"/>
      <c r="AK131" s="327" t="e">
        <f t="shared" si="8"/>
        <v>#VALUE!</v>
      </c>
      <c r="AL131" s="95" t="s">
        <v>405</v>
      </c>
    </row>
    <row r="132" spans="1:38" ht="15.75" customHeight="1" thickBot="1">
      <c r="A132" s="648" t="s">
        <v>2</v>
      </c>
      <c r="B132" s="649"/>
      <c r="C132" s="650"/>
      <c r="D132" s="321">
        <f t="shared" ref="D132:AH132" si="9">SUM(D13:D131)</f>
        <v>1596</v>
      </c>
      <c r="E132" s="321">
        <f t="shared" si="9"/>
        <v>300</v>
      </c>
      <c r="F132" s="321">
        <f t="shared" si="9"/>
        <v>350</v>
      </c>
      <c r="G132" s="321">
        <f t="shared" si="9"/>
        <v>0</v>
      </c>
      <c r="H132" s="321">
        <f t="shared" si="9"/>
        <v>0</v>
      </c>
      <c r="I132" s="321">
        <f t="shared" si="9"/>
        <v>0</v>
      </c>
      <c r="J132" s="321">
        <f t="shared" si="9"/>
        <v>0</v>
      </c>
      <c r="K132" s="321">
        <f t="shared" si="9"/>
        <v>0</v>
      </c>
      <c r="L132" s="321">
        <f t="shared" si="9"/>
        <v>60</v>
      </c>
      <c r="M132" s="321">
        <f t="shared" si="9"/>
        <v>0</v>
      </c>
      <c r="N132" s="321">
        <f t="shared" si="9"/>
        <v>0</v>
      </c>
      <c r="O132" s="321">
        <f t="shared" si="9"/>
        <v>0</v>
      </c>
      <c r="P132" s="321">
        <f t="shared" si="9"/>
        <v>0</v>
      </c>
      <c r="Q132" s="321">
        <f t="shared" si="9"/>
        <v>111</v>
      </c>
      <c r="R132" s="321">
        <f t="shared" si="9"/>
        <v>836</v>
      </c>
      <c r="S132" s="321">
        <f t="shared" si="9"/>
        <v>2033</v>
      </c>
      <c r="T132" s="321">
        <f t="shared" si="9"/>
        <v>132</v>
      </c>
      <c r="U132" s="321">
        <f t="shared" si="9"/>
        <v>3003</v>
      </c>
      <c r="V132" s="321">
        <f t="shared" si="9"/>
        <v>0</v>
      </c>
      <c r="W132" s="321">
        <f t="shared" si="9"/>
        <v>2736</v>
      </c>
      <c r="X132" s="321">
        <f t="shared" si="9"/>
        <v>3960</v>
      </c>
      <c r="Y132" s="321">
        <f t="shared" si="9"/>
        <v>0</v>
      </c>
      <c r="Z132" s="321">
        <f t="shared" si="9"/>
        <v>0</v>
      </c>
      <c r="AA132" s="321">
        <f t="shared" si="9"/>
        <v>0</v>
      </c>
      <c r="AB132" s="321">
        <f t="shared" si="9"/>
        <v>300</v>
      </c>
      <c r="AC132" s="321">
        <f t="shared" si="9"/>
        <v>72</v>
      </c>
      <c r="AD132" s="321">
        <f t="shared" si="9"/>
        <v>0</v>
      </c>
      <c r="AE132" s="321">
        <f t="shared" si="9"/>
        <v>336</v>
      </c>
      <c r="AF132" s="321">
        <f t="shared" si="9"/>
        <v>30</v>
      </c>
      <c r="AG132" s="321">
        <f t="shared" si="9"/>
        <v>0</v>
      </c>
      <c r="AH132" s="321">
        <f t="shared" si="9"/>
        <v>84</v>
      </c>
      <c r="AI132" s="322">
        <f t="shared" si="5"/>
        <v>15939</v>
      </c>
      <c r="AJ132" s="323">
        <f>SUM(AJ13:AJ131)</f>
        <v>4666</v>
      </c>
      <c r="AK132" s="328">
        <f t="shared" si="6"/>
        <v>2.9235588972431077</v>
      </c>
      <c r="AL132" s="115"/>
    </row>
    <row r="133" spans="1:38">
      <c r="A133" s="247"/>
      <c r="B133" s="247"/>
    </row>
    <row r="134" spans="1:38">
      <c r="A134" s="247"/>
      <c r="B134" s="247"/>
      <c r="C134" s="291" t="s">
        <v>18</v>
      </c>
    </row>
    <row r="135" spans="1:38">
      <c r="A135" s="247"/>
      <c r="B135" s="247"/>
    </row>
    <row r="136" spans="1:38">
      <c r="A136" s="247"/>
      <c r="B136" s="247"/>
    </row>
    <row r="137" spans="1:38">
      <c r="A137" s="247"/>
      <c r="B137" s="247"/>
    </row>
    <row r="138" spans="1:38">
      <c r="A138" s="292"/>
      <c r="B138" s="292"/>
      <c r="C138" s="293"/>
      <c r="F138" s="293"/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  <c r="X138" s="293"/>
      <c r="AA138" s="293"/>
      <c r="AB138" s="293"/>
      <c r="AC138" s="293"/>
      <c r="AF138" s="293"/>
      <c r="AG138" s="293"/>
      <c r="AH138" s="293"/>
    </row>
    <row r="139" spans="1:38">
      <c r="A139" s="136" t="s">
        <v>5</v>
      </c>
      <c r="C139" s="253"/>
      <c r="F139" s="253" t="s">
        <v>6</v>
      </c>
      <c r="G139" s="253"/>
      <c r="H139" s="253"/>
      <c r="I139" s="253"/>
      <c r="J139" s="253"/>
      <c r="K139" s="253"/>
      <c r="L139" s="253"/>
      <c r="M139" s="253"/>
      <c r="N139" s="253"/>
      <c r="O139" s="253"/>
      <c r="P139" s="253"/>
      <c r="Q139" s="253"/>
      <c r="R139" s="253"/>
      <c r="S139" s="253"/>
      <c r="T139" s="253"/>
      <c r="U139" s="253"/>
      <c r="V139" s="253"/>
      <c r="W139" s="253"/>
      <c r="X139" s="253"/>
      <c r="AA139" s="253"/>
      <c r="AB139" s="253"/>
      <c r="AC139" s="253"/>
      <c r="AF139" s="253"/>
      <c r="AG139" s="253"/>
      <c r="AH139" s="253"/>
    </row>
    <row r="140" spans="1:38">
      <c r="A140" s="247"/>
      <c r="B140" s="247"/>
    </row>
    <row r="141" spans="1:38">
      <c r="A141" s="247"/>
      <c r="B141" s="247"/>
    </row>
    <row r="142" spans="1:38">
      <c r="A142" s="247"/>
      <c r="B142" s="247"/>
    </row>
    <row r="143" spans="1:38">
      <c r="A143" s="292"/>
      <c r="B143" s="292"/>
      <c r="C143" s="293"/>
    </row>
    <row r="144" spans="1:38">
      <c r="A144" s="136" t="s">
        <v>4</v>
      </c>
      <c r="C144" s="253"/>
    </row>
    <row r="145" spans="1:27">
      <c r="A145" s="247"/>
      <c r="B145" s="247"/>
      <c r="F145" s="291" t="s">
        <v>165</v>
      </c>
    </row>
    <row r="146" spans="1:27">
      <c r="A146" s="247"/>
      <c r="B146" s="247"/>
    </row>
    <row r="147" spans="1:27">
      <c r="A147" s="247"/>
      <c r="B147" s="247"/>
      <c r="D147" s="136" t="s">
        <v>19</v>
      </c>
      <c r="F147" s="136" t="s">
        <v>148</v>
      </c>
      <c r="O147" s="136" t="s">
        <v>180</v>
      </c>
      <c r="Q147" s="136" t="s">
        <v>159</v>
      </c>
      <c r="Y147" s="308" t="s">
        <v>144</v>
      </c>
      <c r="Z147" s="225" t="s">
        <v>145</v>
      </c>
    </row>
    <row r="148" spans="1:27">
      <c r="A148" s="247"/>
      <c r="B148" s="247"/>
      <c r="D148" s="136" t="s">
        <v>173</v>
      </c>
      <c r="F148" s="136" t="s">
        <v>195</v>
      </c>
      <c r="O148" s="136" t="s">
        <v>53</v>
      </c>
      <c r="Q148" s="136" t="s">
        <v>54</v>
      </c>
      <c r="Y148" s="136" t="s">
        <v>136</v>
      </c>
      <c r="Z148" s="136" t="s">
        <v>137</v>
      </c>
    </row>
    <row r="149" spans="1:27">
      <c r="A149" s="247"/>
      <c r="B149" s="247"/>
      <c r="D149" s="136" t="s">
        <v>20</v>
      </c>
      <c r="F149" s="136" t="s">
        <v>122</v>
      </c>
      <c r="O149" s="136" t="s">
        <v>21</v>
      </c>
      <c r="Q149" s="136" t="s">
        <v>134</v>
      </c>
      <c r="Y149" s="136" t="s">
        <v>139</v>
      </c>
      <c r="Z149" s="136" t="s">
        <v>140</v>
      </c>
      <c r="AA149" s="225"/>
    </row>
    <row r="150" spans="1:27">
      <c r="A150" s="247"/>
      <c r="B150" s="247"/>
      <c r="D150" s="136" t="s">
        <v>149</v>
      </c>
      <c r="F150" s="136" t="s">
        <v>150</v>
      </c>
      <c r="O150" s="136" t="s">
        <v>29</v>
      </c>
      <c r="Q150" s="136" t="s">
        <v>30</v>
      </c>
      <c r="Y150" s="136" t="s">
        <v>141</v>
      </c>
      <c r="Z150" s="136" t="s">
        <v>142</v>
      </c>
      <c r="AA150" s="225"/>
    </row>
    <row r="151" spans="1:27">
      <c r="A151" s="247"/>
      <c r="B151" s="247"/>
      <c r="D151" s="136" t="s">
        <v>121</v>
      </c>
      <c r="F151" s="136" t="s">
        <v>151</v>
      </c>
      <c r="O151" s="136" t="s">
        <v>22</v>
      </c>
      <c r="Q151" s="136" t="s">
        <v>23</v>
      </c>
      <c r="Y151" s="136" t="s">
        <v>171</v>
      </c>
      <c r="Z151" s="136" t="s">
        <v>172</v>
      </c>
    </row>
    <row r="152" spans="1:27">
      <c r="A152" s="247"/>
      <c r="B152" s="247"/>
      <c r="D152" s="136" t="s">
        <v>152</v>
      </c>
      <c r="F152" s="136" t="s">
        <v>153</v>
      </c>
      <c r="O152" s="136" t="s">
        <v>160</v>
      </c>
      <c r="Q152" s="136" t="s">
        <v>163</v>
      </c>
      <c r="Y152" s="136" t="s">
        <v>181</v>
      </c>
      <c r="Z152" s="136" t="s">
        <v>182</v>
      </c>
    </row>
    <row r="153" spans="1:27">
      <c r="A153" s="247"/>
      <c r="B153" s="247"/>
      <c r="D153" s="136" t="s">
        <v>154</v>
      </c>
      <c r="F153" s="136" t="s">
        <v>155</v>
      </c>
      <c r="O153" s="136" t="s">
        <v>161</v>
      </c>
      <c r="Q153" s="136" t="s">
        <v>162</v>
      </c>
      <c r="Y153" s="136" t="s">
        <v>184</v>
      </c>
      <c r="Z153" s="136" t="s">
        <v>185</v>
      </c>
    </row>
    <row r="154" spans="1:27">
      <c r="A154" s="247"/>
      <c r="B154" s="247"/>
      <c r="D154" s="136" t="s">
        <v>156</v>
      </c>
      <c r="F154" s="136" t="s">
        <v>157</v>
      </c>
      <c r="O154" s="136" t="s">
        <v>25</v>
      </c>
      <c r="Q154" s="136" t="s">
        <v>28</v>
      </c>
      <c r="Y154" s="136" t="s">
        <v>187</v>
      </c>
      <c r="Z154" s="136" t="s">
        <v>188</v>
      </c>
    </row>
    <row r="155" spans="1:27">
      <c r="A155" s="247"/>
      <c r="B155" s="247"/>
      <c r="D155" s="136" t="s">
        <v>129</v>
      </c>
      <c r="F155" s="136" t="s">
        <v>130</v>
      </c>
      <c r="O155" s="136" t="s">
        <v>174</v>
      </c>
      <c r="Q155" s="136" t="s">
        <v>175</v>
      </c>
    </row>
    <row r="156" spans="1:27">
      <c r="A156" s="247"/>
      <c r="B156" s="247"/>
      <c r="D156" s="136" t="s">
        <v>128</v>
      </c>
      <c r="F156" s="136" t="s">
        <v>158</v>
      </c>
      <c r="O156" s="136" t="s">
        <v>26</v>
      </c>
      <c r="Q156" s="136" t="s">
        <v>164</v>
      </c>
      <c r="R156" s="633"/>
      <c r="S156" s="633"/>
      <c r="T156" s="633"/>
      <c r="U156" s="633"/>
      <c r="V156" s="633"/>
    </row>
    <row r="157" spans="1:27">
      <c r="A157" s="247"/>
      <c r="B157" s="247"/>
      <c r="D157" s="136" t="s">
        <v>132</v>
      </c>
      <c r="F157" s="136" t="s">
        <v>133</v>
      </c>
      <c r="O157" s="136" t="s">
        <v>24</v>
      </c>
      <c r="Q157" s="136" t="s">
        <v>27</v>
      </c>
    </row>
    <row r="158" spans="1:27">
      <c r="A158" s="247"/>
      <c r="B158" s="247"/>
      <c r="D158" s="136" t="s">
        <v>197</v>
      </c>
      <c r="F158" s="136" t="s">
        <v>199</v>
      </c>
    </row>
  </sheetData>
  <autoFilter ref="A12:AL132"/>
  <mergeCells count="19">
    <mergeCell ref="R156:V156"/>
    <mergeCell ref="D131:AH131"/>
    <mergeCell ref="A9:C9"/>
    <mergeCell ref="Y9:AA9"/>
    <mergeCell ref="D15:AH15"/>
    <mergeCell ref="D29:AH29"/>
    <mergeCell ref="Y30:AH30"/>
    <mergeCell ref="D33:AH33"/>
    <mergeCell ref="T56:AG56"/>
    <mergeCell ref="D61:AH61"/>
    <mergeCell ref="V74:AH74"/>
    <mergeCell ref="D81:AH81"/>
    <mergeCell ref="A132:C132"/>
    <mergeCell ref="A5:D5"/>
    <mergeCell ref="Y5:AA5"/>
    <mergeCell ref="A6:D6"/>
    <mergeCell ref="Y6:AA6"/>
    <mergeCell ref="A7:D7"/>
    <mergeCell ref="Y7:AA7"/>
  </mergeCells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0"/>
  <sheetViews>
    <sheetView zoomScale="84" zoomScaleNormal="84" workbookViewId="0">
      <pane ySplit="12" topLeftCell="A82" activePane="bottomLeft" state="frozen"/>
      <selection pane="bottomLeft" activeCell="D97" activeCellId="29" sqref="D15 D34 D35 D43 D44 D45 D48 D49 D50 D51 D52 D54 D55 D56 D57 D61 D62 D63 D67 D71 D79 D83 D85 D89 D90 D92 D93 D94 D95 D97"/>
    </sheetView>
  </sheetViews>
  <sheetFormatPr baseColWidth="10" defaultRowHeight="12.75"/>
  <cols>
    <col min="1" max="1" width="7.5703125" style="335" customWidth="1"/>
    <col min="2" max="2" width="14.5703125" style="334" customWidth="1"/>
    <col min="3" max="3" width="51.85546875" style="335" customWidth="1"/>
    <col min="4" max="4" width="9.140625" style="335" customWidth="1"/>
    <col min="5" max="5" width="6.42578125" style="335" customWidth="1"/>
    <col min="6" max="6" width="6.7109375" style="335" customWidth="1"/>
    <col min="7" max="7" width="6.42578125" style="335" customWidth="1"/>
    <col min="8" max="11" width="4.7109375" style="335" customWidth="1"/>
    <col min="12" max="12" width="6.85546875" style="335" customWidth="1"/>
    <col min="13" max="17" width="4.7109375" style="335" customWidth="1"/>
    <col min="18" max="18" width="6.42578125" style="335" customWidth="1"/>
    <col min="19" max="19" width="7.5703125" style="335" customWidth="1"/>
    <col min="20" max="20" width="6.42578125" style="335" customWidth="1"/>
    <col min="21" max="21" width="8" style="335" customWidth="1"/>
    <col min="22" max="22" width="4.7109375" style="335" customWidth="1"/>
    <col min="23" max="24" width="7.140625" style="335" customWidth="1"/>
    <col min="25" max="30" width="4.7109375" style="335" customWidth="1"/>
    <col min="31" max="31" width="7" style="335" customWidth="1"/>
    <col min="32" max="33" width="4.7109375" style="335" customWidth="1"/>
    <col min="34" max="34" width="6.85546875" style="335" customWidth="1"/>
    <col min="35" max="35" width="9.85546875" style="335" customWidth="1"/>
    <col min="36" max="16384" width="11.42578125" style="335"/>
  </cols>
  <sheetData>
    <row r="1" spans="1:38">
      <c r="A1" s="333"/>
    </row>
    <row r="2" spans="1:38">
      <c r="A2" s="336"/>
      <c r="B2" s="337"/>
      <c r="C2" s="338"/>
      <c r="E2" s="338"/>
      <c r="F2" s="338"/>
      <c r="G2" s="338"/>
      <c r="H2" s="338"/>
      <c r="I2" s="338"/>
      <c r="J2" s="336" t="s">
        <v>7</v>
      </c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</row>
    <row r="3" spans="1:38">
      <c r="A3" s="333"/>
    </row>
    <row r="4" spans="1:38">
      <c r="A4" s="333"/>
    </row>
    <row r="5" spans="1:38">
      <c r="A5" s="670" t="s">
        <v>115</v>
      </c>
      <c r="B5" s="670"/>
      <c r="C5" s="670"/>
      <c r="D5" s="670"/>
      <c r="U5" s="339" t="s">
        <v>0</v>
      </c>
      <c r="V5" s="340"/>
      <c r="W5" s="340"/>
      <c r="X5" s="341"/>
      <c r="Y5" s="671" t="s">
        <v>116</v>
      </c>
      <c r="Z5" s="671"/>
      <c r="AA5" s="671"/>
      <c r="AB5" s="342"/>
      <c r="AC5" s="342"/>
      <c r="AD5" s="342"/>
      <c r="AE5" s="342"/>
      <c r="AF5" s="342"/>
      <c r="AG5" s="342"/>
    </row>
    <row r="6" spans="1:38">
      <c r="A6" s="670" t="s">
        <v>114</v>
      </c>
      <c r="B6" s="670"/>
      <c r="C6" s="670"/>
      <c r="D6" s="670"/>
      <c r="U6" s="339" t="s">
        <v>1</v>
      </c>
      <c r="V6" s="340"/>
      <c r="W6" s="340"/>
      <c r="X6" s="341"/>
      <c r="Y6" s="671"/>
      <c r="Z6" s="671"/>
      <c r="AA6" s="671"/>
      <c r="AB6" s="342"/>
      <c r="AC6" s="342"/>
      <c r="AD6" s="342"/>
      <c r="AE6" s="342"/>
      <c r="AF6" s="342"/>
      <c r="AG6" s="342"/>
    </row>
    <row r="7" spans="1:38">
      <c r="A7" s="670"/>
      <c r="B7" s="670"/>
      <c r="C7" s="670"/>
      <c r="D7" s="670"/>
      <c r="U7" s="339" t="s">
        <v>8</v>
      </c>
      <c r="V7" s="340"/>
      <c r="W7" s="340"/>
      <c r="X7" s="341"/>
      <c r="Y7" s="671"/>
      <c r="Z7" s="671"/>
      <c r="AA7" s="671"/>
      <c r="AB7" s="342"/>
      <c r="AC7" s="342"/>
      <c r="AD7" s="342"/>
      <c r="AE7" s="342"/>
      <c r="AF7" s="342"/>
      <c r="AG7" s="342"/>
    </row>
    <row r="8" spans="1:38">
      <c r="A8" s="336"/>
      <c r="B8" s="337"/>
      <c r="U8" s="343"/>
      <c r="V8" s="343"/>
      <c r="W8" s="343"/>
      <c r="X8" s="344"/>
    </row>
    <row r="9" spans="1:38">
      <c r="A9" s="672" t="s">
        <v>209</v>
      </c>
      <c r="B9" s="673"/>
      <c r="C9" s="674"/>
      <c r="U9" s="339" t="s">
        <v>3</v>
      </c>
      <c r="V9" s="340"/>
      <c r="W9" s="340"/>
      <c r="X9" s="341"/>
      <c r="Y9" s="671" t="s">
        <v>468</v>
      </c>
      <c r="Z9" s="671"/>
      <c r="AA9" s="671"/>
    </row>
    <row r="10" spans="1:38">
      <c r="A10" s="333"/>
    </row>
    <row r="11" spans="1:38" ht="13.5" thickBot="1">
      <c r="A11" s="333"/>
    </row>
    <row r="12" spans="1:38" ht="87.75" customHeight="1" thickBot="1">
      <c r="A12" s="345" t="s">
        <v>9</v>
      </c>
      <c r="B12" s="346" t="s">
        <v>392</v>
      </c>
      <c r="C12" s="347" t="s">
        <v>10</v>
      </c>
      <c r="D12" s="348" t="s">
        <v>196</v>
      </c>
      <c r="E12" s="349" t="s">
        <v>186</v>
      </c>
      <c r="F12" s="349" t="s">
        <v>194</v>
      </c>
      <c r="G12" s="349" t="s">
        <v>11</v>
      </c>
      <c r="H12" s="349" t="s">
        <v>119</v>
      </c>
      <c r="I12" s="349" t="s">
        <v>189</v>
      </c>
      <c r="J12" s="349" t="s">
        <v>123</v>
      </c>
      <c r="K12" s="349" t="s">
        <v>124</v>
      </c>
      <c r="L12" s="349" t="s">
        <v>125</v>
      </c>
      <c r="M12" s="349" t="s">
        <v>126</v>
      </c>
      <c r="N12" s="349" t="s">
        <v>127</v>
      </c>
      <c r="O12" s="349" t="s">
        <v>131</v>
      </c>
      <c r="P12" s="349" t="s">
        <v>120</v>
      </c>
      <c r="Q12" s="349" t="s">
        <v>198</v>
      </c>
      <c r="R12" s="349" t="s">
        <v>179</v>
      </c>
      <c r="S12" s="349" t="s">
        <v>55</v>
      </c>
      <c r="T12" s="349" t="s">
        <v>12</v>
      </c>
      <c r="U12" s="349" t="s">
        <v>14</v>
      </c>
      <c r="V12" s="349" t="s">
        <v>13</v>
      </c>
      <c r="W12" s="349" t="s">
        <v>146</v>
      </c>
      <c r="X12" s="349" t="s">
        <v>147</v>
      </c>
      <c r="Y12" s="349" t="s">
        <v>15</v>
      </c>
      <c r="Z12" s="349" t="s">
        <v>16</v>
      </c>
      <c r="AA12" s="349" t="s">
        <v>56</v>
      </c>
      <c r="AB12" s="350" t="s">
        <v>170</v>
      </c>
      <c r="AC12" s="350" t="s">
        <v>17</v>
      </c>
      <c r="AD12" s="350" t="s">
        <v>143</v>
      </c>
      <c r="AE12" s="349" t="s">
        <v>135</v>
      </c>
      <c r="AF12" s="349" t="s">
        <v>138</v>
      </c>
      <c r="AG12" s="351" t="s">
        <v>183</v>
      </c>
      <c r="AH12" s="351" t="s">
        <v>190</v>
      </c>
      <c r="AI12" s="352" t="s">
        <v>51</v>
      </c>
      <c r="AJ12" s="353" t="s">
        <v>38</v>
      </c>
      <c r="AK12" s="354" t="s">
        <v>52</v>
      </c>
      <c r="AL12" s="329" t="s">
        <v>248</v>
      </c>
    </row>
    <row r="13" spans="1:38" ht="15">
      <c r="A13" s="355">
        <v>1</v>
      </c>
      <c r="B13" s="356" t="s">
        <v>407</v>
      </c>
      <c r="C13" s="357" t="s">
        <v>59</v>
      </c>
      <c r="D13" s="358"/>
      <c r="E13" s="359"/>
      <c r="F13" s="359"/>
      <c r="G13" s="359"/>
      <c r="H13" s="360"/>
      <c r="I13" s="360"/>
      <c r="J13" s="359"/>
      <c r="K13" s="359"/>
      <c r="L13" s="359"/>
      <c r="M13" s="359"/>
      <c r="N13" s="359"/>
      <c r="O13" s="359"/>
      <c r="P13" s="359"/>
      <c r="Q13" s="359"/>
      <c r="R13" s="359">
        <f>1*2</f>
        <v>2</v>
      </c>
      <c r="S13" s="359">
        <f>1*4</f>
        <v>4</v>
      </c>
      <c r="T13" s="359"/>
      <c r="U13" s="359"/>
      <c r="V13" s="359"/>
      <c r="W13" s="359">
        <f t="shared" ref="W13:X14" si="0">6*12</f>
        <v>72</v>
      </c>
      <c r="X13" s="359">
        <f t="shared" si="0"/>
        <v>72</v>
      </c>
      <c r="Y13" s="361"/>
      <c r="Z13" s="359"/>
      <c r="AA13" s="361"/>
      <c r="AB13" s="359"/>
      <c r="AC13" s="359"/>
      <c r="AD13" s="359"/>
      <c r="AE13" s="359"/>
      <c r="AF13" s="359"/>
      <c r="AG13" s="359"/>
      <c r="AH13" s="362"/>
      <c r="AI13" s="363">
        <f t="shared" ref="AI13:AI76" si="1">SUM(D13:AH13)</f>
        <v>150</v>
      </c>
      <c r="AJ13" s="364">
        <v>0</v>
      </c>
      <c r="AK13" s="365" t="e">
        <f t="shared" ref="AK13:AK76" si="2">+AJ13/D13</f>
        <v>#DIV/0!</v>
      </c>
      <c r="AL13" s="95" t="s">
        <v>249</v>
      </c>
    </row>
    <row r="14" spans="1:38" ht="15">
      <c r="A14" s="366">
        <v>2</v>
      </c>
      <c r="B14" s="367" t="s">
        <v>444</v>
      </c>
      <c r="C14" s="368" t="s">
        <v>60</v>
      </c>
      <c r="D14" s="369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>
        <f t="shared" si="0"/>
        <v>72</v>
      </c>
      <c r="X14" s="370">
        <f t="shared" si="0"/>
        <v>72</v>
      </c>
      <c r="Y14" s="371"/>
      <c r="Z14" s="370"/>
      <c r="AA14" s="370"/>
      <c r="AB14" s="370"/>
      <c r="AC14" s="370"/>
      <c r="AD14" s="370"/>
      <c r="AE14" s="371">
        <f>1*6</f>
        <v>6</v>
      </c>
      <c r="AF14" s="371"/>
      <c r="AG14" s="371"/>
      <c r="AH14" s="372"/>
      <c r="AI14" s="373">
        <f t="shared" si="1"/>
        <v>150</v>
      </c>
      <c r="AJ14" s="374">
        <v>0</v>
      </c>
      <c r="AK14" s="375" t="e">
        <f t="shared" si="2"/>
        <v>#DIV/0!</v>
      </c>
      <c r="AL14" s="95" t="s">
        <v>249</v>
      </c>
    </row>
    <row r="15" spans="1:38" ht="15">
      <c r="A15" s="376">
        <v>4</v>
      </c>
      <c r="B15" s="377" t="s">
        <v>409</v>
      </c>
      <c r="C15" s="368" t="s">
        <v>62</v>
      </c>
      <c r="D15" s="369">
        <f>3*4</f>
        <v>12</v>
      </c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>
        <f>5*2</f>
        <v>10</v>
      </c>
      <c r="S15" s="370">
        <f>5*4</f>
        <v>20</v>
      </c>
      <c r="T15" s="370"/>
      <c r="U15" s="370"/>
      <c r="V15" s="370"/>
      <c r="W15" s="370">
        <f>6*12</f>
        <v>72</v>
      </c>
      <c r="X15" s="370">
        <f>2*12</f>
        <v>24</v>
      </c>
      <c r="Y15" s="371"/>
      <c r="Z15" s="370"/>
      <c r="AA15" s="371"/>
      <c r="AB15" s="370"/>
      <c r="AC15" s="370"/>
      <c r="AD15" s="370"/>
      <c r="AE15" s="370"/>
      <c r="AF15" s="370"/>
      <c r="AG15" s="370"/>
      <c r="AH15" s="378">
        <f>2*6</f>
        <v>12</v>
      </c>
      <c r="AI15" s="373">
        <f t="shared" si="1"/>
        <v>150</v>
      </c>
      <c r="AJ15" s="374">
        <v>33</v>
      </c>
      <c r="AK15" s="375">
        <f t="shared" si="2"/>
        <v>2.75</v>
      </c>
      <c r="AL15" s="95" t="s">
        <v>249</v>
      </c>
    </row>
    <row r="16" spans="1:38" ht="15" customHeight="1">
      <c r="A16" s="376">
        <v>5</v>
      </c>
      <c r="B16" s="377" t="s">
        <v>410</v>
      </c>
      <c r="C16" s="368" t="s">
        <v>63</v>
      </c>
      <c r="D16" s="651" t="s">
        <v>469</v>
      </c>
      <c r="E16" s="652"/>
      <c r="F16" s="652"/>
      <c r="G16" s="652"/>
      <c r="H16" s="652"/>
      <c r="I16" s="652"/>
      <c r="J16" s="652"/>
      <c r="K16" s="652"/>
      <c r="L16" s="652"/>
      <c r="M16" s="652"/>
      <c r="N16" s="652"/>
      <c r="O16" s="652"/>
      <c r="P16" s="652"/>
      <c r="Q16" s="652"/>
      <c r="R16" s="652"/>
      <c r="S16" s="652"/>
      <c r="T16" s="652"/>
      <c r="U16" s="652"/>
      <c r="V16" s="652"/>
      <c r="W16" s="652"/>
      <c r="X16" s="652"/>
      <c r="Y16" s="652"/>
      <c r="Z16" s="652"/>
      <c r="AA16" s="652"/>
      <c r="AB16" s="652"/>
      <c r="AC16" s="652"/>
      <c r="AD16" s="652"/>
      <c r="AE16" s="652"/>
      <c r="AF16" s="652"/>
      <c r="AG16" s="652"/>
      <c r="AH16" s="653"/>
      <c r="AI16" s="373">
        <f>SUM(D16:AH16)</f>
        <v>0</v>
      </c>
      <c r="AJ16" s="374">
        <v>0</v>
      </c>
      <c r="AK16" s="375" t="e">
        <f>+AJ16/#REF!</f>
        <v>#REF!</v>
      </c>
      <c r="AL16" s="95" t="s">
        <v>249</v>
      </c>
    </row>
    <row r="17" spans="1:38" ht="15">
      <c r="A17" s="366">
        <v>6</v>
      </c>
      <c r="B17" s="367" t="s">
        <v>410</v>
      </c>
      <c r="C17" s="368" t="s">
        <v>64</v>
      </c>
      <c r="D17" s="369"/>
      <c r="E17" s="370"/>
      <c r="F17" s="370"/>
      <c r="G17" s="370"/>
      <c r="H17" s="371"/>
      <c r="I17" s="371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  <c r="W17" s="370"/>
      <c r="X17" s="370">
        <f>6*12</f>
        <v>72</v>
      </c>
      <c r="Y17" s="371"/>
      <c r="Z17" s="370"/>
      <c r="AA17" s="371"/>
      <c r="AB17" s="370"/>
      <c r="AC17" s="371"/>
      <c r="AD17" s="371"/>
      <c r="AE17" s="371"/>
      <c r="AF17" s="371"/>
      <c r="AG17" s="371"/>
      <c r="AH17" s="372"/>
      <c r="AI17" s="373">
        <f t="shared" si="1"/>
        <v>72</v>
      </c>
      <c r="AJ17" s="374">
        <v>0</v>
      </c>
      <c r="AK17" s="375" t="e">
        <f t="shared" si="2"/>
        <v>#DIV/0!</v>
      </c>
      <c r="AL17" s="95" t="s">
        <v>249</v>
      </c>
    </row>
    <row r="18" spans="1:38" ht="15">
      <c r="A18" s="376">
        <v>7</v>
      </c>
      <c r="B18" s="377" t="s">
        <v>410</v>
      </c>
      <c r="C18" s="368" t="s">
        <v>65</v>
      </c>
      <c r="D18" s="369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>
        <f>8*2</f>
        <v>16</v>
      </c>
      <c r="S18" s="370">
        <f>8*4</f>
        <v>32</v>
      </c>
      <c r="T18" s="370"/>
      <c r="U18" s="370"/>
      <c r="V18" s="370"/>
      <c r="W18" s="370">
        <f>4*12</f>
        <v>48</v>
      </c>
      <c r="X18" s="370">
        <f>4*12</f>
        <v>48</v>
      </c>
      <c r="Y18" s="371"/>
      <c r="Z18" s="370"/>
      <c r="AA18" s="371"/>
      <c r="AB18" s="370"/>
      <c r="AC18" s="371"/>
      <c r="AD18" s="371"/>
      <c r="AE18" s="371"/>
      <c r="AF18" s="371">
        <f>1*6</f>
        <v>6</v>
      </c>
      <c r="AG18" s="371"/>
      <c r="AH18" s="372"/>
      <c r="AI18" s="373">
        <f t="shared" si="1"/>
        <v>150</v>
      </c>
      <c r="AJ18" s="374">
        <v>0</v>
      </c>
      <c r="AK18" s="375" t="e">
        <f t="shared" si="2"/>
        <v>#DIV/0!</v>
      </c>
      <c r="AL18" s="95" t="s">
        <v>249</v>
      </c>
    </row>
    <row r="19" spans="1:38" ht="15" customHeight="1">
      <c r="A19" s="376">
        <v>8</v>
      </c>
      <c r="B19" s="377" t="s">
        <v>410</v>
      </c>
      <c r="C19" s="368" t="s">
        <v>66</v>
      </c>
      <c r="D19" s="369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0"/>
      <c r="S19" s="370"/>
      <c r="T19" s="370"/>
      <c r="U19" s="370"/>
      <c r="V19" s="370"/>
      <c r="W19" s="370">
        <f>5*12</f>
        <v>60</v>
      </c>
      <c r="X19" s="370">
        <f>3*12</f>
        <v>36</v>
      </c>
      <c r="Y19" s="675" t="s">
        <v>332</v>
      </c>
      <c r="Z19" s="676"/>
      <c r="AA19" s="676"/>
      <c r="AB19" s="676"/>
      <c r="AC19" s="676"/>
      <c r="AD19" s="676"/>
      <c r="AE19" s="676"/>
      <c r="AF19" s="676"/>
      <c r="AG19" s="676"/>
      <c r="AH19" s="677"/>
      <c r="AI19" s="373">
        <f t="shared" si="1"/>
        <v>96</v>
      </c>
      <c r="AJ19" s="374">
        <v>0</v>
      </c>
      <c r="AK19" s="375" t="e">
        <f t="shared" si="2"/>
        <v>#DIV/0!</v>
      </c>
      <c r="AL19" s="95" t="s">
        <v>249</v>
      </c>
    </row>
    <row r="20" spans="1:38" ht="15">
      <c r="A20" s="376">
        <v>9</v>
      </c>
      <c r="B20" s="377" t="s">
        <v>408</v>
      </c>
      <c r="C20" s="368" t="s">
        <v>67</v>
      </c>
      <c r="D20" s="369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70"/>
      <c r="U20" s="370">
        <f>9*6</f>
        <v>54</v>
      </c>
      <c r="V20" s="370"/>
      <c r="W20" s="370">
        <f>3*12</f>
        <v>36</v>
      </c>
      <c r="X20" s="370">
        <f>5*12</f>
        <v>60</v>
      </c>
      <c r="Y20" s="371"/>
      <c r="Z20" s="370"/>
      <c r="AA20" s="371"/>
      <c r="AB20" s="370"/>
      <c r="AC20" s="370"/>
      <c r="AD20" s="370"/>
      <c r="AE20" s="370"/>
      <c r="AF20" s="370"/>
      <c r="AG20" s="370"/>
      <c r="AH20" s="378"/>
      <c r="AI20" s="373">
        <f t="shared" si="1"/>
        <v>150</v>
      </c>
      <c r="AJ20" s="374">
        <v>0</v>
      </c>
      <c r="AK20" s="375" t="e">
        <f t="shared" si="2"/>
        <v>#DIV/0!</v>
      </c>
      <c r="AL20" s="95" t="s">
        <v>249</v>
      </c>
    </row>
    <row r="21" spans="1:38" ht="15">
      <c r="A21" s="366">
        <v>10</v>
      </c>
      <c r="B21" s="367" t="s">
        <v>408</v>
      </c>
      <c r="C21" s="368" t="s">
        <v>68</v>
      </c>
      <c r="D21" s="369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>
        <f>9*6</f>
        <v>54</v>
      </c>
      <c r="V21" s="370"/>
      <c r="W21" s="370">
        <f>3*12</f>
        <v>36</v>
      </c>
      <c r="X21" s="370">
        <f>5*12</f>
        <v>60</v>
      </c>
      <c r="Y21" s="371"/>
      <c r="Z21" s="370"/>
      <c r="AA21" s="371"/>
      <c r="AB21" s="370"/>
      <c r="AC21" s="371"/>
      <c r="AD21" s="371"/>
      <c r="AE21" s="371"/>
      <c r="AF21" s="370"/>
      <c r="AG21" s="370"/>
      <c r="AH21" s="378"/>
      <c r="AI21" s="373">
        <f t="shared" si="1"/>
        <v>150</v>
      </c>
      <c r="AJ21" s="374">
        <v>0</v>
      </c>
      <c r="AK21" s="375" t="e">
        <f t="shared" si="2"/>
        <v>#DIV/0!</v>
      </c>
      <c r="AL21" s="95" t="s">
        <v>249</v>
      </c>
    </row>
    <row r="22" spans="1:38" ht="15">
      <c r="A22" s="376">
        <v>11</v>
      </c>
      <c r="B22" s="377" t="s">
        <v>408</v>
      </c>
      <c r="C22" s="368" t="s">
        <v>69</v>
      </c>
      <c r="D22" s="369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70"/>
      <c r="T22" s="370"/>
      <c r="U22" s="370">
        <f>9*6</f>
        <v>54</v>
      </c>
      <c r="V22" s="370"/>
      <c r="W22" s="370">
        <f>8*12</f>
        <v>96</v>
      </c>
      <c r="X22" s="370"/>
      <c r="Y22" s="370"/>
      <c r="Z22" s="370"/>
      <c r="AA22" s="370"/>
      <c r="AB22" s="370"/>
      <c r="AC22" s="370"/>
      <c r="AD22" s="370"/>
      <c r="AE22" s="370"/>
      <c r="AF22" s="370"/>
      <c r="AG22" s="370"/>
      <c r="AH22" s="378"/>
      <c r="AI22" s="373">
        <f t="shared" si="1"/>
        <v>150</v>
      </c>
      <c r="AJ22" s="374">
        <v>0</v>
      </c>
      <c r="AK22" s="375" t="e">
        <f t="shared" si="2"/>
        <v>#DIV/0!</v>
      </c>
      <c r="AL22" s="95" t="s">
        <v>249</v>
      </c>
    </row>
    <row r="23" spans="1:38" ht="15">
      <c r="A23" s="376">
        <v>12</v>
      </c>
      <c r="B23" s="377" t="s">
        <v>408</v>
      </c>
      <c r="C23" s="368" t="s">
        <v>70</v>
      </c>
      <c r="D23" s="369"/>
      <c r="E23" s="370"/>
      <c r="F23" s="370"/>
      <c r="G23" s="370"/>
      <c r="H23" s="370"/>
      <c r="I23" s="370"/>
      <c r="J23" s="370"/>
      <c r="K23" s="379"/>
      <c r="L23" s="370"/>
      <c r="M23" s="370"/>
      <c r="N23" s="370"/>
      <c r="O23" s="370"/>
      <c r="P23" s="370"/>
      <c r="Q23" s="370"/>
      <c r="R23" s="370">
        <f>6*2</f>
        <v>12</v>
      </c>
      <c r="S23" s="379">
        <f>6*4</f>
        <v>24</v>
      </c>
      <c r="T23" s="370"/>
      <c r="U23" s="370">
        <f>7*6</f>
        <v>42</v>
      </c>
      <c r="V23" s="370"/>
      <c r="W23" s="370"/>
      <c r="X23" s="370">
        <f>6*12</f>
        <v>72</v>
      </c>
      <c r="Y23" s="371"/>
      <c r="Z23" s="370"/>
      <c r="AA23" s="371"/>
      <c r="AB23" s="370"/>
      <c r="AC23" s="370"/>
      <c r="AD23" s="370"/>
      <c r="AE23" s="370"/>
      <c r="AF23" s="370"/>
      <c r="AG23" s="370"/>
      <c r="AH23" s="378"/>
      <c r="AI23" s="373">
        <f t="shared" si="1"/>
        <v>150</v>
      </c>
      <c r="AJ23" s="374">
        <v>6</v>
      </c>
      <c r="AK23" s="375" t="e">
        <f t="shared" si="2"/>
        <v>#DIV/0!</v>
      </c>
      <c r="AL23" s="95" t="s">
        <v>249</v>
      </c>
    </row>
    <row r="24" spans="1:38" ht="15">
      <c r="A24" s="376">
        <v>13</v>
      </c>
      <c r="B24" s="377" t="s">
        <v>408</v>
      </c>
      <c r="C24" s="368" t="s">
        <v>315</v>
      </c>
      <c r="D24" s="369"/>
      <c r="E24" s="370"/>
      <c r="F24" s="370"/>
      <c r="G24" s="370"/>
      <c r="H24" s="370"/>
      <c r="I24" s="370"/>
      <c r="J24" s="370"/>
      <c r="K24" s="379"/>
      <c r="L24" s="370"/>
      <c r="M24" s="370"/>
      <c r="N24" s="370"/>
      <c r="O24" s="370"/>
      <c r="P24" s="370"/>
      <c r="Q24" s="370"/>
      <c r="R24" s="370">
        <f>4*2</f>
        <v>8</v>
      </c>
      <c r="S24" s="379">
        <f>4*4</f>
        <v>16</v>
      </c>
      <c r="T24" s="370"/>
      <c r="U24" s="370">
        <f>5*6</f>
        <v>30</v>
      </c>
      <c r="V24" s="370"/>
      <c r="W24" s="370">
        <f>3*12</f>
        <v>36</v>
      </c>
      <c r="X24" s="370">
        <f>5*12</f>
        <v>60</v>
      </c>
      <c r="Y24" s="371"/>
      <c r="Z24" s="370"/>
      <c r="AA24" s="371"/>
      <c r="AB24" s="370"/>
      <c r="AC24" s="370"/>
      <c r="AD24" s="370"/>
      <c r="AE24" s="370"/>
      <c r="AF24" s="370"/>
      <c r="AG24" s="370"/>
      <c r="AH24" s="378"/>
      <c r="AI24" s="373">
        <f t="shared" si="1"/>
        <v>150</v>
      </c>
      <c r="AJ24" s="374">
        <v>17</v>
      </c>
      <c r="AK24" s="375" t="e">
        <f t="shared" si="2"/>
        <v>#DIV/0!</v>
      </c>
      <c r="AL24" s="95" t="s">
        <v>249</v>
      </c>
    </row>
    <row r="25" spans="1:38" ht="15">
      <c r="A25" s="366">
        <v>14</v>
      </c>
      <c r="B25" s="367" t="s">
        <v>470</v>
      </c>
      <c r="C25" s="368" t="s">
        <v>71</v>
      </c>
      <c r="D25" s="369"/>
      <c r="E25" s="370"/>
      <c r="F25" s="370"/>
      <c r="G25" s="370"/>
      <c r="H25" s="370"/>
      <c r="I25" s="370"/>
      <c r="J25" s="370"/>
      <c r="K25" s="370"/>
      <c r="L25" s="370"/>
      <c r="M25" s="370"/>
      <c r="N25" s="370"/>
      <c r="O25" s="370"/>
      <c r="P25" s="370"/>
      <c r="Q25" s="370"/>
      <c r="R25" s="370"/>
      <c r="S25" s="370"/>
      <c r="T25" s="370"/>
      <c r="U25" s="370">
        <f>9*6</f>
        <v>54</v>
      </c>
      <c r="V25" s="370"/>
      <c r="W25" s="370">
        <f>2*12</f>
        <v>24</v>
      </c>
      <c r="X25" s="370">
        <f>6*12</f>
        <v>72</v>
      </c>
      <c r="Y25" s="371"/>
      <c r="Z25" s="370"/>
      <c r="AA25" s="371"/>
      <c r="AB25" s="370"/>
      <c r="AC25" s="371"/>
      <c r="AD25" s="371"/>
      <c r="AE25" s="371"/>
      <c r="AF25" s="370"/>
      <c r="AG25" s="370"/>
      <c r="AH25" s="378"/>
      <c r="AI25" s="373">
        <f t="shared" si="1"/>
        <v>150</v>
      </c>
      <c r="AJ25" s="374">
        <v>0</v>
      </c>
      <c r="AK25" s="375" t="e">
        <f t="shared" si="2"/>
        <v>#DIV/0!</v>
      </c>
      <c r="AL25" s="95" t="s">
        <v>249</v>
      </c>
    </row>
    <row r="26" spans="1:38" ht="15">
      <c r="A26" s="376">
        <v>15</v>
      </c>
      <c r="B26" s="377" t="s">
        <v>470</v>
      </c>
      <c r="C26" s="368" t="s">
        <v>72</v>
      </c>
      <c r="D26" s="369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>
        <f>12*6</f>
        <v>72</v>
      </c>
      <c r="V26" s="370"/>
      <c r="W26" s="370">
        <f>2*12</f>
        <v>24</v>
      </c>
      <c r="X26" s="370">
        <f>4*12</f>
        <v>48</v>
      </c>
      <c r="Y26" s="371"/>
      <c r="Z26" s="370"/>
      <c r="AA26" s="371"/>
      <c r="AB26" s="370"/>
      <c r="AC26" s="371"/>
      <c r="AD26" s="371"/>
      <c r="AE26" s="371"/>
      <c r="AF26" s="371">
        <f>1*6</f>
        <v>6</v>
      </c>
      <c r="AG26" s="371"/>
      <c r="AH26" s="372"/>
      <c r="AI26" s="373">
        <f t="shared" si="1"/>
        <v>150</v>
      </c>
      <c r="AJ26" s="374">
        <v>0</v>
      </c>
      <c r="AK26" s="375" t="e">
        <f t="shared" si="2"/>
        <v>#DIV/0!</v>
      </c>
      <c r="AL26" s="95" t="s">
        <v>249</v>
      </c>
    </row>
    <row r="27" spans="1:38" ht="15">
      <c r="A27" s="376">
        <v>16</v>
      </c>
      <c r="B27" s="377" t="s">
        <v>470</v>
      </c>
      <c r="C27" s="368" t="s">
        <v>73</v>
      </c>
      <c r="D27" s="369"/>
      <c r="E27" s="370"/>
      <c r="F27" s="370"/>
      <c r="G27" s="370"/>
      <c r="H27" s="370"/>
      <c r="I27" s="370"/>
      <c r="J27" s="370"/>
      <c r="K27" s="370"/>
      <c r="L27" s="370"/>
      <c r="M27" s="370"/>
      <c r="N27" s="370"/>
      <c r="O27" s="370"/>
      <c r="P27" s="370"/>
      <c r="Q27" s="370"/>
      <c r="R27" s="370"/>
      <c r="S27" s="370"/>
      <c r="T27" s="370"/>
      <c r="U27" s="370">
        <f>9*6</f>
        <v>54</v>
      </c>
      <c r="V27" s="370"/>
      <c r="W27" s="370">
        <f>2*12</f>
        <v>24</v>
      </c>
      <c r="X27" s="370">
        <f>6*12</f>
        <v>72</v>
      </c>
      <c r="Y27" s="371"/>
      <c r="Z27" s="370"/>
      <c r="AA27" s="371"/>
      <c r="AB27" s="370"/>
      <c r="AC27" s="371"/>
      <c r="AD27" s="371"/>
      <c r="AE27" s="371"/>
      <c r="AF27" s="371"/>
      <c r="AG27" s="371"/>
      <c r="AH27" s="372"/>
      <c r="AI27" s="373">
        <f t="shared" si="1"/>
        <v>150</v>
      </c>
      <c r="AJ27" s="374">
        <v>0</v>
      </c>
      <c r="AK27" s="375" t="e">
        <f t="shared" si="2"/>
        <v>#DIV/0!</v>
      </c>
      <c r="AL27" s="95" t="s">
        <v>249</v>
      </c>
    </row>
    <row r="28" spans="1:38" ht="15">
      <c r="A28" s="376">
        <v>17</v>
      </c>
      <c r="B28" s="377" t="s">
        <v>470</v>
      </c>
      <c r="C28" s="368" t="s">
        <v>74</v>
      </c>
      <c r="D28" s="369"/>
      <c r="E28" s="370"/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0"/>
      <c r="S28" s="370"/>
      <c r="T28" s="370"/>
      <c r="U28" s="370">
        <f>9*6</f>
        <v>54</v>
      </c>
      <c r="V28" s="370"/>
      <c r="W28" s="370">
        <f>4*12</f>
        <v>48</v>
      </c>
      <c r="X28" s="370">
        <f>4*12</f>
        <v>48</v>
      </c>
      <c r="Y28" s="371"/>
      <c r="Z28" s="370"/>
      <c r="AA28" s="371"/>
      <c r="AB28" s="370"/>
      <c r="AC28" s="371"/>
      <c r="AD28" s="371"/>
      <c r="AE28" s="371"/>
      <c r="AF28" s="371"/>
      <c r="AG28" s="371"/>
      <c r="AH28" s="372"/>
      <c r="AI28" s="373">
        <f t="shared" si="1"/>
        <v>150</v>
      </c>
      <c r="AJ28" s="374">
        <v>0</v>
      </c>
      <c r="AK28" s="375" t="e">
        <f t="shared" si="2"/>
        <v>#DIV/0!</v>
      </c>
      <c r="AL28" s="95" t="s">
        <v>249</v>
      </c>
    </row>
    <row r="29" spans="1:38" ht="15" customHeight="1">
      <c r="A29" s="366">
        <v>18</v>
      </c>
      <c r="B29" s="367" t="s">
        <v>411</v>
      </c>
      <c r="C29" s="368" t="s">
        <v>76</v>
      </c>
      <c r="D29" s="369"/>
      <c r="E29" s="370"/>
      <c r="F29" s="370"/>
      <c r="G29" s="370"/>
      <c r="H29" s="370"/>
      <c r="I29" s="370"/>
      <c r="J29" s="370"/>
      <c r="K29" s="370"/>
      <c r="L29" s="370"/>
      <c r="M29" s="370"/>
      <c r="N29" s="370"/>
      <c r="O29" s="370"/>
      <c r="P29" s="370"/>
      <c r="Q29" s="370"/>
      <c r="R29" s="370">
        <f>1*2</f>
        <v>2</v>
      </c>
      <c r="S29" s="370">
        <f>1*4</f>
        <v>4</v>
      </c>
      <c r="T29" s="370"/>
      <c r="U29" s="370"/>
      <c r="V29" s="370"/>
      <c r="W29" s="370">
        <f>2*12</f>
        <v>24</v>
      </c>
      <c r="X29" s="370">
        <f>5*12</f>
        <v>60</v>
      </c>
      <c r="Y29" s="675" t="s">
        <v>471</v>
      </c>
      <c r="Z29" s="676"/>
      <c r="AA29" s="676"/>
      <c r="AB29" s="676"/>
      <c r="AC29" s="676"/>
      <c r="AD29" s="676"/>
      <c r="AE29" s="676"/>
      <c r="AF29" s="676"/>
      <c r="AG29" s="676"/>
      <c r="AH29" s="677"/>
      <c r="AI29" s="373">
        <f t="shared" si="1"/>
        <v>90</v>
      </c>
      <c r="AJ29" s="374">
        <v>0</v>
      </c>
      <c r="AK29" s="375" t="e">
        <f t="shared" si="2"/>
        <v>#DIV/0!</v>
      </c>
      <c r="AL29" s="95" t="s">
        <v>249</v>
      </c>
    </row>
    <row r="30" spans="1:38" ht="15">
      <c r="A30" s="376">
        <v>19</v>
      </c>
      <c r="B30" s="377" t="s">
        <v>411</v>
      </c>
      <c r="C30" s="368" t="s">
        <v>77</v>
      </c>
      <c r="D30" s="369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>
        <f>1*2</f>
        <v>2</v>
      </c>
      <c r="S30" s="370">
        <f>1*4</f>
        <v>4</v>
      </c>
      <c r="T30" s="370"/>
      <c r="U30" s="370"/>
      <c r="V30" s="370"/>
      <c r="W30" s="370">
        <f>6*12</f>
        <v>72</v>
      </c>
      <c r="X30" s="370">
        <f>6*12</f>
        <v>72</v>
      </c>
      <c r="Y30" s="370"/>
      <c r="Z30" s="370"/>
      <c r="AA30" s="370"/>
      <c r="AB30" s="370"/>
      <c r="AC30" s="370"/>
      <c r="AD30" s="370"/>
      <c r="AE30" s="370"/>
      <c r="AF30" s="370"/>
      <c r="AG30" s="370"/>
      <c r="AH30" s="378"/>
      <c r="AI30" s="373">
        <f t="shared" si="1"/>
        <v>150</v>
      </c>
      <c r="AJ30" s="374">
        <v>0</v>
      </c>
      <c r="AK30" s="375" t="e">
        <f t="shared" si="2"/>
        <v>#DIV/0!</v>
      </c>
      <c r="AL30" s="95" t="s">
        <v>249</v>
      </c>
    </row>
    <row r="31" spans="1:38" ht="15">
      <c r="A31" s="376">
        <v>20</v>
      </c>
      <c r="B31" s="377" t="s">
        <v>410</v>
      </c>
      <c r="C31" s="368" t="s">
        <v>78</v>
      </c>
      <c r="D31" s="369"/>
      <c r="E31" s="370"/>
      <c r="F31" s="370"/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70"/>
      <c r="R31" s="370"/>
      <c r="S31" s="370"/>
      <c r="T31" s="370"/>
      <c r="U31" s="370">
        <f>1*6</f>
        <v>6</v>
      </c>
      <c r="V31" s="370"/>
      <c r="W31" s="370">
        <f>9*12</f>
        <v>108</v>
      </c>
      <c r="X31" s="370">
        <f>3*12</f>
        <v>36</v>
      </c>
      <c r="Y31" s="371"/>
      <c r="Z31" s="370"/>
      <c r="AA31" s="371"/>
      <c r="AB31" s="370"/>
      <c r="AC31" s="371"/>
      <c r="AD31" s="371"/>
      <c r="AE31" s="371"/>
      <c r="AF31" s="371"/>
      <c r="AG31" s="371"/>
      <c r="AH31" s="372"/>
      <c r="AI31" s="373">
        <f t="shared" si="1"/>
        <v>150</v>
      </c>
      <c r="AJ31" s="374">
        <v>0</v>
      </c>
      <c r="AK31" s="375" t="e">
        <f t="shared" si="2"/>
        <v>#DIV/0!</v>
      </c>
      <c r="AL31" s="95" t="s">
        <v>249</v>
      </c>
    </row>
    <row r="32" spans="1:38" ht="15" customHeight="1">
      <c r="A32" s="376">
        <v>21</v>
      </c>
      <c r="B32" s="377" t="s">
        <v>410</v>
      </c>
      <c r="C32" s="380" t="s">
        <v>79</v>
      </c>
      <c r="D32" s="651" t="s">
        <v>360</v>
      </c>
      <c r="E32" s="652"/>
      <c r="F32" s="652"/>
      <c r="G32" s="652"/>
      <c r="H32" s="652"/>
      <c r="I32" s="652"/>
      <c r="J32" s="652"/>
      <c r="K32" s="652"/>
      <c r="L32" s="652"/>
      <c r="M32" s="652"/>
      <c r="N32" s="652"/>
      <c r="O32" s="652"/>
      <c r="P32" s="652"/>
      <c r="Q32" s="652"/>
      <c r="R32" s="652"/>
      <c r="S32" s="652"/>
      <c r="T32" s="652"/>
      <c r="U32" s="652"/>
      <c r="V32" s="652"/>
      <c r="W32" s="652"/>
      <c r="X32" s="652"/>
      <c r="Y32" s="652"/>
      <c r="Z32" s="652"/>
      <c r="AA32" s="652"/>
      <c r="AB32" s="652"/>
      <c r="AC32" s="652"/>
      <c r="AD32" s="652"/>
      <c r="AE32" s="652"/>
      <c r="AF32" s="652"/>
      <c r="AG32" s="652"/>
      <c r="AH32" s="653"/>
      <c r="AI32" s="373">
        <f>SUM(D32:AH32)</f>
        <v>0</v>
      </c>
      <c r="AJ32" s="374">
        <v>0</v>
      </c>
      <c r="AK32" s="375" t="e">
        <f>+AJ32/#REF!</f>
        <v>#REF!</v>
      </c>
      <c r="AL32" s="95" t="s">
        <v>249</v>
      </c>
    </row>
    <row r="33" spans="1:38" ht="15">
      <c r="A33" s="366">
        <v>22</v>
      </c>
      <c r="B33" s="367" t="s">
        <v>408</v>
      </c>
      <c r="C33" s="368" t="s">
        <v>80</v>
      </c>
      <c r="D33" s="369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>
        <v>28</v>
      </c>
      <c r="S33" s="370">
        <f>6*4</f>
        <v>24</v>
      </c>
      <c r="T33" s="370"/>
      <c r="U33" s="370"/>
      <c r="V33" s="370"/>
      <c r="W33" s="370"/>
      <c r="X33" s="370">
        <f>8*12</f>
        <v>96</v>
      </c>
      <c r="Y33" s="371"/>
      <c r="Z33" s="370"/>
      <c r="AA33" s="371"/>
      <c r="AB33" s="370"/>
      <c r="AC33" s="371">
        <v>2</v>
      </c>
      <c r="AD33" s="371"/>
      <c r="AE33" s="371"/>
      <c r="AF33" s="370"/>
      <c r="AG33" s="370"/>
      <c r="AH33" s="378"/>
      <c r="AI33" s="373">
        <f t="shared" si="1"/>
        <v>150</v>
      </c>
      <c r="AJ33" s="374">
        <v>0</v>
      </c>
      <c r="AK33" s="375" t="e">
        <f t="shared" si="2"/>
        <v>#DIV/0!</v>
      </c>
      <c r="AL33" s="95" t="s">
        <v>249</v>
      </c>
    </row>
    <row r="34" spans="1:38" ht="15">
      <c r="A34" s="376">
        <v>23</v>
      </c>
      <c r="B34" s="377" t="s">
        <v>408</v>
      </c>
      <c r="C34" s="368" t="s">
        <v>81</v>
      </c>
      <c r="D34" s="369">
        <v>12</v>
      </c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>
        <f>7*2</f>
        <v>14</v>
      </c>
      <c r="S34" s="370">
        <f>7*4</f>
        <v>28</v>
      </c>
      <c r="T34" s="370"/>
      <c r="U34" s="370">
        <f>6*6</f>
        <v>36</v>
      </c>
      <c r="V34" s="370"/>
      <c r="W34" s="370"/>
      <c r="X34" s="370">
        <f>5*12</f>
        <v>60</v>
      </c>
      <c r="Y34" s="371"/>
      <c r="Z34" s="370"/>
      <c r="AA34" s="371"/>
      <c r="AB34" s="370"/>
      <c r="AC34" s="371"/>
      <c r="AD34" s="371"/>
      <c r="AE34" s="371"/>
      <c r="AF34" s="371"/>
      <c r="AG34" s="371"/>
      <c r="AH34" s="372"/>
      <c r="AI34" s="373">
        <f t="shared" si="1"/>
        <v>150</v>
      </c>
      <c r="AJ34" s="374">
        <v>38</v>
      </c>
      <c r="AK34" s="375">
        <f t="shared" si="2"/>
        <v>3.1666666666666665</v>
      </c>
      <c r="AL34" s="95" t="s">
        <v>249</v>
      </c>
    </row>
    <row r="35" spans="1:38" ht="15">
      <c r="A35" s="376">
        <v>24</v>
      </c>
      <c r="B35" s="377" t="s">
        <v>408</v>
      </c>
      <c r="C35" s="368" t="s">
        <v>82</v>
      </c>
      <c r="D35" s="369">
        <v>4</v>
      </c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>
        <f>6*2</f>
        <v>12</v>
      </c>
      <c r="S35" s="370">
        <f>6*4</f>
        <v>24</v>
      </c>
      <c r="T35" s="370"/>
      <c r="U35" s="370">
        <f>6*6</f>
        <v>36</v>
      </c>
      <c r="V35" s="370"/>
      <c r="W35" s="370"/>
      <c r="X35" s="370">
        <f>6*12</f>
        <v>72</v>
      </c>
      <c r="Y35" s="371"/>
      <c r="Z35" s="370"/>
      <c r="AA35" s="371"/>
      <c r="AB35" s="370"/>
      <c r="AC35" s="370">
        <v>2</v>
      </c>
      <c r="AD35" s="370"/>
      <c r="AE35" s="370"/>
      <c r="AF35" s="370"/>
      <c r="AG35" s="370"/>
      <c r="AH35" s="378"/>
      <c r="AI35" s="373">
        <f t="shared" si="1"/>
        <v>150</v>
      </c>
      <c r="AJ35" s="374">
        <v>28</v>
      </c>
      <c r="AK35" s="375">
        <f t="shared" si="2"/>
        <v>7</v>
      </c>
      <c r="AL35" s="95" t="s">
        <v>249</v>
      </c>
    </row>
    <row r="36" spans="1:38" ht="15">
      <c r="A36" s="376">
        <v>25</v>
      </c>
      <c r="B36" s="377" t="s">
        <v>410</v>
      </c>
      <c r="C36" s="368" t="s">
        <v>83</v>
      </c>
      <c r="D36" s="369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0"/>
      <c r="Q36" s="370"/>
      <c r="R36" s="371">
        <f>7*2</f>
        <v>14</v>
      </c>
      <c r="S36" s="370">
        <f>7*4</f>
        <v>28</v>
      </c>
      <c r="T36" s="370"/>
      <c r="U36" s="370"/>
      <c r="V36" s="370"/>
      <c r="W36" s="370"/>
      <c r="X36" s="370">
        <f>9*12</f>
        <v>108</v>
      </c>
      <c r="Y36" s="371"/>
      <c r="Z36" s="371"/>
      <c r="AA36" s="371"/>
      <c r="AB36" s="371"/>
      <c r="AC36" s="371"/>
      <c r="AD36" s="371"/>
      <c r="AE36" s="371"/>
      <c r="AF36" s="371"/>
      <c r="AG36" s="371"/>
      <c r="AH36" s="372"/>
      <c r="AI36" s="373">
        <f t="shared" si="1"/>
        <v>150</v>
      </c>
      <c r="AJ36" s="374">
        <v>37</v>
      </c>
      <c r="AK36" s="375" t="e">
        <f t="shared" si="2"/>
        <v>#DIV/0!</v>
      </c>
      <c r="AL36" s="95" t="s">
        <v>249</v>
      </c>
    </row>
    <row r="37" spans="1:38" ht="15" customHeight="1">
      <c r="A37" s="366">
        <v>26</v>
      </c>
      <c r="B37" s="367" t="s">
        <v>410</v>
      </c>
      <c r="C37" s="368" t="s">
        <v>84</v>
      </c>
      <c r="D37" s="369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>
        <f>3*2</f>
        <v>6</v>
      </c>
      <c r="S37" s="370">
        <f>3*4</f>
        <v>12</v>
      </c>
      <c r="T37" s="370"/>
      <c r="U37" s="370"/>
      <c r="V37" s="370"/>
      <c r="W37" s="370">
        <f>4*12</f>
        <v>48</v>
      </c>
      <c r="X37" s="370">
        <f>1*12</f>
        <v>12</v>
      </c>
      <c r="Y37" s="661" t="s">
        <v>332</v>
      </c>
      <c r="Z37" s="662"/>
      <c r="AA37" s="662"/>
      <c r="AB37" s="662"/>
      <c r="AC37" s="662"/>
      <c r="AD37" s="663"/>
      <c r="AE37" s="371">
        <f>10*6</f>
        <v>60</v>
      </c>
      <c r="AF37" s="371"/>
      <c r="AG37" s="371"/>
      <c r="AH37" s="372"/>
      <c r="AI37" s="373">
        <f t="shared" si="1"/>
        <v>138</v>
      </c>
      <c r="AJ37" s="374">
        <v>0</v>
      </c>
      <c r="AK37" s="375" t="e">
        <f t="shared" si="2"/>
        <v>#DIV/0!</v>
      </c>
      <c r="AL37" s="95" t="s">
        <v>249</v>
      </c>
    </row>
    <row r="38" spans="1:38" ht="15">
      <c r="A38" s="376">
        <v>27</v>
      </c>
      <c r="B38" s="377" t="s">
        <v>411</v>
      </c>
      <c r="C38" s="368" t="s">
        <v>85</v>
      </c>
      <c r="D38" s="369"/>
      <c r="E38" s="370"/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370"/>
      <c r="Q38" s="370"/>
      <c r="R38" s="370">
        <f>2*2</f>
        <v>4</v>
      </c>
      <c r="S38" s="370">
        <f>2*4</f>
        <v>8</v>
      </c>
      <c r="T38" s="370"/>
      <c r="U38" s="370">
        <f>4*6</f>
        <v>24</v>
      </c>
      <c r="V38" s="370"/>
      <c r="W38" s="370"/>
      <c r="X38" s="370">
        <f>9*12</f>
        <v>108</v>
      </c>
      <c r="Y38" s="371"/>
      <c r="Z38" s="370"/>
      <c r="AA38" s="371"/>
      <c r="AB38" s="370"/>
      <c r="AC38" s="370"/>
      <c r="AD38" s="371"/>
      <c r="AE38" s="371"/>
      <c r="AF38" s="371">
        <f>1*6</f>
        <v>6</v>
      </c>
      <c r="AG38" s="371"/>
      <c r="AH38" s="372"/>
      <c r="AI38" s="373">
        <f t="shared" si="1"/>
        <v>150</v>
      </c>
      <c r="AJ38" s="374">
        <v>1</v>
      </c>
      <c r="AK38" s="375" t="e">
        <f t="shared" si="2"/>
        <v>#DIV/0!</v>
      </c>
      <c r="AL38" s="95" t="s">
        <v>249</v>
      </c>
    </row>
    <row r="39" spans="1:38" ht="15">
      <c r="A39" s="376">
        <v>28</v>
      </c>
      <c r="B39" s="377" t="s">
        <v>416</v>
      </c>
      <c r="C39" s="368" t="s">
        <v>86</v>
      </c>
      <c r="D39" s="369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>
        <f>9*2</f>
        <v>18</v>
      </c>
      <c r="S39" s="370">
        <f>9*4</f>
        <v>36</v>
      </c>
      <c r="T39" s="370"/>
      <c r="U39" s="370">
        <f>8*6</f>
        <v>48</v>
      </c>
      <c r="V39" s="370"/>
      <c r="W39" s="370"/>
      <c r="X39" s="370">
        <f>4*12</f>
        <v>48</v>
      </c>
      <c r="Y39" s="371"/>
      <c r="Z39" s="370"/>
      <c r="AA39" s="371"/>
      <c r="AB39" s="370"/>
      <c r="AC39" s="370"/>
      <c r="AD39" s="370"/>
      <c r="AE39" s="370"/>
      <c r="AF39" s="370"/>
      <c r="AG39" s="370"/>
      <c r="AH39" s="378"/>
      <c r="AI39" s="373">
        <f t="shared" si="1"/>
        <v>150</v>
      </c>
      <c r="AJ39" s="374">
        <v>24</v>
      </c>
      <c r="AK39" s="375" t="e">
        <f t="shared" si="2"/>
        <v>#DIV/0!</v>
      </c>
      <c r="AL39" s="95" t="s">
        <v>249</v>
      </c>
    </row>
    <row r="40" spans="1:38" ht="15">
      <c r="A40" s="376">
        <v>29</v>
      </c>
      <c r="B40" s="377" t="s">
        <v>416</v>
      </c>
      <c r="C40" s="368" t="s">
        <v>87</v>
      </c>
      <c r="D40" s="369"/>
      <c r="E40" s="370"/>
      <c r="F40" s="370"/>
      <c r="G40" s="370"/>
      <c r="H40" s="370"/>
      <c r="I40" s="370"/>
      <c r="J40" s="370"/>
      <c r="K40" s="370"/>
      <c r="L40" s="370"/>
      <c r="M40" s="370"/>
      <c r="N40" s="370"/>
      <c r="O40" s="370"/>
      <c r="P40" s="370"/>
      <c r="Q40" s="370"/>
      <c r="R40" s="370">
        <f>2*2</f>
        <v>4</v>
      </c>
      <c r="S40" s="370">
        <f>2*4</f>
        <v>8</v>
      </c>
      <c r="T40" s="370"/>
      <c r="U40" s="370"/>
      <c r="V40" s="370"/>
      <c r="W40" s="370"/>
      <c r="X40" s="370">
        <f>10*12</f>
        <v>120</v>
      </c>
      <c r="Y40" s="371"/>
      <c r="Z40" s="370"/>
      <c r="AA40" s="371"/>
      <c r="AB40" s="370"/>
      <c r="AC40" s="371"/>
      <c r="AD40" s="371"/>
      <c r="AE40" s="371">
        <f>3*6</f>
        <v>18</v>
      </c>
      <c r="AF40" s="371"/>
      <c r="AG40" s="371"/>
      <c r="AH40" s="378"/>
      <c r="AI40" s="373">
        <f t="shared" si="1"/>
        <v>150</v>
      </c>
      <c r="AJ40" s="374">
        <v>27</v>
      </c>
      <c r="AK40" s="375" t="e">
        <f t="shared" si="2"/>
        <v>#DIV/0!</v>
      </c>
      <c r="AL40" s="95" t="s">
        <v>249</v>
      </c>
    </row>
    <row r="41" spans="1:38" ht="15">
      <c r="A41" s="366">
        <v>30</v>
      </c>
      <c r="B41" s="367" t="s">
        <v>416</v>
      </c>
      <c r="C41" s="368" t="s">
        <v>88</v>
      </c>
      <c r="D41" s="369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>
        <f>4*2</f>
        <v>8</v>
      </c>
      <c r="S41" s="370">
        <f>4*4</f>
        <v>16</v>
      </c>
      <c r="T41" s="370"/>
      <c r="U41" s="370"/>
      <c r="V41" s="370"/>
      <c r="W41" s="370"/>
      <c r="X41" s="370">
        <f>10*12</f>
        <v>120</v>
      </c>
      <c r="Y41" s="371"/>
      <c r="Z41" s="370"/>
      <c r="AA41" s="371"/>
      <c r="AB41" s="370"/>
      <c r="AC41" s="371"/>
      <c r="AD41" s="371"/>
      <c r="AE41" s="371"/>
      <c r="AF41" s="371">
        <f>1*6</f>
        <v>6</v>
      </c>
      <c r="AG41" s="371"/>
      <c r="AH41" s="372"/>
      <c r="AI41" s="373">
        <f t="shared" si="1"/>
        <v>150</v>
      </c>
      <c r="AJ41" s="374">
        <v>46</v>
      </c>
      <c r="AK41" s="375" t="e">
        <f t="shared" si="2"/>
        <v>#DIV/0!</v>
      </c>
      <c r="AL41" s="95" t="s">
        <v>249</v>
      </c>
    </row>
    <row r="42" spans="1:38" ht="15">
      <c r="A42" s="376">
        <v>31</v>
      </c>
      <c r="B42" s="377" t="s">
        <v>416</v>
      </c>
      <c r="C42" s="368" t="s">
        <v>89</v>
      </c>
      <c r="D42" s="369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0"/>
      <c r="Q42" s="370"/>
      <c r="R42" s="370">
        <f>1*2</f>
        <v>2</v>
      </c>
      <c r="S42" s="370">
        <f>1*4</f>
        <v>4</v>
      </c>
      <c r="T42" s="370"/>
      <c r="U42" s="370"/>
      <c r="V42" s="370"/>
      <c r="W42" s="370">
        <f>4*12</f>
        <v>48</v>
      </c>
      <c r="X42" s="370">
        <f>8*12</f>
        <v>96</v>
      </c>
      <c r="Y42" s="371"/>
      <c r="Z42" s="370"/>
      <c r="AA42" s="371"/>
      <c r="AB42" s="370"/>
      <c r="AC42" s="370"/>
      <c r="AD42" s="371"/>
      <c r="AE42" s="371"/>
      <c r="AF42" s="371"/>
      <c r="AG42" s="371"/>
      <c r="AH42" s="372"/>
      <c r="AI42" s="373">
        <f t="shared" si="1"/>
        <v>150</v>
      </c>
      <c r="AJ42" s="374">
        <v>13</v>
      </c>
      <c r="AK42" s="375" t="e">
        <f t="shared" si="2"/>
        <v>#DIV/0!</v>
      </c>
      <c r="AL42" s="95" t="s">
        <v>249</v>
      </c>
    </row>
    <row r="43" spans="1:38" ht="15">
      <c r="A43" s="376">
        <v>32</v>
      </c>
      <c r="B43" s="377" t="s">
        <v>417</v>
      </c>
      <c r="C43" s="368" t="s">
        <v>213</v>
      </c>
      <c r="D43" s="369">
        <v>16</v>
      </c>
      <c r="E43" s="370"/>
      <c r="F43" s="370"/>
      <c r="G43" s="370"/>
      <c r="H43" s="370"/>
      <c r="I43" s="370"/>
      <c r="J43" s="370"/>
      <c r="K43" s="370"/>
      <c r="L43" s="370">
        <f>9*4</f>
        <v>36</v>
      </c>
      <c r="M43" s="370"/>
      <c r="N43" s="370"/>
      <c r="O43" s="370"/>
      <c r="P43" s="370"/>
      <c r="Q43" s="370"/>
      <c r="R43" s="370">
        <f>14*2</f>
        <v>28</v>
      </c>
      <c r="S43" s="370">
        <f>14*4</f>
        <v>56</v>
      </c>
      <c r="T43" s="370"/>
      <c r="U43" s="370"/>
      <c r="V43" s="370"/>
      <c r="W43" s="370"/>
      <c r="X43" s="370"/>
      <c r="Y43" s="371"/>
      <c r="Z43" s="370"/>
      <c r="AA43" s="371"/>
      <c r="AB43" s="370"/>
      <c r="AC43" s="371">
        <v>2</v>
      </c>
      <c r="AD43" s="371"/>
      <c r="AE43" s="371"/>
      <c r="AF43" s="371"/>
      <c r="AG43" s="371"/>
      <c r="AH43" s="372">
        <f>2*6</f>
        <v>12</v>
      </c>
      <c r="AI43" s="373">
        <f t="shared" si="1"/>
        <v>150</v>
      </c>
      <c r="AJ43" s="374">
        <v>103</v>
      </c>
      <c r="AK43" s="375">
        <f t="shared" si="2"/>
        <v>6.4375</v>
      </c>
      <c r="AL43" s="95" t="s">
        <v>249</v>
      </c>
    </row>
    <row r="44" spans="1:38" ht="15">
      <c r="A44" s="376">
        <v>33</v>
      </c>
      <c r="B44" s="377" t="s">
        <v>416</v>
      </c>
      <c r="C44" s="368" t="s">
        <v>364</v>
      </c>
      <c r="D44" s="369">
        <v>12</v>
      </c>
      <c r="E44" s="370"/>
      <c r="F44" s="370"/>
      <c r="G44" s="370"/>
      <c r="H44" s="370"/>
      <c r="I44" s="370"/>
      <c r="J44" s="370"/>
      <c r="K44" s="370"/>
      <c r="L44" s="370"/>
      <c r="M44" s="370"/>
      <c r="N44" s="370"/>
      <c r="O44" s="370"/>
      <c r="P44" s="370"/>
      <c r="Q44" s="370"/>
      <c r="R44" s="370">
        <f>3*2</f>
        <v>6</v>
      </c>
      <c r="S44" s="370">
        <f>3*4</f>
        <v>12</v>
      </c>
      <c r="T44" s="370"/>
      <c r="U44" s="370"/>
      <c r="V44" s="370"/>
      <c r="W44" s="370">
        <f>7*12</f>
        <v>84</v>
      </c>
      <c r="X44" s="370">
        <f>3*12</f>
        <v>36</v>
      </c>
      <c r="Y44" s="371"/>
      <c r="Z44" s="370"/>
      <c r="AA44" s="371"/>
      <c r="AB44" s="370"/>
      <c r="AC44" s="371"/>
      <c r="AD44" s="371"/>
      <c r="AE44" s="371"/>
      <c r="AF44" s="371"/>
      <c r="AG44" s="371"/>
      <c r="AH44" s="372"/>
      <c r="AI44" s="373">
        <f t="shared" si="1"/>
        <v>150</v>
      </c>
      <c r="AJ44" s="374">
        <v>22</v>
      </c>
      <c r="AK44" s="375">
        <f t="shared" si="2"/>
        <v>1.8333333333333333</v>
      </c>
      <c r="AL44" s="95" t="s">
        <v>249</v>
      </c>
    </row>
    <row r="45" spans="1:38" ht="15">
      <c r="A45" s="366">
        <v>34</v>
      </c>
      <c r="B45" s="367" t="s">
        <v>416</v>
      </c>
      <c r="C45" s="368" t="s">
        <v>312</v>
      </c>
      <c r="D45" s="369">
        <v>16</v>
      </c>
      <c r="E45" s="370"/>
      <c r="F45" s="370"/>
      <c r="G45" s="370"/>
      <c r="H45" s="370"/>
      <c r="I45" s="370"/>
      <c r="J45" s="370"/>
      <c r="K45" s="370"/>
      <c r="L45" s="370"/>
      <c r="M45" s="370"/>
      <c r="N45" s="370"/>
      <c r="O45" s="370"/>
      <c r="P45" s="370"/>
      <c r="Q45" s="370"/>
      <c r="R45" s="370">
        <f>4*2</f>
        <v>8</v>
      </c>
      <c r="S45" s="370">
        <f>4*4</f>
        <v>16</v>
      </c>
      <c r="T45" s="370"/>
      <c r="U45" s="370"/>
      <c r="V45" s="370"/>
      <c r="W45" s="370">
        <f>5*12</f>
        <v>60</v>
      </c>
      <c r="X45" s="370">
        <f>4*12</f>
        <v>48</v>
      </c>
      <c r="Y45" s="371"/>
      <c r="Z45" s="370"/>
      <c r="AA45" s="371"/>
      <c r="AB45" s="370"/>
      <c r="AC45" s="371">
        <v>2</v>
      </c>
      <c r="AD45" s="371"/>
      <c r="AE45" s="371"/>
      <c r="AF45" s="371"/>
      <c r="AG45" s="371"/>
      <c r="AH45" s="372"/>
      <c r="AI45" s="373">
        <f t="shared" si="1"/>
        <v>150</v>
      </c>
      <c r="AJ45" s="374">
        <v>26</v>
      </c>
      <c r="AK45" s="375">
        <f t="shared" si="2"/>
        <v>1.625</v>
      </c>
      <c r="AL45" s="95" t="s">
        <v>249</v>
      </c>
    </row>
    <row r="46" spans="1:38" ht="15">
      <c r="A46" s="376">
        <v>35</v>
      </c>
      <c r="B46" s="377" t="s">
        <v>416</v>
      </c>
      <c r="C46" s="368" t="s">
        <v>91</v>
      </c>
      <c r="D46" s="369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0"/>
      <c r="P46" s="370"/>
      <c r="Q46" s="370"/>
      <c r="R46" s="370">
        <f>3*2</f>
        <v>6</v>
      </c>
      <c r="S46" s="370">
        <f>3*4</f>
        <v>12</v>
      </c>
      <c r="T46" s="370"/>
      <c r="U46" s="370"/>
      <c r="V46" s="370"/>
      <c r="W46" s="370">
        <f>7*12</f>
        <v>84</v>
      </c>
      <c r="X46" s="370">
        <f>4*12</f>
        <v>48</v>
      </c>
      <c r="Y46" s="371"/>
      <c r="Z46" s="370"/>
      <c r="AA46" s="371"/>
      <c r="AB46" s="370"/>
      <c r="AC46" s="371"/>
      <c r="AD46" s="371"/>
      <c r="AE46" s="371"/>
      <c r="AF46" s="371"/>
      <c r="AG46" s="371"/>
      <c r="AH46" s="372"/>
      <c r="AI46" s="373">
        <f t="shared" si="1"/>
        <v>150</v>
      </c>
      <c r="AJ46" s="374">
        <v>28</v>
      </c>
      <c r="AK46" s="375" t="e">
        <f t="shared" si="2"/>
        <v>#DIV/0!</v>
      </c>
      <c r="AL46" s="95" t="s">
        <v>249</v>
      </c>
    </row>
    <row r="47" spans="1:38" ht="15">
      <c r="A47" s="376">
        <v>36</v>
      </c>
      <c r="B47" s="377" t="s">
        <v>416</v>
      </c>
      <c r="C47" s="368" t="s">
        <v>365</v>
      </c>
      <c r="D47" s="369"/>
      <c r="E47" s="370"/>
      <c r="F47" s="370"/>
      <c r="G47" s="370"/>
      <c r="H47" s="370"/>
      <c r="I47" s="370"/>
      <c r="J47" s="370"/>
      <c r="K47" s="370"/>
      <c r="L47" s="370"/>
      <c r="M47" s="370"/>
      <c r="N47" s="370"/>
      <c r="O47" s="370"/>
      <c r="P47" s="370"/>
      <c r="Q47" s="370"/>
      <c r="R47" s="370">
        <f>1*2</f>
        <v>2</v>
      </c>
      <c r="S47" s="370">
        <f>1*4</f>
        <v>4</v>
      </c>
      <c r="T47" s="370"/>
      <c r="U47" s="370"/>
      <c r="V47" s="370"/>
      <c r="W47" s="370">
        <f>7*12</f>
        <v>84</v>
      </c>
      <c r="X47" s="370">
        <f>5*12</f>
        <v>60</v>
      </c>
      <c r="Y47" s="371"/>
      <c r="Z47" s="370"/>
      <c r="AA47" s="371"/>
      <c r="AB47" s="370"/>
      <c r="AC47" s="371"/>
      <c r="AD47" s="371"/>
      <c r="AE47" s="371"/>
      <c r="AF47" s="371"/>
      <c r="AG47" s="371"/>
      <c r="AH47" s="372"/>
      <c r="AI47" s="373">
        <f t="shared" si="1"/>
        <v>150</v>
      </c>
      <c r="AJ47" s="374">
        <v>15</v>
      </c>
      <c r="AK47" s="375" t="e">
        <f t="shared" si="2"/>
        <v>#DIV/0!</v>
      </c>
      <c r="AL47" s="95" t="s">
        <v>249</v>
      </c>
    </row>
    <row r="48" spans="1:38" ht="15">
      <c r="A48" s="376">
        <v>37</v>
      </c>
      <c r="B48" s="377" t="s">
        <v>416</v>
      </c>
      <c r="C48" s="368" t="s">
        <v>366</v>
      </c>
      <c r="D48" s="369">
        <v>4</v>
      </c>
      <c r="E48" s="370"/>
      <c r="F48" s="370"/>
      <c r="G48" s="370"/>
      <c r="H48" s="370"/>
      <c r="I48" s="370"/>
      <c r="J48" s="370"/>
      <c r="K48" s="370"/>
      <c r="L48" s="370"/>
      <c r="M48" s="370"/>
      <c r="N48" s="370"/>
      <c r="O48" s="370"/>
      <c r="P48" s="370"/>
      <c r="Q48" s="370"/>
      <c r="R48" s="370">
        <f>2*2</f>
        <v>4</v>
      </c>
      <c r="S48" s="370">
        <f>2*4</f>
        <v>8</v>
      </c>
      <c r="T48" s="370"/>
      <c r="U48" s="370"/>
      <c r="V48" s="370"/>
      <c r="W48" s="370">
        <f>8*12</f>
        <v>96</v>
      </c>
      <c r="X48" s="370">
        <f>3*12</f>
        <v>36</v>
      </c>
      <c r="Y48" s="371"/>
      <c r="Z48" s="370"/>
      <c r="AA48" s="371"/>
      <c r="AB48" s="370"/>
      <c r="AC48" s="371">
        <v>2</v>
      </c>
      <c r="AD48" s="371"/>
      <c r="AE48" s="371"/>
      <c r="AF48" s="371"/>
      <c r="AG48" s="371"/>
      <c r="AH48" s="372"/>
      <c r="AI48" s="373">
        <f t="shared" si="1"/>
        <v>150</v>
      </c>
      <c r="AJ48" s="374">
        <v>27</v>
      </c>
      <c r="AK48" s="375">
        <f t="shared" si="2"/>
        <v>6.75</v>
      </c>
      <c r="AL48" s="95" t="s">
        <v>249</v>
      </c>
    </row>
    <row r="49" spans="1:38" ht="15">
      <c r="A49" s="366">
        <v>38</v>
      </c>
      <c r="B49" s="367" t="s">
        <v>416</v>
      </c>
      <c r="C49" s="368" t="s">
        <v>333</v>
      </c>
      <c r="D49" s="369">
        <v>12</v>
      </c>
      <c r="E49" s="370"/>
      <c r="F49" s="370"/>
      <c r="G49" s="370"/>
      <c r="H49" s="370"/>
      <c r="I49" s="370"/>
      <c r="J49" s="370"/>
      <c r="K49" s="370"/>
      <c r="L49" s="370"/>
      <c r="M49" s="370"/>
      <c r="N49" s="370"/>
      <c r="O49" s="370"/>
      <c r="P49" s="370"/>
      <c r="Q49" s="370"/>
      <c r="R49" s="370">
        <f>3*2</f>
        <v>6</v>
      </c>
      <c r="S49" s="370">
        <f>3*4</f>
        <v>12</v>
      </c>
      <c r="T49" s="370"/>
      <c r="U49" s="370"/>
      <c r="V49" s="370"/>
      <c r="W49" s="370">
        <f>6*12</f>
        <v>72</v>
      </c>
      <c r="X49" s="370">
        <f>4*12</f>
        <v>48</v>
      </c>
      <c r="Y49" s="371"/>
      <c r="Z49" s="370"/>
      <c r="AA49" s="371"/>
      <c r="AB49" s="370"/>
      <c r="AC49" s="371"/>
      <c r="AD49" s="371"/>
      <c r="AE49" s="371"/>
      <c r="AF49" s="371"/>
      <c r="AG49" s="371"/>
      <c r="AH49" s="372"/>
      <c r="AI49" s="373">
        <f t="shared" si="1"/>
        <v>150</v>
      </c>
      <c r="AJ49" s="374">
        <v>39</v>
      </c>
      <c r="AK49" s="375">
        <f t="shared" si="2"/>
        <v>3.25</v>
      </c>
      <c r="AL49" s="95" t="s">
        <v>249</v>
      </c>
    </row>
    <row r="50" spans="1:38" ht="15">
      <c r="A50" s="376">
        <v>39</v>
      </c>
      <c r="B50" s="377" t="s">
        <v>418</v>
      </c>
      <c r="C50" s="368" t="s">
        <v>92</v>
      </c>
      <c r="D50" s="369">
        <v>24</v>
      </c>
      <c r="E50" s="370"/>
      <c r="F50" s="370"/>
      <c r="G50" s="370"/>
      <c r="H50" s="370"/>
      <c r="I50" s="370"/>
      <c r="J50" s="370"/>
      <c r="K50" s="370"/>
      <c r="L50" s="370"/>
      <c r="M50" s="370"/>
      <c r="N50" s="370"/>
      <c r="O50" s="370"/>
      <c r="P50" s="370"/>
      <c r="Q50" s="370"/>
      <c r="R50" s="370">
        <f>3*2</f>
        <v>6</v>
      </c>
      <c r="S50" s="370">
        <f>3*4</f>
        <v>12</v>
      </c>
      <c r="T50" s="370"/>
      <c r="U50" s="370"/>
      <c r="V50" s="370"/>
      <c r="W50" s="370">
        <f t="shared" ref="W50:X52" si="3">4*12</f>
        <v>48</v>
      </c>
      <c r="X50" s="370">
        <f t="shared" si="3"/>
        <v>48</v>
      </c>
      <c r="Y50" s="371"/>
      <c r="Z50" s="370"/>
      <c r="AA50" s="371"/>
      <c r="AB50" s="370"/>
      <c r="AC50" s="370"/>
      <c r="AD50" s="370"/>
      <c r="AE50" s="370"/>
      <c r="AF50" s="370"/>
      <c r="AG50" s="370"/>
      <c r="AH50" s="378">
        <f>2*6</f>
        <v>12</v>
      </c>
      <c r="AI50" s="373">
        <f t="shared" si="1"/>
        <v>150</v>
      </c>
      <c r="AJ50" s="374">
        <v>40</v>
      </c>
      <c r="AK50" s="375">
        <f t="shared" si="2"/>
        <v>1.6666666666666667</v>
      </c>
      <c r="AL50" s="95" t="s">
        <v>249</v>
      </c>
    </row>
    <row r="51" spans="1:38" ht="15">
      <c r="A51" s="376">
        <v>40</v>
      </c>
      <c r="B51" s="377" t="s">
        <v>419</v>
      </c>
      <c r="C51" s="368" t="s">
        <v>93</v>
      </c>
      <c r="D51" s="369">
        <v>12</v>
      </c>
      <c r="E51" s="370"/>
      <c r="F51" s="370"/>
      <c r="G51" s="370"/>
      <c r="H51" s="370"/>
      <c r="I51" s="370"/>
      <c r="J51" s="370"/>
      <c r="K51" s="370"/>
      <c r="L51" s="370"/>
      <c r="M51" s="370"/>
      <c r="N51" s="370"/>
      <c r="O51" s="370"/>
      <c r="P51" s="370"/>
      <c r="Q51" s="370"/>
      <c r="R51" s="370">
        <f>7*2</f>
        <v>14</v>
      </c>
      <c r="S51" s="370">
        <f>7*4</f>
        <v>28</v>
      </c>
      <c r="T51" s="370"/>
      <c r="U51" s="370"/>
      <c r="V51" s="370"/>
      <c r="W51" s="370">
        <f t="shared" si="3"/>
        <v>48</v>
      </c>
      <c r="X51" s="370">
        <f t="shared" si="3"/>
        <v>48</v>
      </c>
      <c r="Y51" s="371"/>
      <c r="Z51" s="370"/>
      <c r="AA51" s="371"/>
      <c r="AB51" s="370"/>
      <c r="AC51" s="371"/>
      <c r="AD51" s="371"/>
      <c r="AE51" s="371"/>
      <c r="AF51" s="371"/>
      <c r="AG51" s="371"/>
      <c r="AH51" s="372"/>
      <c r="AI51" s="373">
        <f t="shared" si="1"/>
        <v>150</v>
      </c>
      <c r="AJ51" s="374">
        <v>27</v>
      </c>
      <c r="AK51" s="375">
        <f t="shared" si="2"/>
        <v>2.25</v>
      </c>
      <c r="AL51" s="95" t="s">
        <v>249</v>
      </c>
    </row>
    <row r="52" spans="1:38" ht="15">
      <c r="A52" s="376">
        <v>41</v>
      </c>
      <c r="B52" s="377" t="s">
        <v>420</v>
      </c>
      <c r="C52" s="368" t="s">
        <v>94</v>
      </c>
      <c r="D52" s="369">
        <f>1*4</f>
        <v>4</v>
      </c>
      <c r="E52" s="370"/>
      <c r="F52" s="370"/>
      <c r="G52" s="370"/>
      <c r="H52" s="370"/>
      <c r="I52" s="370"/>
      <c r="J52" s="370"/>
      <c r="K52" s="370"/>
      <c r="L52" s="370"/>
      <c r="M52" s="370"/>
      <c r="N52" s="370"/>
      <c r="O52" s="370"/>
      <c r="P52" s="370"/>
      <c r="Q52" s="370"/>
      <c r="R52" s="370">
        <f>8*2</f>
        <v>16</v>
      </c>
      <c r="S52" s="370">
        <f>8*4</f>
        <v>32</v>
      </c>
      <c r="T52" s="370"/>
      <c r="U52" s="370"/>
      <c r="V52" s="370"/>
      <c r="W52" s="370">
        <f t="shared" si="3"/>
        <v>48</v>
      </c>
      <c r="X52" s="370">
        <f t="shared" si="3"/>
        <v>48</v>
      </c>
      <c r="Y52" s="371"/>
      <c r="Z52" s="370"/>
      <c r="AA52" s="371"/>
      <c r="AB52" s="370"/>
      <c r="AC52" s="371">
        <v>2</v>
      </c>
      <c r="AD52" s="371"/>
      <c r="AE52" s="371"/>
      <c r="AF52" s="371"/>
      <c r="AG52" s="371"/>
      <c r="AH52" s="372"/>
      <c r="AI52" s="373">
        <f t="shared" si="1"/>
        <v>150</v>
      </c>
      <c r="AJ52" s="374">
        <v>5</v>
      </c>
      <c r="AK52" s="375">
        <f t="shared" si="2"/>
        <v>1.25</v>
      </c>
      <c r="AL52" s="95" t="s">
        <v>249</v>
      </c>
    </row>
    <row r="53" spans="1:38" ht="15">
      <c r="A53" s="366">
        <v>42</v>
      </c>
      <c r="B53" s="367" t="s">
        <v>420</v>
      </c>
      <c r="C53" s="368" t="s">
        <v>95</v>
      </c>
      <c r="D53" s="369"/>
      <c r="E53" s="370"/>
      <c r="F53" s="370">
        <f>23*6</f>
        <v>138</v>
      </c>
      <c r="G53" s="370"/>
      <c r="H53" s="370"/>
      <c r="I53" s="370"/>
      <c r="J53" s="370"/>
      <c r="K53" s="370"/>
      <c r="L53" s="370"/>
      <c r="M53" s="370"/>
      <c r="N53" s="370"/>
      <c r="O53" s="370"/>
      <c r="P53" s="370"/>
      <c r="Q53" s="370"/>
      <c r="R53" s="370"/>
      <c r="S53" s="370"/>
      <c r="T53" s="370"/>
      <c r="U53" s="370"/>
      <c r="V53" s="370"/>
      <c r="W53" s="370"/>
      <c r="X53" s="370"/>
      <c r="Y53" s="371"/>
      <c r="Z53" s="370"/>
      <c r="AA53" s="371"/>
      <c r="AB53" s="370"/>
      <c r="AC53" s="370"/>
      <c r="AD53" s="370"/>
      <c r="AE53" s="370"/>
      <c r="AF53" s="370"/>
      <c r="AG53" s="370"/>
      <c r="AH53" s="378">
        <f>2*6</f>
        <v>12</v>
      </c>
      <c r="AI53" s="373">
        <f t="shared" si="1"/>
        <v>150</v>
      </c>
      <c r="AJ53" s="374">
        <v>52</v>
      </c>
      <c r="AK53" s="375" t="e">
        <f t="shared" si="2"/>
        <v>#DIV/0!</v>
      </c>
      <c r="AL53" s="95" t="s">
        <v>249</v>
      </c>
    </row>
    <row r="54" spans="1:38" ht="15">
      <c r="A54" s="376">
        <v>43</v>
      </c>
      <c r="B54" s="377" t="s">
        <v>421</v>
      </c>
      <c r="C54" s="368" t="s">
        <v>97</v>
      </c>
      <c r="D54" s="369">
        <v>4</v>
      </c>
      <c r="E54" s="370"/>
      <c r="F54" s="370"/>
      <c r="G54" s="370"/>
      <c r="H54" s="370"/>
      <c r="I54" s="370"/>
      <c r="J54" s="370"/>
      <c r="K54" s="370"/>
      <c r="L54" s="370"/>
      <c r="M54" s="370"/>
      <c r="N54" s="370"/>
      <c r="O54" s="370"/>
      <c r="P54" s="370"/>
      <c r="Q54" s="370"/>
      <c r="R54" s="370">
        <f>7*2</f>
        <v>14</v>
      </c>
      <c r="S54" s="370">
        <f>7*4</f>
        <v>28</v>
      </c>
      <c r="T54" s="370"/>
      <c r="U54" s="370"/>
      <c r="V54" s="370"/>
      <c r="W54" s="370">
        <f>4*12</f>
        <v>48</v>
      </c>
      <c r="X54" s="370">
        <f>4*12</f>
        <v>48</v>
      </c>
      <c r="Y54" s="371"/>
      <c r="Z54" s="370"/>
      <c r="AA54" s="371"/>
      <c r="AB54" s="370"/>
      <c r="AC54" s="371">
        <v>2</v>
      </c>
      <c r="AD54" s="371"/>
      <c r="AE54" s="371"/>
      <c r="AF54" s="371">
        <f>1*6</f>
        <v>6</v>
      </c>
      <c r="AG54" s="371"/>
      <c r="AH54" s="372"/>
      <c r="AI54" s="373">
        <f t="shared" si="1"/>
        <v>150</v>
      </c>
      <c r="AJ54" s="374">
        <v>0</v>
      </c>
      <c r="AK54" s="375">
        <f t="shared" si="2"/>
        <v>0</v>
      </c>
      <c r="AL54" s="95" t="s">
        <v>249</v>
      </c>
    </row>
    <row r="55" spans="1:38" ht="15">
      <c r="A55" s="376">
        <v>44</v>
      </c>
      <c r="B55" s="377" t="s">
        <v>422</v>
      </c>
      <c r="C55" s="368" t="s">
        <v>98</v>
      </c>
      <c r="D55" s="369">
        <f>12*4</f>
        <v>48</v>
      </c>
      <c r="E55" s="370"/>
      <c r="F55" s="370"/>
      <c r="G55" s="370"/>
      <c r="H55" s="370"/>
      <c r="I55" s="370"/>
      <c r="J55" s="370"/>
      <c r="K55" s="370"/>
      <c r="L55" s="370"/>
      <c r="M55" s="370"/>
      <c r="N55" s="370"/>
      <c r="O55" s="370"/>
      <c r="P55" s="370"/>
      <c r="Q55" s="370"/>
      <c r="R55" s="370">
        <f>15*2</f>
        <v>30</v>
      </c>
      <c r="S55" s="370">
        <f>15*4</f>
        <v>60</v>
      </c>
      <c r="T55" s="370"/>
      <c r="U55" s="370"/>
      <c r="V55" s="370"/>
      <c r="W55" s="370"/>
      <c r="X55" s="370"/>
      <c r="Y55" s="370"/>
      <c r="Z55" s="370"/>
      <c r="AA55" s="370"/>
      <c r="AB55" s="370"/>
      <c r="AC55" s="370"/>
      <c r="AD55" s="370"/>
      <c r="AE55" s="370"/>
      <c r="AF55" s="370"/>
      <c r="AG55" s="370"/>
      <c r="AH55" s="378">
        <f>2*6</f>
        <v>12</v>
      </c>
      <c r="AI55" s="373">
        <f t="shared" si="1"/>
        <v>150</v>
      </c>
      <c r="AJ55" s="374">
        <v>70</v>
      </c>
      <c r="AK55" s="375">
        <f t="shared" si="2"/>
        <v>1.4583333333333333</v>
      </c>
      <c r="AL55" s="95" t="s">
        <v>249</v>
      </c>
    </row>
    <row r="56" spans="1:38" ht="15">
      <c r="A56" s="376">
        <v>45</v>
      </c>
      <c r="B56" s="377" t="s">
        <v>472</v>
      </c>
      <c r="C56" s="368" t="s">
        <v>100</v>
      </c>
      <c r="D56" s="369">
        <v>60</v>
      </c>
      <c r="E56" s="370"/>
      <c r="F56" s="370">
        <f>2*6</f>
        <v>12</v>
      </c>
      <c r="G56" s="370"/>
      <c r="H56" s="370"/>
      <c r="I56" s="370"/>
      <c r="J56" s="370"/>
      <c r="K56" s="370"/>
      <c r="L56" s="370"/>
      <c r="M56" s="370"/>
      <c r="N56" s="370"/>
      <c r="O56" s="370"/>
      <c r="P56" s="370"/>
      <c r="Q56" s="370"/>
      <c r="R56" s="370">
        <f>11*2</f>
        <v>22</v>
      </c>
      <c r="S56" s="370">
        <f>11*4</f>
        <v>44</v>
      </c>
      <c r="T56" s="370"/>
      <c r="U56" s="370"/>
      <c r="V56" s="370"/>
      <c r="W56" s="370"/>
      <c r="X56" s="370"/>
      <c r="Y56" s="371"/>
      <c r="Z56" s="370"/>
      <c r="AA56" s="371"/>
      <c r="AB56" s="371"/>
      <c r="AC56" s="371"/>
      <c r="AD56" s="371"/>
      <c r="AE56" s="371"/>
      <c r="AF56" s="371"/>
      <c r="AG56" s="371"/>
      <c r="AH56" s="378">
        <f>2*6</f>
        <v>12</v>
      </c>
      <c r="AI56" s="373">
        <f t="shared" si="1"/>
        <v>150</v>
      </c>
      <c r="AJ56" s="374">
        <v>195</v>
      </c>
      <c r="AK56" s="375">
        <f t="shared" si="2"/>
        <v>3.25</v>
      </c>
      <c r="AL56" s="95" t="s">
        <v>249</v>
      </c>
    </row>
    <row r="57" spans="1:38" ht="15" customHeight="1">
      <c r="A57" s="366">
        <v>46</v>
      </c>
      <c r="B57" s="367" t="s">
        <v>450</v>
      </c>
      <c r="C57" s="368" t="s">
        <v>102</v>
      </c>
      <c r="D57" s="369">
        <f>20*4</f>
        <v>80</v>
      </c>
      <c r="E57" s="664" t="s">
        <v>336</v>
      </c>
      <c r="F57" s="652"/>
      <c r="G57" s="652"/>
      <c r="H57" s="652"/>
      <c r="I57" s="652"/>
      <c r="J57" s="652"/>
      <c r="K57" s="652"/>
      <c r="L57" s="652"/>
      <c r="M57" s="652"/>
      <c r="N57" s="652"/>
      <c r="O57" s="652"/>
      <c r="P57" s="652"/>
      <c r="Q57" s="652"/>
      <c r="R57" s="652"/>
      <c r="S57" s="652"/>
      <c r="T57" s="652"/>
      <c r="U57" s="652"/>
      <c r="V57" s="652"/>
      <c r="W57" s="652"/>
      <c r="X57" s="652"/>
      <c r="Y57" s="652"/>
      <c r="Z57" s="652"/>
      <c r="AA57" s="652"/>
      <c r="AB57" s="652"/>
      <c r="AC57" s="652"/>
      <c r="AD57" s="652"/>
      <c r="AE57" s="652"/>
      <c r="AF57" s="652"/>
      <c r="AG57" s="665"/>
      <c r="AH57" s="372">
        <f>2*6</f>
        <v>12</v>
      </c>
      <c r="AI57" s="373">
        <f t="shared" si="1"/>
        <v>92</v>
      </c>
      <c r="AJ57" s="374">
        <v>61</v>
      </c>
      <c r="AK57" s="375">
        <f t="shared" si="2"/>
        <v>0.76249999999999996</v>
      </c>
      <c r="AL57" s="95" t="s">
        <v>249</v>
      </c>
    </row>
    <row r="58" spans="1:38" ht="15">
      <c r="A58" s="376">
        <v>47</v>
      </c>
      <c r="B58" s="377" t="s">
        <v>409</v>
      </c>
      <c r="C58" s="368" t="s">
        <v>103</v>
      </c>
      <c r="D58" s="369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370"/>
      <c r="P58" s="370"/>
      <c r="Q58" s="370"/>
      <c r="R58" s="370"/>
      <c r="S58" s="370"/>
      <c r="T58" s="370"/>
      <c r="U58" s="370">
        <f>4*6</f>
        <v>24</v>
      </c>
      <c r="V58" s="370"/>
      <c r="W58" s="370">
        <f>5*12</f>
        <v>60</v>
      </c>
      <c r="X58" s="370">
        <f>5*12</f>
        <v>60</v>
      </c>
      <c r="Y58" s="371"/>
      <c r="Z58" s="370"/>
      <c r="AA58" s="371"/>
      <c r="AB58" s="370"/>
      <c r="AC58" s="371"/>
      <c r="AD58" s="371"/>
      <c r="AE58" s="371"/>
      <c r="AF58" s="370">
        <f>1*6</f>
        <v>6</v>
      </c>
      <c r="AG58" s="370"/>
      <c r="AH58" s="378"/>
      <c r="AI58" s="373">
        <f t="shared" si="1"/>
        <v>150</v>
      </c>
      <c r="AJ58" s="374">
        <v>0</v>
      </c>
      <c r="AK58" s="375" t="e">
        <f t="shared" si="2"/>
        <v>#DIV/0!</v>
      </c>
      <c r="AL58" s="95" t="s">
        <v>249</v>
      </c>
    </row>
    <row r="59" spans="1:38" ht="15">
      <c r="A59" s="376">
        <v>48</v>
      </c>
      <c r="B59" s="377" t="s">
        <v>409</v>
      </c>
      <c r="C59" s="368" t="s">
        <v>220</v>
      </c>
      <c r="D59" s="369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370"/>
      <c r="P59" s="370"/>
      <c r="Q59" s="370"/>
      <c r="R59" s="370"/>
      <c r="S59" s="370"/>
      <c r="T59" s="370"/>
      <c r="U59" s="370"/>
      <c r="V59" s="370"/>
      <c r="W59" s="370">
        <f>6*12</f>
        <v>72</v>
      </c>
      <c r="X59" s="370">
        <f>6*12</f>
        <v>72</v>
      </c>
      <c r="Y59" s="371"/>
      <c r="Z59" s="370"/>
      <c r="AA59" s="371"/>
      <c r="AB59" s="370"/>
      <c r="AC59" s="371"/>
      <c r="AD59" s="371"/>
      <c r="AE59" s="371">
        <f>1*6</f>
        <v>6</v>
      </c>
      <c r="AF59" s="370"/>
      <c r="AG59" s="370"/>
      <c r="AH59" s="378"/>
      <c r="AI59" s="373">
        <f t="shared" si="1"/>
        <v>150</v>
      </c>
      <c r="AJ59" s="374"/>
      <c r="AK59" s="375" t="e">
        <f t="shared" si="2"/>
        <v>#DIV/0!</v>
      </c>
      <c r="AL59" s="95" t="s">
        <v>249</v>
      </c>
    </row>
    <row r="60" spans="1:38" ht="15" customHeight="1">
      <c r="A60" s="376">
        <v>49</v>
      </c>
      <c r="B60" s="377" t="s">
        <v>424</v>
      </c>
      <c r="C60" s="368" t="s">
        <v>104</v>
      </c>
      <c r="D60" s="651" t="s">
        <v>200</v>
      </c>
      <c r="E60" s="652"/>
      <c r="F60" s="652"/>
      <c r="G60" s="652"/>
      <c r="H60" s="652"/>
      <c r="I60" s="652"/>
      <c r="J60" s="652"/>
      <c r="K60" s="652"/>
      <c r="L60" s="652"/>
      <c r="M60" s="652"/>
      <c r="N60" s="652"/>
      <c r="O60" s="652"/>
      <c r="P60" s="652"/>
      <c r="Q60" s="652"/>
      <c r="R60" s="652"/>
      <c r="S60" s="652"/>
      <c r="T60" s="652"/>
      <c r="U60" s="652"/>
      <c r="V60" s="652"/>
      <c r="W60" s="652"/>
      <c r="X60" s="652"/>
      <c r="Y60" s="652"/>
      <c r="Z60" s="652"/>
      <c r="AA60" s="652"/>
      <c r="AB60" s="652"/>
      <c r="AC60" s="652"/>
      <c r="AD60" s="652"/>
      <c r="AE60" s="652"/>
      <c r="AF60" s="652"/>
      <c r="AG60" s="652"/>
      <c r="AH60" s="653"/>
      <c r="AI60" s="373">
        <f>SUM(D60:AH60)</f>
        <v>0</v>
      </c>
      <c r="AJ60" s="374">
        <v>0</v>
      </c>
      <c r="AK60" s="375" t="e">
        <f>+AJ60/#REF!</f>
        <v>#REF!</v>
      </c>
      <c r="AL60" s="95" t="s">
        <v>249</v>
      </c>
    </row>
    <row r="61" spans="1:38" ht="15">
      <c r="A61" s="366">
        <v>50</v>
      </c>
      <c r="B61" s="367" t="s">
        <v>424</v>
      </c>
      <c r="C61" s="368" t="s">
        <v>191</v>
      </c>
      <c r="D61" s="369">
        <f>1*4</f>
        <v>4</v>
      </c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370"/>
      <c r="Q61" s="370"/>
      <c r="R61" s="370">
        <f>7*2</f>
        <v>14</v>
      </c>
      <c r="S61" s="370">
        <f>7*4</f>
        <v>28</v>
      </c>
      <c r="T61" s="370">
        <f>1*6</f>
        <v>6</v>
      </c>
      <c r="U61" s="370"/>
      <c r="V61" s="370"/>
      <c r="W61" s="370"/>
      <c r="X61" s="370">
        <f>8*12</f>
        <v>96</v>
      </c>
      <c r="Y61" s="371"/>
      <c r="Z61" s="370"/>
      <c r="AA61" s="371"/>
      <c r="AB61" s="370"/>
      <c r="AC61" s="371">
        <v>2</v>
      </c>
      <c r="AD61" s="371"/>
      <c r="AE61" s="371"/>
      <c r="AF61" s="370"/>
      <c r="AG61" s="370"/>
      <c r="AH61" s="378"/>
      <c r="AI61" s="373">
        <f t="shared" si="1"/>
        <v>150</v>
      </c>
      <c r="AJ61" s="374">
        <v>39</v>
      </c>
      <c r="AK61" s="375">
        <f t="shared" si="2"/>
        <v>9.75</v>
      </c>
      <c r="AL61" s="95" t="s">
        <v>249</v>
      </c>
    </row>
    <row r="62" spans="1:38" ht="15">
      <c r="A62" s="376">
        <v>51</v>
      </c>
      <c r="B62" s="377" t="s">
        <v>424</v>
      </c>
      <c r="C62" s="368" t="s">
        <v>105</v>
      </c>
      <c r="D62" s="369">
        <f>1*4</f>
        <v>4</v>
      </c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370"/>
      <c r="P62" s="370"/>
      <c r="Q62" s="370"/>
      <c r="R62" s="370">
        <f>3*2</f>
        <v>6</v>
      </c>
      <c r="S62" s="370">
        <f>3*4</f>
        <v>12</v>
      </c>
      <c r="T62" s="370">
        <f>5*6</f>
        <v>30</v>
      </c>
      <c r="U62" s="370"/>
      <c r="V62" s="370"/>
      <c r="W62" s="370"/>
      <c r="X62" s="370">
        <f>8*12</f>
        <v>96</v>
      </c>
      <c r="Y62" s="371"/>
      <c r="Z62" s="370"/>
      <c r="AA62" s="371"/>
      <c r="AB62" s="370"/>
      <c r="AC62" s="371">
        <v>2</v>
      </c>
      <c r="AD62" s="371"/>
      <c r="AE62" s="371"/>
      <c r="AF62" s="370"/>
      <c r="AG62" s="370"/>
      <c r="AH62" s="378"/>
      <c r="AI62" s="373">
        <f t="shared" si="1"/>
        <v>150</v>
      </c>
      <c r="AJ62" s="374">
        <v>17</v>
      </c>
      <c r="AK62" s="375">
        <f t="shared" si="2"/>
        <v>4.25</v>
      </c>
      <c r="AL62" s="95" t="s">
        <v>249</v>
      </c>
    </row>
    <row r="63" spans="1:38" ht="15">
      <c r="A63" s="376">
        <v>52</v>
      </c>
      <c r="B63" s="377" t="s">
        <v>425</v>
      </c>
      <c r="C63" s="368" t="s">
        <v>107</v>
      </c>
      <c r="D63" s="369">
        <v>16</v>
      </c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370"/>
      <c r="P63" s="370"/>
      <c r="Q63" s="370"/>
      <c r="R63" s="370">
        <f>16*2</f>
        <v>32</v>
      </c>
      <c r="S63" s="370">
        <f>16*4</f>
        <v>64</v>
      </c>
      <c r="T63" s="370">
        <f>4*6</f>
        <v>24</v>
      </c>
      <c r="U63" s="370"/>
      <c r="V63" s="370"/>
      <c r="W63" s="370"/>
      <c r="X63" s="370"/>
      <c r="Y63" s="371"/>
      <c r="Z63" s="370"/>
      <c r="AA63" s="370"/>
      <c r="AB63" s="370"/>
      <c r="AC63" s="370">
        <f>2</f>
        <v>2</v>
      </c>
      <c r="AD63" s="370"/>
      <c r="AE63" s="371"/>
      <c r="AF63" s="371"/>
      <c r="AG63" s="371"/>
      <c r="AH63" s="372">
        <f>2*6</f>
        <v>12</v>
      </c>
      <c r="AI63" s="373">
        <f t="shared" si="1"/>
        <v>150</v>
      </c>
      <c r="AJ63" s="374">
        <v>243</v>
      </c>
      <c r="AK63" s="375">
        <f t="shared" si="2"/>
        <v>15.1875</v>
      </c>
      <c r="AL63" s="95" t="s">
        <v>249</v>
      </c>
    </row>
    <row r="64" spans="1:38" ht="15">
      <c r="A64" s="376">
        <v>53</v>
      </c>
      <c r="B64" s="377" t="s">
        <v>451</v>
      </c>
      <c r="C64" s="368" t="s">
        <v>109</v>
      </c>
      <c r="D64" s="369"/>
      <c r="E64" s="370"/>
      <c r="F64" s="370"/>
      <c r="G64" s="370"/>
      <c r="H64" s="370"/>
      <c r="I64" s="370"/>
      <c r="J64" s="370"/>
      <c r="K64" s="370"/>
      <c r="L64" s="370">
        <f>4*4</f>
        <v>16</v>
      </c>
      <c r="M64" s="370"/>
      <c r="N64" s="370"/>
      <c r="O64" s="370"/>
      <c r="P64" s="370"/>
      <c r="Q64" s="370"/>
      <c r="R64" s="370">
        <f>17*2</f>
        <v>34</v>
      </c>
      <c r="S64" s="370">
        <f>17*4</f>
        <v>68</v>
      </c>
      <c r="T64" s="370">
        <f>3*6</f>
        <v>18</v>
      </c>
      <c r="U64" s="370"/>
      <c r="V64" s="370"/>
      <c r="W64" s="370"/>
      <c r="X64" s="370"/>
      <c r="Y64" s="371"/>
      <c r="Z64" s="370"/>
      <c r="AA64" s="371"/>
      <c r="AB64" s="370"/>
      <c r="AC64" s="371">
        <v>2</v>
      </c>
      <c r="AD64" s="371"/>
      <c r="AE64" s="371"/>
      <c r="AF64" s="371"/>
      <c r="AG64" s="371"/>
      <c r="AH64" s="372">
        <f>2*6</f>
        <v>12</v>
      </c>
      <c r="AI64" s="373">
        <f t="shared" si="1"/>
        <v>150</v>
      </c>
      <c r="AJ64" s="374">
        <v>74</v>
      </c>
      <c r="AK64" s="375" t="e">
        <f t="shared" si="2"/>
        <v>#DIV/0!</v>
      </c>
      <c r="AL64" s="95" t="s">
        <v>249</v>
      </c>
    </row>
    <row r="65" spans="1:38" ht="15">
      <c r="A65" s="366">
        <v>54</v>
      </c>
      <c r="B65" s="367" t="s">
        <v>451</v>
      </c>
      <c r="C65" s="368" t="s">
        <v>110</v>
      </c>
      <c r="D65" s="369"/>
      <c r="E65" s="370"/>
      <c r="F65" s="370"/>
      <c r="G65" s="370"/>
      <c r="H65" s="370"/>
      <c r="I65" s="370"/>
      <c r="J65" s="370"/>
      <c r="K65" s="370"/>
      <c r="L65" s="370">
        <f>4*4</f>
        <v>16</v>
      </c>
      <c r="M65" s="370"/>
      <c r="N65" s="370"/>
      <c r="O65" s="370"/>
      <c r="P65" s="370"/>
      <c r="Q65" s="370"/>
      <c r="R65" s="370">
        <f>16*2</f>
        <v>32</v>
      </c>
      <c r="S65" s="370">
        <f>16*4</f>
        <v>64</v>
      </c>
      <c r="T65" s="370">
        <f>4*6</f>
        <v>24</v>
      </c>
      <c r="U65" s="370"/>
      <c r="V65" s="370"/>
      <c r="W65" s="370"/>
      <c r="X65" s="370"/>
      <c r="Y65" s="371"/>
      <c r="Z65" s="370"/>
      <c r="AA65" s="371"/>
      <c r="AB65" s="370"/>
      <c r="AC65" s="371">
        <v>2</v>
      </c>
      <c r="AD65" s="371"/>
      <c r="AE65" s="371"/>
      <c r="AF65" s="371"/>
      <c r="AG65" s="371"/>
      <c r="AH65" s="372">
        <f>2*6</f>
        <v>12</v>
      </c>
      <c r="AI65" s="373">
        <f t="shared" si="1"/>
        <v>150</v>
      </c>
      <c r="AJ65" s="374">
        <v>86</v>
      </c>
      <c r="AK65" s="375" t="e">
        <f t="shared" si="2"/>
        <v>#DIV/0!</v>
      </c>
      <c r="AL65" s="95" t="s">
        <v>249</v>
      </c>
    </row>
    <row r="66" spans="1:38" ht="15">
      <c r="A66" s="376">
        <v>55</v>
      </c>
      <c r="B66" s="377" t="s">
        <v>426</v>
      </c>
      <c r="C66" s="368" t="s">
        <v>111</v>
      </c>
      <c r="D66" s="369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370"/>
      <c r="X66" s="370"/>
      <c r="Y66" s="371"/>
      <c r="Z66" s="370"/>
      <c r="AA66" s="371"/>
      <c r="AB66" s="370"/>
      <c r="AC66" s="371"/>
      <c r="AD66" s="371"/>
      <c r="AE66" s="371">
        <f>24*6</f>
        <v>144</v>
      </c>
      <c r="AF66" s="370"/>
      <c r="AG66" s="370"/>
      <c r="AH66" s="378">
        <f>1*6</f>
        <v>6</v>
      </c>
      <c r="AI66" s="373">
        <f t="shared" si="1"/>
        <v>150</v>
      </c>
      <c r="AJ66" s="374">
        <v>42</v>
      </c>
      <c r="AK66" s="375" t="e">
        <f t="shared" si="2"/>
        <v>#DIV/0!</v>
      </c>
      <c r="AL66" s="95" t="s">
        <v>249</v>
      </c>
    </row>
    <row r="67" spans="1:38" ht="15">
      <c r="A67" s="376">
        <v>56</v>
      </c>
      <c r="B67" s="377" t="s">
        <v>408</v>
      </c>
      <c r="C67" s="368" t="s">
        <v>192</v>
      </c>
      <c r="D67" s="369">
        <v>12</v>
      </c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370"/>
      <c r="P67" s="370"/>
      <c r="Q67" s="370"/>
      <c r="R67" s="370">
        <f>6*2</f>
        <v>12</v>
      </c>
      <c r="S67" s="370">
        <f>6*4</f>
        <v>24</v>
      </c>
      <c r="T67" s="370"/>
      <c r="U67" s="370"/>
      <c r="V67" s="370"/>
      <c r="W67" s="370"/>
      <c r="X67" s="370">
        <f>8*12</f>
        <v>96</v>
      </c>
      <c r="Y67" s="371"/>
      <c r="Z67" s="370"/>
      <c r="AA67" s="371"/>
      <c r="AB67" s="370"/>
      <c r="AC67" s="370"/>
      <c r="AD67" s="370"/>
      <c r="AE67" s="370"/>
      <c r="AF67" s="370">
        <f>1*6</f>
        <v>6</v>
      </c>
      <c r="AG67" s="370"/>
      <c r="AH67" s="372"/>
      <c r="AI67" s="373">
        <f t="shared" si="1"/>
        <v>150</v>
      </c>
      <c r="AJ67" s="374">
        <v>22</v>
      </c>
      <c r="AK67" s="375">
        <f t="shared" si="2"/>
        <v>1.8333333333333333</v>
      </c>
      <c r="AL67" s="95" t="s">
        <v>249</v>
      </c>
    </row>
    <row r="68" spans="1:38" ht="15">
      <c r="A68" s="376">
        <v>57</v>
      </c>
      <c r="B68" s="377" t="s">
        <v>408</v>
      </c>
      <c r="C68" s="368" t="s">
        <v>202</v>
      </c>
      <c r="D68" s="369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370"/>
      <c r="P68" s="370"/>
      <c r="Q68" s="370"/>
      <c r="R68" s="370">
        <f>9*2</f>
        <v>18</v>
      </c>
      <c r="S68" s="370">
        <f>9*4</f>
        <v>36</v>
      </c>
      <c r="T68" s="370"/>
      <c r="U68" s="370"/>
      <c r="V68" s="370"/>
      <c r="W68" s="370"/>
      <c r="X68" s="370">
        <f>8*12</f>
        <v>96</v>
      </c>
      <c r="Y68" s="371"/>
      <c r="Z68" s="370"/>
      <c r="AA68" s="371"/>
      <c r="AB68" s="370"/>
      <c r="AC68" s="371"/>
      <c r="AD68" s="371"/>
      <c r="AE68" s="371"/>
      <c r="AF68" s="370"/>
      <c r="AG68" s="370"/>
      <c r="AH68" s="378"/>
      <c r="AI68" s="373">
        <f t="shared" si="1"/>
        <v>150</v>
      </c>
      <c r="AJ68" s="374">
        <v>0</v>
      </c>
      <c r="AK68" s="375" t="e">
        <f t="shared" si="2"/>
        <v>#DIV/0!</v>
      </c>
      <c r="AL68" s="95" t="s">
        <v>249</v>
      </c>
    </row>
    <row r="69" spans="1:38" ht="15">
      <c r="A69" s="366">
        <v>58</v>
      </c>
      <c r="B69" s="367" t="s">
        <v>410</v>
      </c>
      <c r="C69" s="368" t="s">
        <v>166</v>
      </c>
      <c r="D69" s="369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370"/>
      <c r="P69" s="370"/>
      <c r="Q69" s="370"/>
      <c r="R69" s="370">
        <f>7*2</f>
        <v>14</v>
      </c>
      <c r="S69" s="370">
        <f>7*4</f>
        <v>28</v>
      </c>
      <c r="T69" s="370"/>
      <c r="U69" s="370"/>
      <c r="V69" s="370"/>
      <c r="W69" s="370">
        <f>4*12</f>
        <v>48</v>
      </c>
      <c r="X69" s="370">
        <f>4*12</f>
        <v>48</v>
      </c>
      <c r="Y69" s="371"/>
      <c r="Z69" s="370"/>
      <c r="AA69" s="371"/>
      <c r="AB69" s="370"/>
      <c r="AC69" s="371"/>
      <c r="AD69" s="371"/>
      <c r="AE69" s="371"/>
      <c r="AF69" s="371"/>
      <c r="AG69" s="371"/>
      <c r="AH69" s="372">
        <f>2*6</f>
        <v>12</v>
      </c>
      <c r="AI69" s="373">
        <f t="shared" si="1"/>
        <v>150</v>
      </c>
      <c r="AJ69" s="374">
        <v>48</v>
      </c>
      <c r="AK69" s="375" t="e">
        <f t="shared" si="2"/>
        <v>#DIV/0!</v>
      </c>
      <c r="AL69" s="95" t="s">
        <v>249</v>
      </c>
    </row>
    <row r="70" spans="1:38" ht="15" customHeight="1">
      <c r="A70" s="376">
        <v>59</v>
      </c>
      <c r="B70" s="377" t="s">
        <v>427</v>
      </c>
      <c r="C70" s="368" t="s">
        <v>112</v>
      </c>
      <c r="D70" s="369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370"/>
      <c r="P70" s="370"/>
      <c r="Q70" s="370"/>
      <c r="R70" s="370"/>
      <c r="S70" s="370"/>
      <c r="T70" s="370"/>
      <c r="U70" s="370">
        <f>3*6</f>
        <v>18</v>
      </c>
      <c r="V70" s="370"/>
      <c r="W70" s="370">
        <f>3*12</f>
        <v>36</v>
      </c>
      <c r="X70" s="370">
        <f>3*12</f>
        <v>36</v>
      </c>
      <c r="Y70" s="371"/>
      <c r="Z70" s="661" t="s">
        <v>473</v>
      </c>
      <c r="AA70" s="662"/>
      <c r="AB70" s="662"/>
      <c r="AC70" s="662"/>
      <c r="AD70" s="662"/>
      <c r="AE70" s="662"/>
      <c r="AF70" s="662"/>
      <c r="AG70" s="662"/>
      <c r="AH70" s="666"/>
      <c r="AI70" s="373">
        <f t="shared" si="1"/>
        <v>90</v>
      </c>
      <c r="AJ70" s="374">
        <v>56</v>
      </c>
      <c r="AK70" s="375" t="e">
        <f t="shared" si="2"/>
        <v>#DIV/0!</v>
      </c>
      <c r="AL70" s="95" t="s">
        <v>249</v>
      </c>
    </row>
    <row r="71" spans="1:38" ht="15" customHeight="1">
      <c r="A71" s="376">
        <v>60</v>
      </c>
      <c r="B71" s="377" t="s">
        <v>427</v>
      </c>
      <c r="C71" s="368" t="s">
        <v>113</v>
      </c>
      <c r="D71" s="369">
        <v>52</v>
      </c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370"/>
      <c r="P71" s="370"/>
      <c r="Q71" s="370"/>
      <c r="R71" s="370"/>
      <c r="S71" s="370"/>
      <c r="T71" s="370"/>
      <c r="U71" s="370"/>
      <c r="V71" s="370"/>
      <c r="W71" s="370">
        <f>3*12</f>
        <v>36</v>
      </c>
      <c r="X71" s="370">
        <f>3*12</f>
        <v>36</v>
      </c>
      <c r="Y71" s="371"/>
      <c r="Z71" s="661" t="s">
        <v>474</v>
      </c>
      <c r="AA71" s="662"/>
      <c r="AB71" s="662"/>
      <c r="AC71" s="662"/>
      <c r="AD71" s="662"/>
      <c r="AE71" s="662"/>
      <c r="AF71" s="662"/>
      <c r="AG71" s="662"/>
      <c r="AH71" s="666"/>
      <c r="AI71" s="373">
        <f t="shared" si="1"/>
        <v>124</v>
      </c>
      <c r="AJ71" s="374">
        <v>171</v>
      </c>
      <c r="AK71" s="375">
        <f t="shared" si="2"/>
        <v>3.2884615384615383</v>
      </c>
      <c r="AL71" s="95" t="s">
        <v>249</v>
      </c>
    </row>
    <row r="72" spans="1:38" ht="15" customHeight="1">
      <c r="A72" s="376">
        <v>61</v>
      </c>
      <c r="B72" s="377" t="s">
        <v>427</v>
      </c>
      <c r="C72" s="368" t="s">
        <v>306</v>
      </c>
      <c r="D72" s="369"/>
      <c r="E72" s="370"/>
      <c r="F72" s="370"/>
      <c r="G72" s="370"/>
      <c r="H72" s="370"/>
      <c r="I72" s="370"/>
      <c r="J72" s="370"/>
      <c r="K72" s="370"/>
      <c r="L72" s="370"/>
      <c r="M72" s="370"/>
      <c r="N72" s="370"/>
      <c r="O72" s="370"/>
      <c r="P72" s="370"/>
      <c r="Q72" s="370"/>
      <c r="R72" s="370"/>
      <c r="S72" s="370"/>
      <c r="T72" s="370"/>
      <c r="U72" s="370">
        <f>15*6</f>
        <v>90</v>
      </c>
      <c r="V72" s="370"/>
      <c r="W72" s="370"/>
      <c r="X72" s="370"/>
      <c r="Y72" s="371"/>
      <c r="Z72" s="661" t="s">
        <v>475</v>
      </c>
      <c r="AA72" s="662"/>
      <c r="AB72" s="662"/>
      <c r="AC72" s="662"/>
      <c r="AD72" s="662"/>
      <c r="AE72" s="662"/>
      <c r="AF72" s="662"/>
      <c r="AG72" s="662"/>
      <c r="AH72" s="666"/>
      <c r="AI72" s="373">
        <f t="shared" si="1"/>
        <v>90</v>
      </c>
      <c r="AJ72" s="374">
        <v>151</v>
      </c>
      <c r="AK72" s="375" t="e">
        <f t="shared" si="2"/>
        <v>#DIV/0!</v>
      </c>
      <c r="AL72" s="95" t="s">
        <v>249</v>
      </c>
    </row>
    <row r="73" spans="1:38" ht="15">
      <c r="A73" s="366">
        <v>62</v>
      </c>
      <c r="B73" s="367" t="s">
        <v>427</v>
      </c>
      <c r="C73" s="368" t="s">
        <v>167</v>
      </c>
      <c r="D73" s="369"/>
      <c r="E73" s="370"/>
      <c r="F73" s="370"/>
      <c r="G73" s="370"/>
      <c r="H73" s="370"/>
      <c r="I73" s="370"/>
      <c r="J73" s="370"/>
      <c r="K73" s="370"/>
      <c r="L73" s="370"/>
      <c r="M73" s="370"/>
      <c r="N73" s="370"/>
      <c r="O73" s="370"/>
      <c r="P73" s="370"/>
      <c r="Q73" s="370"/>
      <c r="R73" s="370"/>
      <c r="S73" s="370"/>
      <c r="T73" s="370"/>
      <c r="U73" s="370">
        <f>25*6</f>
        <v>150</v>
      </c>
      <c r="V73" s="370"/>
      <c r="W73" s="370"/>
      <c r="X73" s="370"/>
      <c r="Y73" s="371"/>
      <c r="Z73" s="370"/>
      <c r="AA73" s="371"/>
      <c r="AB73" s="370"/>
      <c r="AC73" s="370"/>
      <c r="AD73" s="370"/>
      <c r="AE73" s="370"/>
      <c r="AF73" s="370"/>
      <c r="AG73" s="370"/>
      <c r="AH73" s="372"/>
      <c r="AI73" s="373">
        <f t="shared" si="1"/>
        <v>150</v>
      </c>
      <c r="AJ73" s="374">
        <v>149</v>
      </c>
      <c r="AK73" s="375" t="e">
        <f t="shared" si="2"/>
        <v>#DIV/0!</v>
      </c>
      <c r="AL73" s="95" t="s">
        <v>249</v>
      </c>
    </row>
    <row r="74" spans="1:38" ht="15">
      <c r="A74" s="376">
        <v>63</v>
      </c>
      <c r="B74" s="377" t="s">
        <v>411</v>
      </c>
      <c r="C74" s="368" t="s">
        <v>304</v>
      </c>
      <c r="D74" s="369"/>
      <c r="E74" s="370"/>
      <c r="F74" s="370"/>
      <c r="G74" s="370"/>
      <c r="H74" s="370"/>
      <c r="I74" s="370"/>
      <c r="J74" s="370"/>
      <c r="K74" s="370"/>
      <c r="L74" s="370"/>
      <c r="M74" s="370"/>
      <c r="N74" s="370"/>
      <c r="O74" s="370"/>
      <c r="P74" s="370"/>
      <c r="Q74" s="370"/>
      <c r="R74" s="370">
        <f>3*2</f>
        <v>6</v>
      </c>
      <c r="S74" s="370">
        <f>3*4</f>
        <v>12</v>
      </c>
      <c r="T74" s="370"/>
      <c r="U74" s="370">
        <f>8*6</f>
        <v>48</v>
      </c>
      <c r="V74" s="370"/>
      <c r="W74" s="370"/>
      <c r="X74" s="370">
        <f>7*12</f>
        <v>84</v>
      </c>
      <c r="Y74" s="371"/>
      <c r="Z74" s="370"/>
      <c r="AA74" s="371"/>
      <c r="AB74" s="370"/>
      <c r="AC74" s="371"/>
      <c r="AD74" s="371"/>
      <c r="AE74" s="371"/>
      <c r="AF74" s="370"/>
      <c r="AG74" s="370"/>
      <c r="AH74" s="378"/>
      <c r="AI74" s="373">
        <f t="shared" si="1"/>
        <v>150</v>
      </c>
      <c r="AJ74" s="374">
        <v>39</v>
      </c>
      <c r="AK74" s="375" t="e">
        <f t="shared" si="2"/>
        <v>#DIV/0!</v>
      </c>
      <c r="AL74" s="95" t="s">
        <v>249</v>
      </c>
    </row>
    <row r="75" spans="1:38" ht="15">
      <c r="A75" s="376">
        <v>64</v>
      </c>
      <c r="B75" s="377" t="s">
        <v>409</v>
      </c>
      <c r="C75" s="368" t="s">
        <v>168</v>
      </c>
      <c r="D75" s="369"/>
      <c r="E75" s="370"/>
      <c r="F75" s="370"/>
      <c r="G75" s="370"/>
      <c r="H75" s="370"/>
      <c r="I75" s="370"/>
      <c r="J75" s="370"/>
      <c r="K75" s="370"/>
      <c r="L75" s="370"/>
      <c r="M75" s="370"/>
      <c r="N75" s="370"/>
      <c r="O75" s="370"/>
      <c r="P75" s="370"/>
      <c r="Q75" s="370"/>
      <c r="R75" s="370"/>
      <c r="S75" s="370"/>
      <c r="T75" s="370"/>
      <c r="U75" s="370"/>
      <c r="V75" s="370"/>
      <c r="W75" s="370">
        <f>6*12</f>
        <v>72</v>
      </c>
      <c r="X75" s="370">
        <f>6*12</f>
        <v>72</v>
      </c>
      <c r="Y75" s="371"/>
      <c r="Z75" s="370"/>
      <c r="AA75" s="371"/>
      <c r="AB75" s="370"/>
      <c r="AC75" s="371"/>
      <c r="AD75" s="371"/>
      <c r="AE75" s="371">
        <f>1*6</f>
        <v>6</v>
      </c>
      <c r="AF75" s="370"/>
      <c r="AG75" s="370"/>
      <c r="AH75" s="378"/>
      <c r="AI75" s="373">
        <f t="shared" si="1"/>
        <v>150</v>
      </c>
      <c r="AJ75" s="374">
        <v>0</v>
      </c>
      <c r="AK75" s="375" t="e">
        <f t="shared" si="2"/>
        <v>#DIV/0!</v>
      </c>
      <c r="AL75" s="95" t="s">
        <v>249</v>
      </c>
    </row>
    <row r="76" spans="1:38" ht="15">
      <c r="A76" s="376">
        <v>65</v>
      </c>
      <c r="B76" s="377" t="s">
        <v>409</v>
      </c>
      <c r="C76" s="368" t="s">
        <v>201</v>
      </c>
      <c r="D76" s="369"/>
      <c r="E76" s="370"/>
      <c r="F76" s="370"/>
      <c r="G76" s="370"/>
      <c r="H76" s="370"/>
      <c r="I76" s="370"/>
      <c r="J76" s="370"/>
      <c r="K76" s="370"/>
      <c r="L76" s="370"/>
      <c r="M76" s="370"/>
      <c r="N76" s="370"/>
      <c r="O76" s="370"/>
      <c r="P76" s="370"/>
      <c r="Q76" s="370"/>
      <c r="R76" s="370"/>
      <c r="S76" s="370"/>
      <c r="T76" s="370"/>
      <c r="U76" s="370"/>
      <c r="V76" s="370"/>
      <c r="W76" s="370">
        <f>6*12</f>
        <v>72</v>
      </c>
      <c r="X76" s="370">
        <f>6*12</f>
        <v>72</v>
      </c>
      <c r="Y76" s="371"/>
      <c r="Z76" s="370"/>
      <c r="AA76" s="371"/>
      <c r="AB76" s="370"/>
      <c r="AC76" s="371"/>
      <c r="AD76" s="371"/>
      <c r="AE76" s="371">
        <f>1*6</f>
        <v>6</v>
      </c>
      <c r="AF76" s="370"/>
      <c r="AG76" s="370"/>
      <c r="AH76" s="378"/>
      <c r="AI76" s="373">
        <f t="shared" si="1"/>
        <v>150</v>
      </c>
      <c r="AJ76" s="374">
        <v>0</v>
      </c>
      <c r="AK76" s="375" t="e">
        <f t="shared" si="2"/>
        <v>#DIV/0!</v>
      </c>
      <c r="AL76" s="95" t="s">
        <v>249</v>
      </c>
    </row>
    <row r="77" spans="1:38" ht="15">
      <c r="A77" s="366">
        <v>66</v>
      </c>
      <c r="B77" s="367" t="s">
        <v>411</v>
      </c>
      <c r="C77" s="368" t="s">
        <v>203</v>
      </c>
      <c r="D77" s="369"/>
      <c r="E77" s="370"/>
      <c r="F77" s="370"/>
      <c r="G77" s="370"/>
      <c r="H77" s="370"/>
      <c r="I77" s="370"/>
      <c r="J77" s="370"/>
      <c r="K77" s="370"/>
      <c r="L77" s="370"/>
      <c r="M77" s="370"/>
      <c r="N77" s="370"/>
      <c r="O77" s="370"/>
      <c r="P77" s="370"/>
      <c r="Q77" s="370"/>
      <c r="R77" s="370">
        <f>9*2</f>
        <v>18</v>
      </c>
      <c r="S77" s="370">
        <f>9*4</f>
        <v>36</v>
      </c>
      <c r="T77" s="370"/>
      <c r="U77" s="370">
        <f>4*6</f>
        <v>24</v>
      </c>
      <c r="V77" s="370"/>
      <c r="W77" s="370">
        <f>1*12</f>
        <v>12</v>
      </c>
      <c r="X77" s="370">
        <f>5*12</f>
        <v>60</v>
      </c>
      <c r="Y77" s="371"/>
      <c r="Z77" s="370"/>
      <c r="AA77" s="371"/>
      <c r="AB77" s="370"/>
      <c r="AC77" s="371"/>
      <c r="AD77" s="371"/>
      <c r="AE77" s="371"/>
      <c r="AF77" s="371"/>
      <c r="AG77" s="371"/>
      <c r="AH77" s="378"/>
      <c r="AI77" s="373">
        <f t="shared" ref="AI77:AI144" si="4">SUM(D77:AH77)</f>
        <v>150</v>
      </c>
      <c r="AJ77" s="374">
        <v>25</v>
      </c>
      <c r="AK77" s="375" t="e">
        <f t="shared" ref="AK77:AK105" si="5">+AJ77/D77</f>
        <v>#DIV/0!</v>
      </c>
      <c r="AL77" s="95" t="s">
        <v>249</v>
      </c>
    </row>
    <row r="78" spans="1:38" ht="15">
      <c r="A78" s="376">
        <v>67</v>
      </c>
      <c r="B78" s="279" t="s">
        <v>428</v>
      </c>
      <c r="C78" s="368" t="s">
        <v>169</v>
      </c>
      <c r="D78" s="369"/>
      <c r="E78" s="370">
        <f>23*6</f>
        <v>138</v>
      </c>
      <c r="F78" s="370"/>
      <c r="G78" s="370"/>
      <c r="H78" s="370"/>
      <c r="I78" s="370"/>
      <c r="J78" s="370"/>
      <c r="K78" s="370"/>
      <c r="L78" s="370"/>
      <c r="M78" s="370"/>
      <c r="N78" s="370"/>
      <c r="O78" s="370"/>
      <c r="P78" s="370"/>
      <c r="Q78" s="370"/>
      <c r="R78" s="370"/>
      <c r="S78" s="370"/>
      <c r="T78" s="370"/>
      <c r="U78" s="370"/>
      <c r="V78" s="370"/>
      <c r="W78" s="370"/>
      <c r="X78" s="370"/>
      <c r="Y78" s="371"/>
      <c r="Z78" s="370"/>
      <c r="AA78" s="371"/>
      <c r="AB78" s="370"/>
      <c r="AC78" s="371"/>
      <c r="AD78" s="371"/>
      <c r="AE78" s="371"/>
      <c r="AF78" s="370"/>
      <c r="AG78" s="370"/>
      <c r="AH78" s="378">
        <f>2*6</f>
        <v>12</v>
      </c>
      <c r="AI78" s="373">
        <f t="shared" si="4"/>
        <v>150</v>
      </c>
      <c r="AJ78" s="374">
        <v>71</v>
      </c>
      <c r="AK78" s="375" t="e">
        <f t="shared" si="5"/>
        <v>#DIV/0!</v>
      </c>
      <c r="AL78" s="95" t="s">
        <v>249</v>
      </c>
    </row>
    <row r="79" spans="1:38" ht="15">
      <c r="A79" s="376">
        <v>68</v>
      </c>
      <c r="B79" s="377" t="s">
        <v>454</v>
      </c>
      <c r="C79" s="368" t="s">
        <v>205</v>
      </c>
      <c r="D79" s="369">
        <v>34</v>
      </c>
      <c r="E79" s="370">
        <f>11*4</f>
        <v>44</v>
      </c>
      <c r="F79" s="370"/>
      <c r="G79" s="370"/>
      <c r="H79" s="370"/>
      <c r="I79" s="370"/>
      <c r="J79" s="370"/>
      <c r="K79" s="370"/>
      <c r="L79" s="370"/>
      <c r="M79" s="370"/>
      <c r="N79" s="370"/>
      <c r="O79" s="370"/>
      <c r="P79" s="370"/>
      <c r="Q79" s="370"/>
      <c r="R79" s="370">
        <f>10*2</f>
        <v>20</v>
      </c>
      <c r="S79" s="370">
        <f>10*4</f>
        <v>40</v>
      </c>
      <c r="T79" s="370"/>
      <c r="U79" s="370"/>
      <c r="V79" s="370"/>
      <c r="W79" s="370"/>
      <c r="X79" s="370"/>
      <c r="Y79" s="371"/>
      <c r="Z79" s="370"/>
      <c r="AA79" s="371"/>
      <c r="AB79" s="370"/>
      <c r="AC79" s="371"/>
      <c r="AD79" s="371"/>
      <c r="AE79" s="371"/>
      <c r="AF79" s="370"/>
      <c r="AG79" s="370"/>
      <c r="AH79" s="378">
        <f>2*6</f>
        <v>12</v>
      </c>
      <c r="AI79" s="373">
        <f t="shared" si="4"/>
        <v>150</v>
      </c>
      <c r="AJ79" s="374">
        <v>18</v>
      </c>
      <c r="AK79" s="375">
        <f t="shared" si="5"/>
        <v>0.52941176470588236</v>
      </c>
      <c r="AL79" s="95" t="s">
        <v>249</v>
      </c>
    </row>
    <row r="80" spans="1:38" ht="15" customHeight="1">
      <c r="A80" s="376">
        <v>69</v>
      </c>
      <c r="B80" s="377" t="s">
        <v>476</v>
      </c>
      <c r="C80" s="368" t="s">
        <v>193</v>
      </c>
      <c r="D80" s="651" t="s">
        <v>219</v>
      </c>
      <c r="E80" s="652"/>
      <c r="F80" s="652"/>
      <c r="G80" s="652"/>
      <c r="H80" s="652"/>
      <c r="I80" s="652"/>
      <c r="J80" s="652"/>
      <c r="K80" s="652"/>
      <c r="L80" s="652"/>
      <c r="M80" s="652"/>
      <c r="N80" s="652"/>
      <c r="O80" s="652"/>
      <c r="P80" s="652"/>
      <c r="Q80" s="652"/>
      <c r="R80" s="652"/>
      <c r="S80" s="652"/>
      <c r="T80" s="652"/>
      <c r="U80" s="652"/>
      <c r="V80" s="652"/>
      <c r="W80" s="652"/>
      <c r="X80" s="652"/>
      <c r="Y80" s="652"/>
      <c r="Z80" s="652"/>
      <c r="AA80" s="652"/>
      <c r="AB80" s="652"/>
      <c r="AC80" s="652"/>
      <c r="AD80" s="652"/>
      <c r="AE80" s="652"/>
      <c r="AF80" s="652"/>
      <c r="AG80" s="652"/>
      <c r="AH80" s="653"/>
      <c r="AI80" s="373">
        <f>SUM(D80:AH80)</f>
        <v>0</v>
      </c>
      <c r="AJ80" s="374">
        <v>0</v>
      </c>
      <c r="AK80" s="375" t="e">
        <f>+AJ80/#REF!</f>
        <v>#REF!</v>
      </c>
      <c r="AL80" s="95" t="s">
        <v>249</v>
      </c>
    </row>
    <row r="81" spans="1:38" ht="15">
      <c r="A81" s="366">
        <v>70</v>
      </c>
      <c r="B81" s="367" t="s">
        <v>410</v>
      </c>
      <c r="C81" s="368" t="s">
        <v>208</v>
      </c>
      <c r="D81" s="369"/>
      <c r="E81" s="370"/>
      <c r="F81" s="370"/>
      <c r="G81" s="370"/>
      <c r="H81" s="370"/>
      <c r="I81" s="370"/>
      <c r="J81" s="370"/>
      <c r="K81" s="370"/>
      <c r="L81" s="370"/>
      <c r="M81" s="370"/>
      <c r="N81" s="370"/>
      <c r="O81" s="370"/>
      <c r="P81" s="370"/>
      <c r="Q81" s="370"/>
      <c r="R81" s="370">
        <f>9*2</f>
        <v>18</v>
      </c>
      <c r="S81" s="370">
        <f>9*4</f>
        <v>36</v>
      </c>
      <c r="T81" s="370"/>
      <c r="U81" s="370"/>
      <c r="V81" s="370"/>
      <c r="W81" s="370">
        <f>4*12</f>
        <v>48</v>
      </c>
      <c r="X81" s="370">
        <f>4*12</f>
        <v>48</v>
      </c>
      <c r="Y81" s="370"/>
      <c r="Z81" s="370"/>
      <c r="AA81" s="370"/>
      <c r="AB81" s="370"/>
      <c r="AC81" s="370"/>
      <c r="AD81" s="370"/>
      <c r="AE81" s="370"/>
      <c r="AF81" s="370"/>
      <c r="AG81" s="370"/>
      <c r="AH81" s="378"/>
      <c r="AI81" s="373">
        <f t="shared" si="4"/>
        <v>150</v>
      </c>
      <c r="AJ81" s="374">
        <v>0</v>
      </c>
      <c r="AK81" s="375" t="e">
        <f t="shared" si="5"/>
        <v>#DIV/0!</v>
      </c>
      <c r="AL81" s="95" t="s">
        <v>249</v>
      </c>
    </row>
    <row r="82" spans="1:38" ht="15">
      <c r="A82" s="376">
        <v>71</v>
      </c>
      <c r="B82" s="377" t="s">
        <v>411</v>
      </c>
      <c r="C82" s="368" t="s">
        <v>303</v>
      </c>
      <c r="D82" s="369"/>
      <c r="E82" s="370"/>
      <c r="F82" s="370"/>
      <c r="G82" s="370"/>
      <c r="H82" s="370"/>
      <c r="I82" s="370"/>
      <c r="J82" s="370"/>
      <c r="K82" s="370"/>
      <c r="L82" s="370"/>
      <c r="M82" s="370"/>
      <c r="N82" s="370"/>
      <c r="O82" s="370"/>
      <c r="P82" s="370"/>
      <c r="Q82" s="370"/>
      <c r="R82" s="370">
        <f>5*2</f>
        <v>10</v>
      </c>
      <c r="S82" s="370">
        <f>5*4</f>
        <v>20</v>
      </c>
      <c r="T82" s="370"/>
      <c r="U82" s="370"/>
      <c r="V82" s="370"/>
      <c r="W82" s="370">
        <f>3*12</f>
        <v>36</v>
      </c>
      <c r="X82" s="370">
        <f>7*12</f>
        <v>84</v>
      </c>
      <c r="Y82" s="370"/>
      <c r="Z82" s="370"/>
      <c r="AA82" s="370"/>
      <c r="AB82" s="370"/>
      <c r="AC82" s="370"/>
      <c r="AD82" s="370"/>
      <c r="AE82" s="370"/>
      <c r="AF82" s="370"/>
      <c r="AG82" s="370"/>
      <c r="AH82" s="378"/>
      <c r="AI82" s="373">
        <f t="shared" si="4"/>
        <v>150</v>
      </c>
      <c r="AJ82" s="374">
        <v>0</v>
      </c>
      <c r="AK82" s="375" t="e">
        <f t="shared" si="5"/>
        <v>#DIV/0!</v>
      </c>
      <c r="AL82" s="95" t="s">
        <v>249</v>
      </c>
    </row>
    <row r="83" spans="1:38" ht="15">
      <c r="A83" s="376">
        <v>72</v>
      </c>
      <c r="B83" s="377" t="s">
        <v>411</v>
      </c>
      <c r="C83" s="368" t="s">
        <v>330</v>
      </c>
      <c r="D83" s="369">
        <v>24</v>
      </c>
      <c r="E83" s="370"/>
      <c r="F83" s="370"/>
      <c r="G83" s="370"/>
      <c r="H83" s="370"/>
      <c r="I83" s="370"/>
      <c r="J83" s="370"/>
      <c r="K83" s="370"/>
      <c r="L83" s="370"/>
      <c r="M83" s="370"/>
      <c r="N83" s="370"/>
      <c r="O83" s="370"/>
      <c r="P83" s="370"/>
      <c r="Q83" s="370"/>
      <c r="R83" s="370">
        <f>15*2</f>
        <v>30</v>
      </c>
      <c r="S83" s="370">
        <f>15*4</f>
        <v>60</v>
      </c>
      <c r="T83" s="370"/>
      <c r="U83" s="370"/>
      <c r="V83" s="370"/>
      <c r="W83" s="370"/>
      <c r="X83" s="370">
        <f>3*12</f>
        <v>36</v>
      </c>
      <c r="Y83" s="370"/>
      <c r="Z83" s="370"/>
      <c r="AA83" s="370"/>
      <c r="AB83" s="370"/>
      <c r="AC83" s="370"/>
      <c r="AD83" s="370"/>
      <c r="AE83" s="370"/>
      <c r="AF83" s="370"/>
      <c r="AG83" s="370"/>
      <c r="AH83" s="378"/>
      <c r="AI83" s="373">
        <f t="shared" si="4"/>
        <v>150</v>
      </c>
      <c r="AJ83" s="374">
        <v>0</v>
      </c>
      <c r="AK83" s="375">
        <f t="shared" si="5"/>
        <v>0</v>
      </c>
      <c r="AL83" s="95" t="s">
        <v>249</v>
      </c>
    </row>
    <row r="84" spans="1:38" ht="15">
      <c r="A84" s="376">
        <v>73</v>
      </c>
      <c r="B84" s="377" t="s">
        <v>411</v>
      </c>
      <c r="C84" s="368" t="s">
        <v>329</v>
      </c>
      <c r="D84" s="369"/>
      <c r="E84" s="370"/>
      <c r="F84" s="370"/>
      <c r="G84" s="370"/>
      <c r="H84" s="370"/>
      <c r="I84" s="370"/>
      <c r="J84" s="370"/>
      <c r="K84" s="370"/>
      <c r="L84" s="370"/>
      <c r="M84" s="370"/>
      <c r="N84" s="370"/>
      <c r="O84" s="370"/>
      <c r="P84" s="370"/>
      <c r="Q84" s="370"/>
      <c r="R84" s="370">
        <f>5*2</f>
        <v>10</v>
      </c>
      <c r="S84" s="370">
        <f>5*4</f>
        <v>20</v>
      </c>
      <c r="T84" s="370"/>
      <c r="U84" s="370">
        <f>8*6</f>
        <v>48</v>
      </c>
      <c r="V84" s="370"/>
      <c r="W84" s="370"/>
      <c r="X84" s="370">
        <f>6*12</f>
        <v>72</v>
      </c>
      <c r="Y84" s="370"/>
      <c r="Z84" s="370"/>
      <c r="AA84" s="370"/>
      <c r="AB84" s="370"/>
      <c r="AC84" s="370"/>
      <c r="AD84" s="370"/>
      <c r="AE84" s="370"/>
      <c r="AF84" s="370"/>
      <c r="AG84" s="370"/>
      <c r="AH84" s="378"/>
      <c r="AI84" s="373">
        <f t="shared" si="4"/>
        <v>150</v>
      </c>
      <c r="AJ84" s="374">
        <v>0</v>
      </c>
      <c r="AK84" s="375" t="e">
        <f t="shared" si="5"/>
        <v>#DIV/0!</v>
      </c>
      <c r="AL84" s="95" t="s">
        <v>249</v>
      </c>
    </row>
    <row r="85" spans="1:38" ht="15">
      <c r="A85" s="366">
        <v>74</v>
      </c>
      <c r="B85" s="367" t="s">
        <v>411</v>
      </c>
      <c r="C85" s="368" t="s">
        <v>298</v>
      </c>
      <c r="D85" s="369">
        <v>36</v>
      </c>
      <c r="E85" s="370"/>
      <c r="F85" s="370"/>
      <c r="G85" s="370"/>
      <c r="H85" s="370"/>
      <c r="I85" s="370"/>
      <c r="J85" s="370"/>
      <c r="K85" s="370"/>
      <c r="L85" s="370"/>
      <c r="M85" s="370"/>
      <c r="N85" s="370"/>
      <c r="O85" s="370"/>
      <c r="P85" s="370"/>
      <c r="Q85" s="370"/>
      <c r="R85" s="370"/>
      <c r="S85" s="370"/>
      <c r="T85" s="370"/>
      <c r="U85" s="370"/>
      <c r="V85" s="370"/>
      <c r="W85" s="370"/>
      <c r="X85" s="370">
        <v>112</v>
      </c>
      <c r="Y85" s="370"/>
      <c r="Z85" s="370"/>
      <c r="AA85" s="370"/>
      <c r="AB85" s="370"/>
      <c r="AC85" s="370">
        <v>2</v>
      </c>
      <c r="AD85" s="370"/>
      <c r="AE85" s="370"/>
      <c r="AF85" s="370"/>
      <c r="AG85" s="370"/>
      <c r="AH85" s="378"/>
      <c r="AI85" s="373">
        <f t="shared" si="4"/>
        <v>150</v>
      </c>
      <c r="AJ85" s="374">
        <v>2</v>
      </c>
      <c r="AK85" s="375">
        <f t="shared" si="5"/>
        <v>5.5555555555555552E-2</v>
      </c>
      <c r="AL85" s="95" t="s">
        <v>249</v>
      </c>
    </row>
    <row r="86" spans="1:38" ht="15">
      <c r="A86" s="376">
        <v>75</v>
      </c>
      <c r="B86" s="377" t="s">
        <v>411</v>
      </c>
      <c r="C86" s="368" t="s">
        <v>297</v>
      </c>
      <c r="D86" s="369"/>
      <c r="E86" s="370"/>
      <c r="F86" s="370"/>
      <c r="G86" s="370"/>
      <c r="H86" s="370"/>
      <c r="I86" s="370"/>
      <c r="J86" s="370"/>
      <c r="K86" s="370"/>
      <c r="L86" s="370"/>
      <c r="M86" s="370"/>
      <c r="N86" s="370"/>
      <c r="O86" s="370"/>
      <c r="P86" s="370"/>
      <c r="Q86" s="370"/>
      <c r="R86" s="370">
        <f>6*2</f>
        <v>12</v>
      </c>
      <c r="S86" s="370">
        <f>6*4</f>
        <v>24</v>
      </c>
      <c r="T86" s="370">
        <f>5*6</f>
        <v>30</v>
      </c>
      <c r="U86" s="370">
        <f>2*6</f>
        <v>12</v>
      </c>
      <c r="V86" s="370"/>
      <c r="W86" s="370"/>
      <c r="X86" s="370">
        <f>6*12</f>
        <v>72</v>
      </c>
      <c r="Y86" s="370"/>
      <c r="Z86" s="370"/>
      <c r="AA86" s="370"/>
      <c r="AB86" s="370"/>
      <c r="AC86" s="370"/>
      <c r="AD86" s="370"/>
      <c r="AE86" s="370"/>
      <c r="AF86" s="370"/>
      <c r="AG86" s="370"/>
      <c r="AH86" s="378"/>
      <c r="AI86" s="373">
        <f t="shared" si="4"/>
        <v>150</v>
      </c>
      <c r="AJ86" s="374">
        <v>0</v>
      </c>
      <c r="AK86" s="375" t="e">
        <f t="shared" si="5"/>
        <v>#DIV/0!</v>
      </c>
      <c r="AL86" s="95" t="s">
        <v>249</v>
      </c>
    </row>
    <row r="87" spans="1:38" ht="15">
      <c r="A87" s="376">
        <v>76</v>
      </c>
      <c r="B87" s="377" t="s">
        <v>470</v>
      </c>
      <c r="C87" s="368" t="s">
        <v>296</v>
      </c>
      <c r="D87" s="369"/>
      <c r="E87" s="370"/>
      <c r="F87" s="370"/>
      <c r="G87" s="370"/>
      <c r="H87" s="370"/>
      <c r="I87" s="370"/>
      <c r="J87" s="370"/>
      <c r="K87" s="370"/>
      <c r="L87" s="370"/>
      <c r="M87" s="370"/>
      <c r="N87" s="370"/>
      <c r="O87" s="370"/>
      <c r="P87" s="370"/>
      <c r="Q87" s="370"/>
      <c r="R87" s="370"/>
      <c r="S87" s="370"/>
      <c r="T87" s="370"/>
      <c r="U87" s="370">
        <f>7*6</f>
        <v>42</v>
      </c>
      <c r="V87" s="370"/>
      <c r="W87" s="370">
        <f>5*12</f>
        <v>60</v>
      </c>
      <c r="X87" s="370">
        <f>4*12</f>
        <v>48</v>
      </c>
      <c r="Y87" s="370"/>
      <c r="Z87" s="370"/>
      <c r="AA87" s="370"/>
      <c r="AB87" s="370"/>
      <c r="AC87" s="370"/>
      <c r="AD87" s="370"/>
      <c r="AE87" s="370"/>
      <c r="AF87" s="370"/>
      <c r="AG87" s="370"/>
      <c r="AH87" s="378"/>
      <c r="AI87" s="373">
        <f t="shared" si="4"/>
        <v>150</v>
      </c>
      <c r="AJ87" s="374">
        <v>0</v>
      </c>
      <c r="AK87" s="375" t="e">
        <f t="shared" si="5"/>
        <v>#DIV/0!</v>
      </c>
      <c r="AL87" s="95" t="s">
        <v>249</v>
      </c>
    </row>
    <row r="88" spans="1:38" ht="15">
      <c r="A88" s="366">
        <v>78</v>
      </c>
      <c r="B88" s="367" t="s">
        <v>425</v>
      </c>
      <c r="C88" s="368" t="s">
        <v>295</v>
      </c>
      <c r="D88" s="369"/>
      <c r="E88" s="370"/>
      <c r="F88" s="370"/>
      <c r="G88" s="370"/>
      <c r="H88" s="370"/>
      <c r="I88" s="370"/>
      <c r="J88" s="370"/>
      <c r="K88" s="370"/>
      <c r="L88" s="370"/>
      <c r="M88" s="370"/>
      <c r="N88" s="370"/>
      <c r="O88" s="370"/>
      <c r="P88" s="370"/>
      <c r="Q88" s="370"/>
      <c r="R88" s="370"/>
      <c r="S88" s="370"/>
      <c r="T88" s="370">
        <f>9*6</f>
        <v>54</v>
      </c>
      <c r="U88" s="370"/>
      <c r="V88" s="370"/>
      <c r="W88" s="370"/>
      <c r="X88" s="370">
        <f>6*12</f>
        <v>72</v>
      </c>
      <c r="Y88" s="370"/>
      <c r="Z88" s="370"/>
      <c r="AA88" s="370"/>
      <c r="AB88" s="370"/>
      <c r="AC88" s="370">
        <f>4*6</f>
        <v>24</v>
      </c>
      <c r="AD88" s="370"/>
      <c r="AE88" s="370"/>
      <c r="AF88" s="370"/>
      <c r="AG88" s="370"/>
      <c r="AH88" s="378"/>
      <c r="AI88" s="373">
        <f t="shared" si="4"/>
        <v>150</v>
      </c>
      <c r="AJ88" s="374">
        <v>0</v>
      </c>
      <c r="AK88" s="375" t="e">
        <f t="shared" si="5"/>
        <v>#DIV/0!</v>
      </c>
      <c r="AL88" s="95" t="s">
        <v>249</v>
      </c>
    </row>
    <row r="89" spans="1:38" ht="15">
      <c r="A89" s="376">
        <v>79</v>
      </c>
      <c r="B89" s="377" t="s">
        <v>425</v>
      </c>
      <c r="C89" s="368" t="s">
        <v>206</v>
      </c>
      <c r="D89" s="369">
        <v>12</v>
      </c>
      <c r="E89" s="370"/>
      <c r="F89" s="370"/>
      <c r="G89" s="370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>
        <f>17*2</f>
        <v>34</v>
      </c>
      <c r="S89" s="370">
        <f>17*4</f>
        <v>68</v>
      </c>
      <c r="T89" s="370">
        <f>4*6</f>
        <v>24</v>
      </c>
      <c r="U89" s="370"/>
      <c r="V89" s="370"/>
      <c r="W89" s="370"/>
      <c r="X89" s="370"/>
      <c r="Y89" s="370"/>
      <c r="Z89" s="370"/>
      <c r="AA89" s="370"/>
      <c r="AB89" s="370"/>
      <c r="AC89" s="370"/>
      <c r="AD89" s="370"/>
      <c r="AE89" s="370"/>
      <c r="AF89" s="370"/>
      <c r="AG89" s="370"/>
      <c r="AH89" s="378">
        <f>2*6</f>
        <v>12</v>
      </c>
      <c r="AI89" s="373">
        <f t="shared" si="4"/>
        <v>150</v>
      </c>
      <c r="AJ89" s="374">
        <v>0</v>
      </c>
      <c r="AK89" s="375">
        <f t="shared" si="5"/>
        <v>0</v>
      </c>
      <c r="AL89" s="95" t="s">
        <v>249</v>
      </c>
    </row>
    <row r="90" spans="1:38" ht="15">
      <c r="A90" s="376">
        <v>80</v>
      </c>
      <c r="B90" s="377" t="s">
        <v>455</v>
      </c>
      <c r="C90" s="368" t="s">
        <v>429</v>
      </c>
      <c r="D90" s="369">
        <v>4</v>
      </c>
      <c r="E90" s="370"/>
      <c r="F90" s="370"/>
      <c r="G90" s="370"/>
      <c r="H90" s="370"/>
      <c r="I90" s="370"/>
      <c r="J90" s="370"/>
      <c r="K90" s="370"/>
      <c r="L90" s="370"/>
      <c r="M90" s="370"/>
      <c r="N90" s="370"/>
      <c r="O90" s="370"/>
      <c r="P90" s="370"/>
      <c r="Q90" s="370"/>
      <c r="R90" s="370">
        <f>5*2</f>
        <v>10</v>
      </c>
      <c r="S90" s="370">
        <f>5*4</f>
        <v>20</v>
      </c>
      <c r="T90" s="370"/>
      <c r="U90" s="370">
        <f>11*6</f>
        <v>66</v>
      </c>
      <c r="V90" s="370"/>
      <c r="W90" s="370"/>
      <c r="X90" s="370">
        <f>4*12</f>
        <v>48</v>
      </c>
      <c r="Y90" s="370"/>
      <c r="Z90" s="370"/>
      <c r="AA90" s="370"/>
      <c r="AB90" s="370"/>
      <c r="AC90" s="370">
        <v>2</v>
      </c>
      <c r="AD90" s="370"/>
      <c r="AE90" s="370"/>
      <c r="AF90" s="370"/>
      <c r="AG90" s="370"/>
      <c r="AH90" s="378"/>
      <c r="AI90" s="373">
        <f t="shared" si="4"/>
        <v>150</v>
      </c>
      <c r="AJ90" s="374">
        <v>27</v>
      </c>
      <c r="AK90" s="375">
        <f t="shared" si="5"/>
        <v>6.75</v>
      </c>
      <c r="AL90" s="95" t="s">
        <v>249</v>
      </c>
    </row>
    <row r="91" spans="1:38" ht="15">
      <c r="A91" s="376">
        <v>81</v>
      </c>
      <c r="B91" s="377" t="s">
        <v>408</v>
      </c>
      <c r="C91" s="368" t="s">
        <v>430</v>
      </c>
      <c r="D91" s="369"/>
      <c r="E91" s="370"/>
      <c r="F91" s="370"/>
      <c r="G91" s="370"/>
      <c r="H91" s="370"/>
      <c r="I91" s="370"/>
      <c r="J91" s="370"/>
      <c r="K91" s="370"/>
      <c r="L91" s="370"/>
      <c r="M91" s="370"/>
      <c r="N91" s="370"/>
      <c r="O91" s="370"/>
      <c r="P91" s="370"/>
      <c r="Q91" s="370"/>
      <c r="R91" s="370">
        <f>8*2</f>
        <v>16</v>
      </c>
      <c r="S91" s="370">
        <f>8*4</f>
        <v>32</v>
      </c>
      <c r="T91" s="370"/>
      <c r="U91" s="370">
        <f>3*6</f>
        <v>18</v>
      </c>
      <c r="V91" s="370"/>
      <c r="W91" s="370">
        <f>1*12</f>
        <v>12</v>
      </c>
      <c r="X91" s="370">
        <f>6*12</f>
        <v>72</v>
      </c>
      <c r="Y91" s="370"/>
      <c r="Z91" s="370"/>
      <c r="AA91" s="370"/>
      <c r="AB91" s="370"/>
      <c r="AC91" s="370"/>
      <c r="AD91" s="370"/>
      <c r="AE91" s="370"/>
      <c r="AF91" s="370"/>
      <c r="AG91" s="370"/>
      <c r="AH91" s="378"/>
      <c r="AI91" s="373">
        <f t="shared" si="4"/>
        <v>150</v>
      </c>
      <c r="AJ91" s="374">
        <v>7</v>
      </c>
      <c r="AK91" s="375" t="e">
        <f t="shared" si="5"/>
        <v>#DIV/0!</v>
      </c>
      <c r="AL91" s="95" t="s">
        <v>249</v>
      </c>
    </row>
    <row r="92" spans="1:38" ht="15">
      <c r="A92" s="366">
        <v>82</v>
      </c>
      <c r="B92" s="367" t="s">
        <v>416</v>
      </c>
      <c r="C92" s="368" t="s">
        <v>431</v>
      </c>
      <c r="D92" s="369">
        <v>12</v>
      </c>
      <c r="E92" s="370"/>
      <c r="F92" s="370"/>
      <c r="G92" s="370"/>
      <c r="H92" s="370"/>
      <c r="I92" s="370"/>
      <c r="J92" s="370"/>
      <c r="K92" s="370"/>
      <c r="L92" s="370"/>
      <c r="M92" s="370"/>
      <c r="N92" s="370"/>
      <c r="O92" s="370"/>
      <c r="P92" s="370"/>
      <c r="Q92" s="370"/>
      <c r="R92" s="370">
        <f>3*2</f>
        <v>6</v>
      </c>
      <c r="S92" s="370">
        <f>3*4</f>
        <v>12</v>
      </c>
      <c r="T92" s="370"/>
      <c r="U92" s="370"/>
      <c r="V92" s="370"/>
      <c r="W92" s="370">
        <f>5*12</f>
        <v>60</v>
      </c>
      <c r="X92" s="370">
        <f>5*12</f>
        <v>60</v>
      </c>
      <c r="Y92" s="370"/>
      <c r="Z92" s="370"/>
      <c r="AA92" s="370"/>
      <c r="AB92" s="370"/>
      <c r="AC92" s="370"/>
      <c r="AD92" s="370"/>
      <c r="AE92" s="370"/>
      <c r="AF92" s="370"/>
      <c r="AG92" s="370"/>
      <c r="AH92" s="378"/>
      <c r="AI92" s="373">
        <f t="shared" si="4"/>
        <v>150</v>
      </c>
      <c r="AJ92" s="374">
        <v>26</v>
      </c>
      <c r="AK92" s="375">
        <f t="shared" si="5"/>
        <v>2.1666666666666665</v>
      </c>
      <c r="AL92" s="95" t="s">
        <v>249</v>
      </c>
    </row>
    <row r="93" spans="1:38" ht="15">
      <c r="A93" s="376">
        <v>83</v>
      </c>
      <c r="B93" s="377" t="s">
        <v>416</v>
      </c>
      <c r="C93" s="368" t="s">
        <v>456</v>
      </c>
      <c r="D93" s="369">
        <v>12</v>
      </c>
      <c r="E93" s="370"/>
      <c r="F93" s="370"/>
      <c r="G93" s="370"/>
      <c r="H93" s="370"/>
      <c r="I93" s="370"/>
      <c r="J93" s="370"/>
      <c r="K93" s="370"/>
      <c r="L93" s="370"/>
      <c r="M93" s="370"/>
      <c r="N93" s="370"/>
      <c r="O93" s="370"/>
      <c r="P93" s="370"/>
      <c r="Q93" s="370"/>
      <c r="R93" s="370">
        <f>5*2</f>
        <v>10</v>
      </c>
      <c r="S93" s="370">
        <f>5*4</f>
        <v>20</v>
      </c>
      <c r="T93" s="370"/>
      <c r="U93" s="370"/>
      <c r="V93" s="370"/>
      <c r="W93" s="370">
        <f>5*12</f>
        <v>60</v>
      </c>
      <c r="X93" s="370">
        <f>4*12</f>
        <v>48</v>
      </c>
      <c r="Y93" s="370"/>
      <c r="Z93" s="370"/>
      <c r="AA93" s="370"/>
      <c r="AB93" s="370"/>
      <c r="AC93" s="370"/>
      <c r="AD93" s="370"/>
      <c r="AE93" s="370"/>
      <c r="AF93" s="370"/>
      <c r="AG93" s="370"/>
      <c r="AH93" s="378"/>
      <c r="AI93" s="373">
        <f t="shared" si="4"/>
        <v>150</v>
      </c>
      <c r="AJ93" s="374">
        <v>58</v>
      </c>
      <c r="AK93" s="375">
        <f t="shared" si="5"/>
        <v>4.833333333333333</v>
      </c>
      <c r="AL93" s="95" t="s">
        <v>249</v>
      </c>
    </row>
    <row r="94" spans="1:38" ht="15">
      <c r="A94" s="376">
        <v>84</v>
      </c>
      <c r="B94" s="279" t="s">
        <v>432</v>
      </c>
      <c r="C94" s="368" t="s">
        <v>433</v>
      </c>
      <c r="D94" s="369">
        <v>100</v>
      </c>
      <c r="E94" s="370"/>
      <c r="F94" s="370"/>
      <c r="G94" s="370"/>
      <c r="H94" s="370"/>
      <c r="I94" s="370"/>
      <c r="J94" s="370"/>
      <c r="K94" s="370"/>
      <c r="L94" s="370">
        <f>1*4</f>
        <v>4</v>
      </c>
      <c r="M94" s="370"/>
      <c r="N94" s="370"/>
      <c r="O94" s="370"/>
      <c r="P94" s="370"/>
      <c r="Q94" s="370"/>
      <c r="R94" s="370"/>
      <c r="S94" s="370"/>
      <c r="T94" s="370"/>
      <c r="U94" s="370">
        <v>32</v>
      </c>
      <c r="V94" s="370"/>
      <c r="W94" s="370"/>
      <c r="X94" s="370"/>
      <c r="Y94" s="370"/>
      <c r="Z94" s="370"/>
      <c r="AA94" s="370"/>
      <c r="AB94" s="370"/>
      <c r="AC94" s="370">
        <v>2</v>
      </c>
      <c r="AD94" s="370"/>
      <c r="AE94" s="370"/>
      <c r="AF94" s="370"/>
      <c r="AG94" s="370"/>
      <c r="AH94" s="378">
        <f>2*6</f>
        <v>12</v>
      </c>
      <c r="AI94" s="373">
        <f t="shared" si="4"/>
        <v>150</v>
      </c>
      <c r="AJ94" s="374">
        <v>86</v>
      </c>
      <c r="AK94" s="375">
        <f t="shared" si="5"/>
        <v>0.86</v>
      </c>
      <c r="AL94" s="95" t="s">
        <v>249</v>
      </c>
    </row>
    <row r="95" spans="1:38" ht="15">
      <c r="A95" s="376">
        <v>85</v>
      </c>
      <c r="B95" s="377" t="s">
        <v>418</v>
      </c>
      <c r="C95" s="368" t="s">
        <v>457</v>
      </c>
      <c r="D95" s="369">
        <f>6*6</f>
        <v>36</v>
      </c>
      <c r="E95" s="370"/>
      <c r="F95" s="370"/>
      <c r="G95" s="370"/>
      <c r="H95" s="370"/>
      <c r="I95" s="370"/>
      <c r="J95" s="370"/>
      <c r="K95" s="370"/>
      <c r="L95" s="370">
        <f>12*4</f>
        <v>48</v>
      </c>
      <c r="M95" s="370"/>
      <c r="N95" s="370"/>
      <c r="O95" s="370"/>
      <c r="P95" s="370"/>
      <c r="Q95" s="370"/>
      <c r="R95" s="370"/>
      <c r="S95" s="370"/>
      <c r="T95" s="370"/>
      <c r="U95" s="370">
        <f>2*6</f>
        <v>12</v>
      </c>
      <c r="V95" s="370"/>
      <c r="W95" s="370">
        <f>1*12</f>
        <v>12</v>
      </c>
      <c r="X95" s="370">
        <f>3*12</f>
        <v>36</v>
      </c>
      <c r="Y95" s="370"/>
      <c r="Z95" s="370"/>
      <c r="AA95" s="370"/>
      <c r="AB95" s="370"/>
      <c r="AC95" s="370"/>
      <c r="AD95" s="370"/>
      <c r="AE95" s="370"/>
      <c r="AF95" s="370">
        <f>1*6</f>
        <v>6</v>
      </c>
      <c r="AG95" s="370"/>
      <c r="AH95" s="378"/>
      <c r="AI95" s="373">
        <f t="shared" si="4"/>
        <v>150</v>
      </c>
      <c r="AJ95" s="374">
        <v>74</v>
      </c>
      <c r="AK95" s="375">
        <f t="shared" si="5"/>
        <v>2.0555555555555554</v>
      </c>
      <c r="AL95" s="95" t="s">
        <v>249</v>
      </c>
    </row>
    <row r="96" spans="1:38" ht="15">
      <c r="A96" s="376">
        <v>86</v>
      </c>
      <c r="B96" s="377" t="s">
        <v>424</v>
      </c>
      <c r="C96" s="368" t="s">
        <v>477</v>
      </c>
      <c r="D96" s="369"/>
      <c r="E96" s="370"/>
      <c r="F96" s="370"/>
      <c r="G96" s="370"/>
      <c r="H96" s="370"/>
      <c r="I96" s="370"/>
      <c r="J96" s="370"/>
      <c r="K96" s="370"/>
      <c r="L96" s="370"/>
      <c r="M96" s="370"/>
      <c r="N96" s="370"/>
      <c r="O96" s="370"/>
      <c r="P96" s="370"/>
      <c r="Q96" s="370"/>
      <c r="R96" s="370">
        <f>11*2</f>
        <v>22</v>
      </c>
      <c r="S96" s="370">
        <f>11*4</f>
        <v>44</v>
      </c>
      <c r="T96" s="370">
        <f>1*6</f>
        <v>6</v>
      </c>
      <c r="U96" s="370">
        <f>7*6</f>
        <v>42</v>
      </c>
      <c r="V96" s="370"/>
      <c r="W96" s="370"/>
      <c r="X96" s="370">
        <f>3*12</f>
        <v>36</v>
      </c>
      <c r="Y96" s="370"/>
      <c r="Z96" s="370"/>
      <c r="AA96" s="370"/>
      <c r="AB96" s="370"/>
      <c r="AC96" s="370"/>
      <c r="AD96" s="370"/>
      <c r="AE96" s="370"/>
      <c r="AF96" s="370"/>
      <c r="AG96" s="370"/>
      <c r="AH96" s="378"/>
      <c r="AI96" s="373">
        <f t="shared" si="4"/>
        <v>150</v>
      </c>
      <c r="AJ96" s="374">
        <v>0</v>
      </c>
      <c r="AK96" s="375" t="e">
        <f t="shared" si="5"/>
        <v>#DIV/0!</v>
      </c>
      <c r="AL96" s="95" t="s">
        <v>249</v>
      </c>
    </row>
    <row r="97" spans="1:38" ht="15">
      <c r="A97" s="376">
        <v>87</v>
      </c>
      <c r="B97" s="377" t="s">
        <v>416</v>
      </c>
      <c r="C97" s="368" t="s">
        <v>478</v>
      </c>
      <c r="D97" s="369">
        <v>12</v>
      </c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70"/>
      <c r="R97" s="370">
        <f>3*2</f>
        <v>6</v>
      </c>
      <c r="S97" s="370">
        <f>3*4</f>
        <v>12</v>
      </c>
      <c r="T97" s="370"/>
      <c r="U97" s="370"/>
      <c r="V97" s="370"/>
      <c r="W97" s="370">
        <f>7*12</f>
        <v>84</v>
      </c>
      <c r="X97" s="370">
        <f>3*12</f>
        <v>36</v>
      </c>
      <c r="Y97" s="370"/>
      <c r="Z97" s="370"/>
      <c r="AA97" s="370"/>
      <c r="AB97" s="370"/>
      <c r="AC97" s="370"/>
      <c r="AD97" s="370"/>
      <c r="AE97" s="370"/>
      <c r="AF97" s="370"/>
      <c r="AG97" s="370"/>
      <c r="AH97" s="378"/>
      <c r="AI97" s="373">
        <f t="shared" si="4"/>
        <v>150</v>
      </c>
      <c r="AJ97" s="374">
        <v>8</v>
      </c>
      <c r="AK97" s="375">
        <f t="shared" si="5"/>
        <v>0.66666666666666663</v>
      </c>
      <c r="AL97" s="95" t="s">
        <v>249</v>
      </c>
    </row>
    <row r="98" spans="1:38" ht="15">
      <c r="A98" s="376">
        <v>88</v>
      </c>
      <c r="B98" s="377" t="s">
        <v>470</v>
      </c>
      <c r="C98" s="368" t="s">
        <v>479</v>
      </c>
      <c r="D98" s="369"/>
      <c r="E98" s="370"/>
      <c r="F98" s="370"/>
      <c r="G98" s="370"/>
      <c r="H98" s="370"/>
      <c r="I98" s="370"/>
      <c r="J98" s="370"/>
      <c r="K98" s="370"/>
      <c r="L98" s="370"/>
      <c r="M98" s="370"/>
      <c r="N98" s="370"/>
      <c r="O98" s="370"/>
      <c r="P98" s="370"/>
      <c r="Q98" s="370"/>
      <c r="R98" s="370"/>
      <c r="S98" s="370"/>
      <c r="T98" s="370"/>
      <c r="U98" s="370">
        <f>13*6</f>
        <v>78</v>
      </c>
      <c r="V98" s="370"/>
      <c r="W98" s="370">
        <f>1*12</f>
        <v>12</v>
      </c>
      <c r="X98" s="370">
        <f>5*12</f>
        <v>60</v>
      </c>
      <c r="Y98" s="370"/>
      <c r="Z98" s="370"/>
      <c r="AA98" s="370"/>
      <c r="AB98" s="370"/>
      <c r="AC98" s="370"/>
      <c r="AD98" s="370"/>
      <c r="AE98" s="370"/>
      <c r="AF98" s="370"/>
      <c r="AG98" s="370"/>
      <c r="AH98" s="378"/>
      <c r="AI98" s="373">
        <f t="shared" si="4"/>
        <v>150</v>
      </c>
      <c r="AJ98" s="374">
        <v>0</v>
      </c>
      <c r="AK98" s="375" t="e">
        <f t="shared" si="5"/>
        <v>#DIV/0!</v>
      </c>
      <c r="AL98" s="95" t="s">
        <v>249</v>
      </c>
    </row>
    <row r="99" spans="1:38" ht="15">
      <c r="A99" s="376">
        <v>89</v>
      </c>
      <c r="B99" s="377" t="s">
        <v>470</v>
      </c>
      <c r="C99" s="368" t="s">
        <v>480</v>
      </c>
      <c r="D99" s="369"/>
      <c r="E99" s="370"/>
      <c r="F99" s="370"/>
      <c r="G99" s="370"/>
      <c r="H99" s="370"/>
      <c r="I99" s="370"/>
      <c r="J99" s="370"/>
      <c r="K99" s="370"/>
      <c r="L99" s="370"/>
      <c r="M99" s="370"/>
      <c r="N99" s="370"/>
      <c r="O99" s="370"/>
      <c r="P99" s="370"/>
      <c r="Q99" s="370"/>
      <c r="R99" s="370"/>
      <c r="S99" s="370"/>
      <c r="T99" s="370"/>
      <c r="U99" s="370">
        <f>13*6</f>
        <v>78</v>
      </c>
      <c r="V99" s="370"/>
      <c r="W99" s="370">
        <f>1*12</f>
        <v>12</v>
      </c>
      <c r="X99" s="370">
        <f>5*12</f>
        <v>60</v>
      </c>
      <c r="Y99" s="370"/>
      <c r="Z99" s="370"/>
      <c r="AA99" s="370"/>
      <c r="AB99" s="370"/>
      <c r="AC99" s="370"/>
      <c r="AD99" s="370"/>
      <c r="AE99" s="370"/>
      <c r="AF99" s="370"/>
      <c r="AG99" s="370"/>
      <c r="AH99" s="378"/>
      <c r="AI99" s="373">
        <f t="shared" si="4"/>
        <v>150</v>
      </c>
      <c r="AJ99" s="374">
        <v>0</v>
      </c>
      <c r="AK99" s="375" t="e">
        <f t="shared" si="5"/>
        <v>#DIV/0!</v>
      </c>
      <c r="AL99" s="95" t="s">
        <v>249</v>
      </c>
    </row>
    <row r="100" spans="1:38" ht="15">
      <c r="A100" s="376">
        <v>90</v>
      </c>
      <c r="B100" s="377" t="s">
        <v>411</v>
      </c>
      <c r="C100" s="368" t="s">
        <v>481</v>
      </c>
      <c r="D100" s="369"/>
      <c r="E100" s="370"/>
      <c r="F100" s="370"/>
      <c r="G100" s="370"/>
      <c r="H100" s="370"/>
      <c r="I100" s="370"/>
      <c r="J100" s="370"/>
      <c r="K100" s="370"/>
      <c r="L100" s="370"/>
      <c r="M100" s="370"/>
      <c r="N100" s="370"/>
      <c r="O100" s="370"/>
      <c r="P100" s="370"/>
      <c r="Q100" s="370"/>
      <c r="R100" s="370">
        <f>2*2</f>
        <v>4</v>
      </c>
      <c r="S100" s="370">
        <f>2*4</f>
        <v>8</v>
      </c>
      <c r="T100" s="370"/>
      <c r="U100" s="370">
        <f>21*6</f>
        <v>126</v>
      </c>
      <c r="V100" s="370"/>
      <c r="W100" s="370"/>
      <c r="X100" s="370">
        <f>1*12</f>
        <v>12</v>
      </c>
      <c r="Y100" s="370"/>
      <c r="Z100" s="370"/>
      <c r="AA100" s="370"/>
      <c r="AB100" s="370"/>
      <c r="AC100" s="370"/>
      <c r="AD100" s="370"/>
      <c r="AE100" s="370"/>
      <c r="AF100" s="370"/>
      <c r="AG100" s="370"/>
      <c r="AH100" s="378"/>
      <c r="AI100" s="373">
        <f t="shared" si="4"/>
        <v>150</v>
      </c>
      <c r="AJ100" s="374">
        <v>0</v>
      </c>
      <c r="AK100" s="375" t="e">
        <f t="shared" si="5"/>
        <v>#DIV/0!</v>
      </c>
      <c r="AL100" s="95" t="s">
        <v>249</v>
      </c>
    </row>
    <row r="101" spans="1:38" ht="15">
      <c r="A101" s="376">
        <v>91</v>
      </c>
      <c r="B101" s="377" t="s">
        <v>444</v>
      </c>
      <c r="C101" s="368" t="s">
        <v>482</v>
      </c>
      <c r="D101" s="369"/>
      <c r="E101" s="370"/>
      <c r="F101" s="370"/>
      <c r="G101" s="370"/>
      <c r="H101" s="370"/>
      <c r="I101" s="370"/>
      <c r="J101" s="370"/>
      <c r="K101" s="370"/>
      <c r="L101" s="370"/>
      <c r="M101" s="370"/>
      <c r="N101" s="370"/>
      <c r="O101" s="370"/>
      <c r="P101" s="370"/>
      <c r="Q101" s="370"/>
      <c r="R101" s="370"/>
      <c r="S101" s="370"/>
      <c r="T101" s="370"/>
      <c r="U101" s="370"/>
      <c r="V101" s="370"/>
      <c r="W101" s="370">
        <f>6*12</f>
        <v>72</v>
      </c>
      <c r="X101" s="370">
        <f>6*12</f>
        <v>72</v>
      </c>
      <c r="Y101" s="370"/>
      <c r="Z101" s="370"/>
      <c r="AA101" s="370"/>
      <c r="AB101" s="370"/>
      <c r="AC101" s="370"/>
      <c r="AD101" s="370"/>
      <c r="AE101" s="370">
        <f>1*6</f>
        <v>6</v>
      </c>
      <c r="AF101" s="370"/>
      <c r="AG101" s="370"/>
      <c r="AH101" s="378"/>
      <c r="AI101" s="373">
        <f t="shared" si="4"/>
        <v>150</v>
      </c>
      <c r="AJ101" s="374">
        <v>0</v>
      </c>
      <c r="AK101" s="375" t="e">
        <f t="shared" si="5"/>
        <v>#DIV/0!</v>
      </c>
      <c r="AL101" s="95" t="s">
        <v>249</v>
      </c>
    </row>
    <row r="102" spans="1:38" ht="15">
      <c r="A102" s="376">
        <v>92</v>
      </c>
      <c r="B102" s="279" t="s">
        <v>428</v>
      </c>
      <c r="C102" s="368" t="s">
        <v>326</v>
      </c>
      <c r="D102" s="369"/>
      <c r="E102" s="370"/>
      <c r="F102" s="370"/>
      <c r="G102" s="370"/>
      <c r="H102" s="370"/>
      <c r="I102" s="370"/>
      <c r="J102" s="370"/>
      <c r="K102" s="370"/>
      <c r="L102" s="370"/>
      <c r="M102" s="370"/>
      <c r="N102" s="370"/>
      <c r="O102" s="370"/>
      <c r="P102" s="370"/>
      <c r="Q102" s="370"/>
      <c r="R102" s="370"/>
      <c r="S102" s="370"/>
      <c r="T102" s="370"/>
      <c r="U102" s="370"/>
      <c r="V102" s="370"/>
      <c r="W102" s="370"/>
      <c r="X102" s="370"/>
      <c r="Y102" s="370"/>
      <c r="Z102" s="370"/>
      <c r="AA102" s="370"/>
      <c r="AB102" s="370"/>
      <c r="AC102" s="370"/>
      <c r="AD102" s="370"/>
      <c r="AE102" s="370"/>
      <c r="AF102" s="370"/>
      <c r="AG102" s="370"/>
      <c r="AH102" s="378"/>
      <c r="AI102" s="373">
        <f t="shared" si="4"/>
        <v>0</v>
      </c>
      <c r="AJ102" s="374">
        <v>151</v>
      </c>
      <c r="AK102" s="375" t="e">
        <f t="shared" si="5"/>
        <v>#DIV/0!</v>
      </c>
      <c r="AL102" s="95" t="s">
        <v>249</v>
      </c>
    </row>
    <row r="103" spans="1:38" ht="15">
      <c r="A103" s="376">
        <v>93</v>
      </c>
      <c r="B103" s="377" t="s">
        <v>407</v>
      </c>
      <c r="C103" s="368" t="s">
        <v>483</v>
      </c>
      <c r="D103" s="369"/>
      <c r="E103" s="370"/>
      <c r="F103" s="370"/>
      <c r="G103" s="370"/>
      <c r="H103" s="370"/>
      <c r="I103" s="370"/>
      <c r="J103" s="370"/>
      <c r="K103" s="370"/>
      <c r="L103" s="370"/>
      <c r="M103" s="370"/>
      <c r="N103" s="370"/>
      <c r="O103" s="370"/>
      <c r="P103" s="370"/>
      <c r="Q103" s="370"/>
      <c r="R103" s="370">
        <f>1*2</f>
        <v>2</v>
      </c>
      <c r="S103" s="370">
        <f>1*4</f>
        <v>4</v>
      </c>
      <c r="T103" s="370"/>
      <c r="U103" s="370"/>
      <c r="V103" s="370"/>
      <c r="W103" s="370">
        <f>6*12</f>
        <v>72</v>
      </c>
      <c r="X103" s="370">
        <f>6*12</f>
        <v>72</v>
      </c>
      <c r="Y103" s="370"/>
      <c r="Z103" s="370"/>
      <c r="AA103" s="370"/>
      <c r="AB103" s="370"/>
      <c r="AC103" s="370"/>
      <c r="AD103" s="370"/>
      <c r="AE103" s="370"/>
      <c r="AF103" s="370"/>
      <c r="AG103" s="370"/>
      <c r="AH103" s="378"/>
      <c r="AI103" s="373">
        <f t="shared" si="4"/>
        <v>150</v>
      </c>
      <c r="AJ103" s="374">
        <v>0</v>
      </c>
      <c r="AK103" s="375" t="e">
        <f t="shared" si="5"/>
        <v>#DIV/0!</v>
      </c>
      <c r="AL103" s="95" t="s">
        <v>249</v>
      </c>
    </row>
    <row r="104" spans="1:38" ht="15">
      <c r="A104" s="376">
        <v>94</v>
      </c>
      <c r="B104" s="367" t="s">
        <v>411</v>
      </c>
      <c r="C104" s="381" t="s">
        <v>484</v>
      </c>
      <c r="D104" s="382"/>
      <c r="E104" s="383"/>
      <c r="F104" s="383"/>
      <c r="G104" s="383"/>
      <c r="H104" s="383"/>
      <c r="I104" s="383"/>
      <c r="J104" s="383"/>
      <c r="K104" s="383"/>
      <c r="L104" s="383"/>
      <c r="M104" s="383"/>
      <c r="N104" s="383"/>
      <c r="O104" s="383"/>
      <c r="P104" s="383"/>
      <c r="Q104" s="383"/>
      <c r="R104" s="383"/>
      <c r="S104" s="383"/>
      <c r="T104" s="383"/>
      <c r="U104" s="383"/>
      <c r="V104" s="383"/>
      <c r="W104" s="383"/>
      <c r="X104" s="383"/>
      <c r="Y104" s="383"/>
      <c r="Z104" s="383"/>
      <c r="AA104" s="383"/>
      <c r="AB104" s="383"/>
      <c r="AC104" s="383"/>
      <c r="AD104" s="383"/>
      <c r="AE104" s="383"/>
      <c r="AF104" s="383"/>
      <c r="AG104" s="383"/>
      <c r="AH104" s="384"/>
      <c r="AI104" s="373">
        <f t="shared" si="4"/>
        <v>0</v>
      </c>
      <c r="AJ104" s="374">
        <v>1</v>
      </c>
      <c r="AK104" s="375" t="e">
        <f t="shared" si="5"/>
        <v>#DIV/0!</v>
      </c>
      <c r="AL104" s="95" t="s">
        <v>249</v>
      </c>
    </row>
    <row r="105" spans="1:38" ht="15">
      <c r="A105" s="376">
        <v>95</v>
      </c>
      <c r="B105" s="367" t="s">
        <v>424</v>
      </c>
      <c r="C105" s="381" t="s">
        <v>485</v>
      </c>
      <c r="D105" s="382"/>
      <c r="E105" s="383"/>
      <c r="F105" s="383"/>
      <c r="G105" s="383"/>
      <c r="H105" s="383"/>
      <c r="I105" s="383"/>
      <c r="J105" s="383"/>
      <c r="K105" s="383"/>
      <c r="L105" s="383"/>
      <c r="M105" s="383"/>
      <c r="N105" s="383"/>
      <c r="O105" s="383"/>
      <c r="P105" s="383"/>
      <c r="Q105" s="383"/>
      <c r="R105" s="383"/>
      <c r="S105" s="383"/>
      <c r="T105" s="383"/>
      <c r="U105" s="383"/>
      <c r="V105" s="383"/>
      <c r="W105" s="383"/>
      <c r="X105" s="383"/>
      <c r="Y105" s="383"/>
      <c r="Z105" s="383"/>
      <c r="AA105" s="383"/>
      <c r="AB105" s="383"/>
      <c r="AC105" s="383"/>
      <c r="AD105" s="383"/>
      <c r="AE105" s="383"/>
      <c r="AF105" s="383"/>
      <c r="AG105" s="383"/>
      <c r="AH105" s="384"/>
      <c r="AI105" s="373">
        <f t="shared" si="4"/>
        <v>0</v>
      </c>
      <c r="AJ105" s="374">
        <v>53</v>
      </c>
      <c r="AK105" s="375" t="e">
        <f t="shared" si="5"/>
        <v>#DIV/0!</v>
      </c>
      <c r="AL105" s="95" t="s">
        <v>249</v>
      </c>
    </row>
    <row r="106" spans="1:38" ht="15">
      <c r="A106" s="376">
        <v>96</v>
      </c>
      <c r="B106" s="367" t="s">
        <v>444</v>
      </c>
      <c r="C106" s="381" t="s">
        <v>438</v>
      </c>
      <c r="D106" s="382"/>
      <c r="E106" s="383"/>
      <c r="F106" s="383"/>
      <c r="G106" s="383"/>
      <c r="H106" s="383"/>
      <c r="I106" s="383"/>
      <c r="J106" s="383"/>
      <c r="K106" s="383"/>
      <c r="L106" s="383"/>
      <c r="M106" s="383"/>
      <c r="N106" s="383"/>
      <c r="O106" s="383"/>
      <c r="P106" s="383"/>
      <c r="Q106" s="383"/>
      <c r="R106" s="383"/>
      <c r="S106" s="383"/>
      <c r="T106" s="383"/>
      <c r="U106" s="383"/>
      <c r="V106" s="383"/>
      <c r="W106" s="383">
        <f>5*12</f>
        <v>60</v>
      </c>
      <c r="X106" s="383">
        <f>7*12</f>
        <v>84</v>
      </c>
      <c r="Y106" s="383"/>
      <c r="Z106" s="383"/>
      <c r="AA106" s="383"/>
      <c r="AB106" s="383"/>
      <c r="AC106" s="383"/>
      <c r="AD106" s="383"/>
      <c r="AE106" s="383">
        <f>1*6</f>
        <v>6</v>
      </c>
      <c r="AF106" s="383"/>
      <c r="AG106" s="383"/>
      <c r="AH106" s="384"/>
      <c r="AI106" s="373">
        <f t="shared" ref="AI106:AI143" si="6">SUM(D106:AH106)</f>
        <v>150</v>
      </c>
      <c r="AJ106" s="374">
        <v>0</v>
      </c>
      <c r="AK106" s="375" t="e">
        <f t="shared" ref="AK106:AK143" si="7">+AJ106/D106</f>
        <v>#DIV/0!</v>
      </c>
      <c r="AL106" s="95" t="s">
        <v>249</v>
      </c>
    </row>
    <row r="107" spans="1:38" ht="15">
      <c r="A107" s="376">
        <v>97</v>
      </c>
      <c r="B107" s="377" t="s">
        <v>408</v>
      </c>
      <c r="C107" s="381" t="s">
        <v>317</v>
      </c>
      <c r="D107" s="382">
        <v>60</v>
      </c>
      <c r="E107" s="383"/>
      <c r="F107" s="383"/>
      <c r="G107" s="383"/>
      <c r="H107" s="383"/>
      <c r="I107" s="383"/>
      <c r="J107" s="383"/>
      <c r="K107" s="383"/>
      <c r="L107" s="383"/>
      <c r="M107" s="383"/>
      <c r="N107" s="383"/>
      <c r="O107" s="383"/>
      <c r="P107" s="383"/>
      <c r="Q107" s="383"/>
      <c r="R107" s="383"/>
      <c r="S107" s="383"/>
      <c r="T107" s="383"/>
      <c r="U107" s="383">
        <v>84</v>
      </c>
      <c r="V107" s="383"/>
      <c r="W107" s="383"/>
      <c r="X107" s="383"/>
      <c r="Y107" s="383"/>
      <c r="Z107" s="383"/>
      <c r="AA107" s="383"/>
      <c r="AB107" s="383"/>
      <c r="AC107" s="383">
        <v>6</v>
      </c>
      <c r="AD107" s="383"/>
      <c r="AE107" s="383"/>
      <c r="AF107" s="383"/>
      <c r="AG107" s="383"/>
      <c r="AH107" s="384"/>
      <c r="AI107" s="373">
        <f t="shared" si="6"/>
        <v>150</v>
      </c>
      <c r="AJ107" s="374">
        <v>407</v>
      </c>
      <c r="AK107" s="375">
        <f t="shared" si="7"/>
        <v>6.7833333333333332</v>
      </c>
      <c r="AL107" s="238" t="s">
        <v>224</v>
      </c>
    </row>
    <row r="108" spans="1:38" ht="15">
      <c r="A108" s="376">
        <v>98</v>
      </c>
      <c r="B108" s="377" t="s">
        <v>408</v>
      </c>
      <c r="C108" s="381" t="s">
        <v>318</v>
      </c>
      <c r="D108" s="382">
        <v>84</v>
      </c>
      <c r="E108" s="383"/>
      <c r="F108" s="383"/>
      <c r="G108" s="383"/>
      <c r="H108" s="383"/>
      <c r="I108" s="383"/>
      <c r="J108" s="383"/>
      <c r="K108" s="383"/>
      <c r="L108" s="383"/>
      <c r="M108" s="383"/>
      <c r="N108" s="383"/>
      <c r="O108" s="383"/>
      <c r="P108" s="383"/>
      <c r="Q108" s="383"/>
      <c r="R108" s="383"/>
      <c r="S108" s="383"/>
      <c r="T108" s="383"/>
      <c r="U108" s="383">
        <v>60</v>
      </c>
      <c r="V108" s="383"/>
      <c r="W108" s="383"/>
      <c r="X108" s="383"/>
      <c r="Y108" s="383"/>
      <c r="Z108" s="383"/>
      <c r="AA108" s="383"/>
      <c r="AB108" s="383"/>
      <c r="AC108" s="383"/>
      <c r="AD108" s="383"/>
      <c r="AE108" s="383"/>
      <c r="AF108" s="383">
        <v>6</v>
      </c>
      <c r="AG108" s="383"/>
      <c r="AH108" s="384"/>
      <c r="AI108" s="373">
        <f t="shared" si="6"/>
        <v>150</v>
      </c>
      <c r="AJ108" s="374">
        <v>398</v>
      </c>
      <c r="AK108" s="375">
        <f t="shared" si="7"/>
        <v>4.7380952380952381</v>
      </c>
      <c r="AL108" s="238" t="s">
        <v>224</v>
      </c>
    </row>
    <row r="109" spans="1:38" ht="15">
      <c r="A109" s="376">
        <v>99</v>
      </c>
      <c r="B109" s="377" t="s">
        <v>408</v>
      </c>
      <c r="C109" s="381" t="s">
        <v>253</v>
      </c>
      <c r="D109" s="382">
        <v>90</v>
      </c>
      <c r="E109" s="383"/>
      <c r="F109" s="383"/>
      <c r="G109" s="383"/>
      <c r="H109" s="383"/>
      <c r="I109" s="383"/>
      <c r="J109" s="383"/>
      <c r="K109" s="383"/>
      <c r="L109" s="383"/>
      <c r="M109" s="383"/>
      <c r="N109" s="383"/>
      <c r="O109" s="383"/>
      <c r="P109" s="383"/>
      <c r="Q109" s="383"/>
      <c r="R109" s="383"/>
      <c r="S109" s="383"/>
      <c r="T109" s="383"/>
      <c r="U109" s="383">
        <v>60</v>
      </c>
      <c r="V109" s="383"/>
      <c r="W109" s="383"/>
      <c r="X109" s="383"/>
      <c r="Y109" s="383"/>
      <c r="Z109" s="383"/>
      <c r="AA109" s="383"/>
      <c r="AB109" s="383"/>
      <c r="AC109" s="383"/>
      <c r="AD109" s="383"/>
      <c r="AE109" s="383"/>
      <c r="AF109" s="383"/>
      <c r="AG109" s="383"/>
      <c r="AH109" s="384"/>
      <c r="AI109" s="373">
        <f t="shared" si="6"/>
        <v>150</v>
      </c>
      <c r="AJ109" s="374">
        <v>333</v>
      </c>
      <c r="AK109" s="375">
        <f t="shared" si="7"/>
        <v>3.7</v>
      </c>
      <c r="AL109" s="238" t="s">
        <v>224</v>
      </c>
    </row>
    <row r="110" spans="1:38" ht="15">
      <c r="A110" s="376">
        <v>100</v>
      </c>
      <c r="B110" s="377" t="s">
        <v>408</v>
      </c>
      <c r="C110" s="381" t="s">
        <v>487</v>
      </c>
      <c r="D110" s="111">
        <v>126</v>
      </c>
      <c r="E110" s="383"/>
      <c r="F110" s="383"/>
      <c r="G110" s="383"/>
      <c r="H110" s="383"/>
      <c r="I110" s="383"/>
      <c r="J110" s="383"/>
      <c r="K110" s="383"/>
      <c r="L110" s="383"/>
      <c r="M110" s="383"/>
      <c r="N110" s="383"/>
      <c r="O110" s="383"/>
      <c r="P110" s="383"/>
      <c r="Q110" s="383"/>
      <c r="R110" s="383"/>
      <c r="S110" s="383"/>
      <c r="T110" s="383"/>
      <c r="U110" s="99">
        <v>24</v>
      </c>
      <c r="V110" s="383"/>
      <c r="W110" s="383"/>
      <c r="X110" s="383"/>
      <c r="Y110" s="383"/>
      <c r="Z110" s="383"/>
      <c r="AA110" s="383"/>
      <c r="AB110" s="383"/>
      <c r="AC110" s="383"/>
      <c r="AD110" s="383"/>
      <c r="AE110" s="383"/>
      <c r="AF110" s="383"/>
      <c r="AG110" s="383"/>
      <c r="AH110" s="384"/>
      <c r="AI110" s="373">
        <f t="shared" si="6"/>
        <v>150</v>
      </c>
      <c r="AJ110" s="331">
        <v>92</v>
      </c>
      <c r="AK110" s="375">
        <f t="shared" si="7"/>
        <v>0.73015873015873012</v>
      </c>
      <c r="AL110" s="238" t="s">
        <v>225</v>
      </c>
    </row>
    <row r="111" spans="1:38" ht="15">
      <c r="A111" s="376">
        <v>101</v>
      </c>
      <c r="B111" s="377" t="s">
        <v>408</v>
      </c>
      <c r="C111" s="279" t="s">
        <v>488</v>
      </c>
      <c r="D111" s="111">
        <v>18</v>
      </c>
      <c r="E111" s="383"/>
      <c r="F111" s="383"/>
      <c r="G111" s="383"/>
      <c r="H111" s="383"/>
      <c r="I111" s="383"/>
      <c r="J111" s="383"/>
      <c r="K111" s="383"/>
      <c r="L111" s="383"/>
      <c r="M111" s="383"/>
      <c r="N111" s="383"/>
      <c r="O111" s="383"/>
      <c r="P111" s="383"/>
      <c r="Q111" s="383"/>
      <c r="R111" s="383"/>
      <c r="S111" s="383"/>
      <c r="T111" s="383"/>
      <c r="U111" s="99">
        <v>132</v>
      </c>
      <c r="V111" s="383"/>
      <c r="W111" s="383"/>
      <c r="X111" s="383"/>
      <c r="Y111" s="383"/>
      <c r="Z111" s="383"/>
      <c r="AA111" s="383"/>
      <c r="AB111" s="383"/>
      <c r="AC111" s="383"/>
      <c r="AD111" s="383"/>
      <c r="AE111" s="383"/>
      <c r="AF111" s="383"/>
      <c r="AG111" s="383"/>
      <c r="AH111" s="384"/>
      <c r="AI111" s="373">
        <f t="shared" si="6"/>
        <v>150</v>
      </c>
      <c r="AJ111" s="331">
        <v>56</v>
      </c>
      <c r="AK111" s="375">
        <f t="shared" si="7"/>
        <v>3.1111111111111112</v>
      </c>
      <c r="AL111" s="238" t="s">
        <v>225</v>
      </c>
    </row>
    <row r="112" spans="1:38" ht="15">
      <c r="A112" s="376">
        <v>102</v>
      </c>
      <c r="B112" s="377" t="s">
        <v>408</v>
      </c>
      <c r="C112" s="279" t="s">
        <v>262</v>
      </c>
      <c r="D112" s="111">
        <v>30</v>
      </c>
      <c r="E112" s="383"/>
      <c r="F112" s="383"/>
      <c r="G112" s="383"/>
      <c r="H112" s="383"/>
      <c r="I112" s="383"/>
      <c r="J112" s="383"/>
      <c r="K112" s="383"/>
      <c r="L112" s="383"/>
      <c r="M112" s="383"/>
      <c r="N112" s="383"/>
      <c r="O112" s="383"/>
      <c r="P112" s="383"/>
      <c r="Q112" s="383"/>
      <c r="R112" s="383"/>
      <c r="S112" s="383"/>
      <c r="T112" s="383"/>
      <c r="U112" s="99">
        <v>120</v>
      </c>
      <c r="V112" s="383"/>
      <c r="W112" s="383"/>
      <c r="X112" s="383"/>
      <c r="Y112" s="383"/>
      <c r="Z112" s="383"/>
      <c r="AA112" s="383"/>
      <c r="AB112" s="383"/>
      <c r="AC112" s="383"/>
      <c r="AD112" s="383"/>
      <c r="AE112" s="383"/>
      <c r="AF112" s="383"/>
      <c r="AG112" s="383"/>
      <c r="AH112" s="384"/>
      <c r="AI112" s="373">
        <f t="shared" si="6"/>
        <v>150</v>
      </c>
      <c r="AJ112" s="331">
        <v>53</v>
      </c>
      <c r="AK112" s="375">
        <f t="shared" si="7"/>
        <v>1.7666666666666666</v>
      </c>
      <c r="AL112" s="238" t="s">
        <v>225</v>
      </c>
    </row>
    <row r="113" spans="1:38" ht="15">
      <c r="A113" s="376">
        <v>103</v>
      </c>
      <c r="B113" s="377" t="s">
        <v>408</v>
      </c>
      <c r="C113" s="279" t="s">
        <v>439</v>
      </c>
      <c r="D113" s="111">
        <v>30</v>
      </c>
      <c r="E113" s="383"/>
      <c r="F113" s="383"/>
      <c r="G113" s="383"/>
      <c r="H113" s="383"/>
      <c r="I113" s="383"/>
      <c r="J113" s="383"/>
      <c r="K113" s="383"/>
      <c r="L113" s="383"/>
      <c r="M113" s="383"/>
      <c r="N113" s="383"/>
      <c r="O113" s="383"/>
      <c r="P113" s="383"/>
      <c r="Q113" s="383"/>
      <c r="R113" s="383"/>
      <c r="S113" s="383"/>
      <c r="T113" s="383"/>
      <c r="U113" s="99">
        <v>120</v>
      </c>
      <c r="V113" s="383"/>
      <c r="W113" s="383"/>
      <c r="X113" s="383"/>
      <c r="Y113" s="383"/>
      <c r="Z113" s="383"/>
      <c r="AA113" s="383"/>
      <c r="AB113" s="383"/>
      <c r="AC113" s="383"/>
      <c r="AD113" s="383"/>
      <c r="AE113" s="383"/>
      <c r="AF113" s="383"/>
      <c r="AG113" s="383"/>
      <c r="AH113" s="384"/>
      <c r="AI113" s="373">
        <f t="shared" si="6"/>
        <v>150</v>
      </c>
      <c r="AJ113" s="331">
        <v>44</v>
      </c>
      <c r="AK113" s="375">
        <f t="shared" si="7"/>
        <v>1.4666666666666666</v>
      </c>
      <c r="AL113" s="238" t="s">
        <v>225</v>
      </c>
    </row>
    <row r="114" spans="1:38" ht="15">
      <c r="A114" s="376">
        <v>104</v>
      </c>
      <c r="B114" s="377" t="s">
        <v>408</v>
      </c>
      <c r="C114" s="279" t="s">
        <v>461</v>
      </c>
      <c r="D114" s="111">
        <v>30</v>
      </c>
      <c r="E114" s="383"/>
      <c r="F114" s="383"/>
      <c r="G114" s="383"/>
      <c r="H114" s="383"/>
      <c r="I114" s="383"/>
      <c r="J114" s="383"/>
      <c r="K114" s="383"/>
      <c r="L114" s="383"/>
      <c r="M114" s="383"/>
      <c r="N114" s="383"/>
      <c r="O114" s="383"/>
      <c r="P114" s="383"/>
      <c r="Q114" s="383"/>
      <c r="R114" s="383"/>
      <c r="S114" s="383"/>
      <c r="T114" s="383"/>
      <c r="U114" s="99">
        <v>150</v>
      </c>
      <c r="V114" s="383"/>
      <c r="W114" s="383"/>
      <c r="X114" s="383"/>
      <c r="Y114" s="383"/>
      <c r="Z114" s="383"/>
      <c r="AA114" s="383"/>
      <c r="AB114" s="383"/>
      <c r="AC114" s="383"/>
      <c r="AD114" s="383"/>
      <c r="AE114" s="383"/>
      <c r="AF114" s="383"/>
      <c r="AG114" s="383"/>
      <c r="AH114" s="384"/>
      <c r="AI114" s="373">
        <f t="shared" si="6"/>
        <v>180</v>
      </c>
      <c r="AJ114" s="331">
        <v>86</v>
      </c>
      <c r="AK114" s="375">
        <f t="shared" si="7"/>
        <v>2.8666666666666667</v>
      </c>
      <c r="AL114" s="238" t="s">
        <v>225</v>
      </c>
    </row>
    <row r="115" spans="1:38" ht="15">
      <c r="A115" s="376">
        <v>105</v>
      </c>
      <c r="B115" s="377" t="s">
        <v>408</v>
      </c>
      <c r="C115" s="279" t="s">
        <v>440</v>
      </c>
      <c r="D115" s="111">
        <v>18</v>
      </c>
      <c r="E115" s="383"/>
      <c r="F115" s="383"/>
      <c r="G115" s="383"/>
      <c r="H115" s="383"/>
      <c r="I115" s="383"/>
      <c r="J115" s="383"/>
      <c r="K115" s="383"/>
      <c r="L115" s="383"/>
      <c r="M115" s="383"/>
      <c r="N115" s="383"/>
      <c r="O115" s="383"/>
      <c r="P115" s="383"/>
      <c r="Q115" s="383"/>
      <c r="R115" s="383"/>
      <c r="S115" s="383"/>
      <c r="T115" s="383"/>
      <c r="U115" s="99">
        <v>132</v>
      </c>
      <c r="V115" s="383"/>
      <c r="W115" s="383"/>
      <c r="X115" s="383"/>
      <c r="Y115" s="383"/>
      <c r="Z115" s="383"/>
      <c r="AA115" s="383"/>
      <c r="AB115" s="383"/>
      <c r="AC115" s="383"/>
      <c r="AD115" s="383"/>
      <c r="AE115" s="383"/>
      <c r="AF115" s="383"/>
      <c r="AG115" s="383"/>
      <c r="AH115" s="384"/>
      <c r="AI115" s="373">
        <f t="shared" si="6"/>
        <v>150</v>
      </c>
      <c r="AJ115" s="331">
        <v>8</v>
      </c>
      <c r="AK115" s="375">
        <f t="shared" si="7"/>
        <v>0.44444444444444442</v>
      </c>
      <c r="AL115" s="238" t="s">
        <v>225</v>
      </c>
    </row>
    <row r="116" spans="1:38" ht="15">
      <c r="A116" s="376">
        <v>106</v>
      </c>
      <c r="B116" s="377" t="s">
        <v>408</v>
      </c>
      <c r="C116" s="279" t="s">
        <v>462</v>
      </c>
      <c r="D116" s="111">
        <v>30</v>
      </c>
      <c r="E116" s="383"/>
      <c r="F116" s="383"/>
      <c r="G116" s="383"/>
      <c r="H116" s="383"/>
      <c r="I116" s="383"/>
      <c r="J116" s="383"/>
      <c r="K116" s="383"/>
      <c r="L116" s="383"/>
      <c r="M116" s="383"/>
      <c r="N116" s="383"/>
      <c r="O116" s="383"/>
      <c r="P116" s="383"/>
      <c r="Q116" s="383"/>
      <c r="R116" s="383"/>
      <c r="S116" s="383"/>
      <c r="T116" s="383"/>
      <c r="U116" s="99">
        <v>120</v>
      </c>
      <c r="V116" s="383"/>
      <c r="W116" s="383"/>
      <c r="X116" s="383"/>
      <c r="Y116" s="383"/>
      <c r="Z116" s="383"/>
      <c r="AA116" s="383"/>
      <c r="AB116" s="383"/>
      <c r="AC116" s="383"/>
      <c r="AD116" s="383"/>
      <c r="AE116" s="383"/>
      <c r="AF116" s="383"/>
      <c r="AG116" s="383"/>
      <c r="AH116" s="384"/>
      <c r="AI116" s="373">
        <f t="shared" si="6"/>
        <v>150</v>
      </c>
      <c r="AJ116" s="331">
        <v>49</v>
      </c>
      <c r="AK116" s="375">
        <f t="shared" si="7"/>
        <v>1.6333333333333333</v>
      </c>
      <c r="AL116" s="238" t="s">
        <v>225</v>
      </c>
    </row>
    <row r="117" spans="1:38" ht="15">
      <c r="A117" s="376">
        <v>107</v>
      </c>
      <c r="B117" s="377" t="s">
        <v>408</v>
      </c>
      <c r="C117" s="332" t="s">
        <v>393</v>
      </c>
      <c r="D117" s="382"/>
      <c r="E117" s="383">
        <v>150</v>
      </c>
      <c r="F117" s="383"/>
      <c r="G117" s="383"/>
      <c r="H117" s="383"/>
      <c r="I117" s="383"/>
      <c r="J117" s="383"/>
      <c r="K117" s="383"/>
      <c r="L117" s="383"/>
      <c r="M117" s="383"/>
      <c r="N117" s="383"/>
      <c r="O117" s="383"/>
      <c r="P117" s="383"/>
      <c r="Q117" s="383"/>
      <c r="R117" s="383"/>
      <c r="S117" s="383"/>
      <c r="T117" s="383"/>
      <c r="U117" s="383"/>
      <c r="V117" s="383"/>
      <c r="W117" s="383"/>
      <c r="X117" s="383"/>
      <c r="Y117" s="383"/>
      <c r="Z117" s="383"/>
      <c r="AA117" s="383"/>
      <c r="AB117" s="383"/>
      <c r="AC117" s="383"/>
      <c r="AD117" s="383"/>
      <c r="AE117" s="383"/>
      <c r="AF117" s="383"/>
      <c r="AG117" s="383"/>
      <c r="AH117" s="384"/>
      <c r="AI117" s="373">
        <f t="shared" si="6"/>
        <v>150</v>
      </c>
      <c r="AJ117" s="374">
        <v>31</v>
      </c>
      <c r="AK117" s="375" t="e">
        <f t="shared" si="7"/>
        <v>#DIV/0!</v>
      </c>
      <c r="AL117" s="89" t="s">
        <v>227</v>
      </c>
    </row>
    <row r="118" spans="1:38" ht="15">
      <c r="A118" s="376">
        <v>108</v>
      </c>
      <c r="B118" s="377" t="s">
        <v>408</v>
      </c>
      <c r="C118" s="112" t="s">
        <v>463</v>
      </c>
      <c r="D118" s="111">
        <v>90</v>
      </c>
      <c r="E118" s="383"/>
      <c r="F118" s="383"/>
      <c r="G118" s="383"/>
      <c r="H118" s="383"/>
      <c r="I118" s="383"/>
      <c r="J118" s="383"/>
      <c r="K118" s="383"/>
      <c r="L118" s="383"/>
      <c r="M118" s="383"/>
      <c r="N118" s="383"/>
      <c r="O118" s="383"/>
      <c r="P118" s="383"/>
      <c r="Q118" s="383"/>
      <c r="R118" s="383"/>
      <c r="S118" s="383"/>
      <c r="T118" s="383"/>
      <c r="U118" s="99">
        <v>60</v>
      </c>
      <c r="V118" s="383"/>
      <c r="W118" s="383"/>
      <c r="X118" s="383"/>
      <c r="Y118" s="383"/>
      <c r="Z118" s="383"/>
      <c r="AA118" s="383"/>
      <c r="AB118" s="383"/>
      <c r="AC118" s="383"/>
      <c r="AD118" s="383"/>
      <c r="AE118" s="383"/>
      <c r="AF118" s="383"/>
      <c r="AG118" s="383"/>
      <c r="AH118" s="384"/>
      <c r="AI118" s="373">
        <f t="shared" si="6"/>
        <v>150</v>
      </c>
      <c r="AJ118" s="374">
        <v>87</v>
      </c>
      <c r="AK118" s="375">
        <f t="shared" si="7"/>
        <v>0.96666666666666667</v>
      </c>
      <c r="AL118" s="89" t="s">
        <v>227</v>
      </c>
    </row>
    <row r="119" spans="1:38" ht="15">
      <c r="A119" s="376">
        <v>109</v>
      </c>
      <c r="B119" s="377" t="s">
        <v>408</v>
      </c>
      <c r="C119" s="112" t="s">
        <v>489</v>
      </c>
      <c r="D119" s="111">
        <v>90</v>
      </c>
      <c r="E119" s="383"/>
      <c r="F119" s="383"/>
      <c r="G119" s="383"/>
      <c r="H119" s="383"/>
      <c r="I119" s="383"/>
      <c r="J119" s="383"/>
      <c r="K119" s="383"/>
      <c r="L119" s="383"/>
      <c r="M119" s="383"/>
      <c r="N119" s="383"/>
      <c r="O119" s="383"/>
      <c r="P119" s="383"/>
      <c r="Q119" s="383"/>
      <c r="R119" s="383"/>
      <c r="S119" s="383"/>
      <c r="T119" s="383"/>
      <c r="U119" s="99">
        <v>60</v>
      </c>
      <c r="V119" s="383"/>
      <c r="W119" s="383"/>
      <c r="X119" s="383"/>
      <c r="Y119" s="383"/>
      <c r="Z119" s="383"/>
      <c r="AA119" s="383"/>
      <c r="AB119" s="383"/>
      <c r="AC119" s="383"/>
      <c r="AD119" s="383"/>
      <c r="AE119" s="383"/>
      <c r="AF119" s="383"/>
      <c r="AG119" s="383"/>
      <c r="AH119" s="384"/>
      <c r="AI119" s="373">
        <f t="shared" si="6"/>
        <v>150</v>
      </c>
      <c r="AJ119" s="374">
        <v>61</v>
      </c>
      <c r="AK119" s="375">
        <f t="shared" si="7"/>
        <v>0.67777777777777781</v>
      </c>
      <c r="AL119" s="89" t="s">
        <v>227</v>
      </c>
    </row>
    <row r="120" spans="1:38" ht="15">
      <c r="A120" s="376">
        <v>110</v>
      </c>
      <c r="B120" s="377" t="s">
        <v>408</v>
      </c>
      <c r="C120" s="332" t="s">
        <v>490</v>
      </c>
      <c r="D120" s="111">
        <v>150</v>
      </c>
      <c r="E120" s="383"/>
      <c r="F120" s="383"/>
      <c r="G120" s="383"/>
      <c r="H120" s="383"/>
      <c r="I120" s="383"/>
      <c r="J120" s="383"/>
      <c r="K120" s="383"/>
      <c r="L120" s="383"/>
      <c r="M120" s="383"/>
      <c r="N120" s="383"/>
      <c r="O120" s="383"/>
      <c r="P120" s="383"/>
      <c r="Q120" s="383"/>
      <c r="R120" s="383"/>
      <c r="S120" s="383"/>
      <c r="T120" s="383"/>
      <c r="U120" s="383"/>
      <c r="V120" s="383"/>
      <c r="W120" s="383"/>
      <c r="X120" s="383"/>
      <c r="Y120" s="383"/>
      <c r="Z120" s="383"/>
      <c r="AA120" s="383"/>
      <c r="AB120" s="383"/>
      <c r="AC120" s="383"/>
      <c r="AD120" s="383"/>
      <c r="AE120" s="383"/>
      <c r="AF120" s="383"/>
      <c r="AG120" s="383"/>
      <c r="AH120" s="384"/>
      <c r="AI120" s="373">
        <f t="shared" si="6"/>
        <v>150</v>
      </c>
      <c r="AJ120" s="374">
        <v>23</v>
      </c>
      <c r="AK120" s="375">
        <f t="shared" si="7"/>
        <v>0.15333333333333332</v>
      </c>
      <c r="AL120" t="s">
        <v>266</v>
      </c>
    </row>
    <row r="121" spans="1:38" ht="15">
      <c r="A121" s="376">
        <v>111</v>
      </c>
      <c r="B121" s="377" t="s">
        <v>408</v>
      </c>
      <c r="C121" s="303" t="s">
        <v>491</v>
      </c>
      <c r="D121" s="382"/>
      <c r="E121" s="383"/>
      <c r="F121" s="383"/>
      <c r="G121" s="383"/>
      <c r="H121" s="383"/>
      <c r="I121" s="383"/>
      <c r="J121" s="383"/>
      <c r="K121" s="383"/>
      <c r="L121" s="383"/>
      <c r="M121" s="383"/>
      <c r="N121" s="383"/>
      <c r="O121" s="383"/>
      <c r="P121" s="383"/>
      <c r="Q121" s="383"/>
      <c r="R121" s="383"/>
      <c r="S121" s="99">
        <v>75</v>
      </c>
      <c r="T121" s="383"/>
      <c r="U121" s="99">
        <v>75</v>
      </c>
      <c r="V121" s="383"/>
      <c r="W121" s="383"/>
      <c r="X121" s="383"/>
      <c r="Y121" s="383"/>
      <c r="Z121" s="383"/>
      <c r="AA121" s="383"/>
      <c r="AB121" s="383"/>
      <c r="AC121" s="383"/>
      <c r="AD121" s="383"/>
      <c r="AE121" s="383"/>
      <c r="AF121" s="383"/>
      <c r="AG121" s="383"/>
      <c r="AH121" s="384"/>
      <c r="AI121" s="373">
        <f t="shared" si="6"/>
        <v>150</v>
      </c>
      <c r="AJ121" s="374"/>
      <c r="AK121" s="375" t="e">
        <f t="shared" si="7"/>
        <v>#DIV/0!</v>
      </c>
      <c r="AL121" s="95" t="s">
        <v>228</v>
      </c>
    </row>
    <row r="122" spans="1:38" ht="15">
      <c r="A122" s="376">
        <v>112</v>
      </c>
      <c r="B122" s="377" t="s">
        <v>408</v>
      </c>
      <c r="C122" s="303" t="s">
        <v>442</v>
      </c>
      <c r="D122" s="382"/>
      <c r="E122" s="383"/>
      <c r="F122" s="383"/>
      <c r="G122" s="383"/>
      <c r="H122" s="383"/>
      <c r="I122" s="383"/>
      <c r="J122" s="383"/>
      <c r="K122" s="383"/>
      <c r="L122" s="383"/>
      <c r="M122" s="383"/>
      <c r="N122" s="383"/>
      <c r="O122" s="383"/>
      <c r="P122" s="383"/>
      <c r="Q122" s="383"/>
      <c r="R122" s="383"/>
      <c r="S122" s="99">
        <v>75</v>
      </c>
      <c r="T122" s="383"/>
      <c r="U122" s="99">
        <v>75</v>
      </c>
      <c r="V122" s="383"/>
      <c r="W122" s="383"/>
      <c r="X122" s="383"/>
      <c r="Y122" s="383"/>
      <c r="Z122" s="383"/>
      <c r="AA122" s="383"/>
      <c r="AB122" s="383"/>
      <c r="AC122" s="383"/>
      <c r="AD122" s="383"/>
      <c r="AE122" s="383"/>
      <c r="AF122" s="383"/>
      <c r="AG122" s="383"/>
      <c r="AH122" s="384"/>
      <c r="AI122" s="373">
        <f t="shared" si="6"/>
        <v>150</v>
      </c>
      <c r="AJ122" s="374"/>
      <c r="AK122" s="375" t="e">
        <f t="shared" si="7"/>
        <v>#DIV/0!</v>
      </c>
      <c r="AL122" s="95" t="s">
        <v>228</v>
      </c>
    </row>
    <row r="123" spans="1:38" ht="15">
      <c r="A123" s="376">
        <v>113</v>
      </c>
      <c r="B123" s="377" t="s">
        <v>408</v>
      </c>
      <c r="C123" s="303" t="s">
        <v>464</v>
      </c>
      <c r="D123" s="382"/>
      <c r="E123" s="383"/>
      <c r="F123" s="383"/>
      <c r="G123" s="383"/>
      <c r="H123" s="383"/>
      <c r="I123" s="383"/>
      <c r="J123" s="383"/>
      <c r="K123" s="383"/>
      <c r="L123" s="383"/>
      <c r="M123" s="383"/>
      <c r="N123" s="383"/>
      <c r="O123" s="383"/>
      <c r="P123" s="383"/>
      <c r="Q123" s="383"/>
      <c r="R123" s="383"/>
      <c r="S123" s="99">
        <v>75</v>
      </c>
      <c r="T123" s="383"/>
      <c r="U123" s="99">
        <v>75</v>
      </c>
      <c r="V123" s="383"/>
      <c r="W123" s="383"/>
      <c r="X123" s="383"/>
      <c r="Y123" s="383"/>
      <c r="Z123" s="383"/>
      <c r="AA123" s="383"/>
      <c r="AB123" s="383"/>
      <c r="AC123" s="383"/>
      <c r="AD123" s="383"/>
      <c r="AE123" s="383"/>
      <c r="AF123" s="383"/>
      <c r="AG123" s="383"/>
      <c r="AH123" s="384"/>
      <c r="AI123" s="373">
        <f t="shared" si="6"/>
        <v>150</v>
      </c>
      <c r="AJ123" s="374"/>
      <c r="AK123" s="375" t="e">
        <f t="shared" si="7"/>
        <v>#DIV/0!</v>
      </c>
      <c r="AL123" s="95" t="s">
        <v>228</v>
      </c>
    </row>
    <row r="124" spans="1:38" ht="15">
      <c r="A124" s="376">
        <v>114</v>
      </c>
      <c r="B124" s="377" t="s">
        <v>408</v>
      </c>
      <c r="C124" s="303" t="s">
        <v>465</v>
      </c>
      <c r="D124" s="382"/>
      <c r="E124" s="383"/>
      <c r="F124" s="383"/>
      <c r="G124" s="383"/>
      <c r="H124" s="383"/>
      <c r="I124" s="383"/>
      <c r="J124" s="383"/>
      <c r="K124" s="383"/>
      <c r="L124" s="383"/>
      <c r="M124" s="383"/>
      <c r="N124" s="383"/>
      <c r="O124" s="383"/>
      <c r="P124" s="383"/>
      <c r="Q124" s="383"/>
      <c r="R124" s="383"/>
      <c r="S124" s="99">
        <v>75</v>
      </c>
      <c r="T124" s="383"/>
      <c r="U124" s="99">
        <v>75</v>
      </c>
      <c r="V124" s="383"/>
      <c r="W124" s="383"/>
      <c r="X124" s="383"/>
      <c r="Y124" s="383"/>
      <c r="Z124" s="383"/>
      <c r="AA124" s="383"/>
      <c r="AB124" s="383"/>
      <c r="AC124" s="383"/>
      <c r="AD124" s="383"/>
      <c r="AE124" s="383"/>
      <c r="AF124" s="383"/>
      <c r="AG124" s="383"/>
      <c r="AH124" s="384"/>
      <c r="AI124" s="373">
        <f t="shared" si="6"/>
        <v>150</v>
      </c>
      <c r="AJ124" s="374"/>
      <c r="AK124" s="375" t="e">
        <f t="shared" si="7"/>
        <v>#DIV/0!</v>
      </c>
      <c r="AL124" s="95" t="s">
        <v>228</v>
      </c>
    </row>
    <row r="125" spans="1:38" ht="15">
      <c r="A125" s="376">
        <v>115</v>
      </c>
      <c r="B125" s="377" t="s">
        <v>408</v>
      </c>
      <c r="C125" s="303" t="s">
        <v>441</v>
      </c>
      <c r="D125" s="382"/>
      <c r="E125" s="383"/>
      <c r="F125" s="383"/>
      <c r="G125" s="383"/>
      <c r="H125" s="383"/>
      <c r="I125" s="383"/>
      <c r="J125" s="383"/>
      <c r="K125" s="383"/>
      <c r="L125" s="383"/>
      <c r="M125" s="383"/>
      <c r="N125" s="383"/>
      <c r="O125" s="383"/>
      <c r="P125" s="383"/>
      <c r="Q125" s="383"/>
      <c r="R125" s="383"/>
      <c r="S125" s="99">
        <v>75</v>
      </c>
      <c r="T125" s="383"/>
      <c r="U125" s="99">
        <v>75</v>
      </c>
      <c r="V125" s="383"/>
      <c r="W125" s="383"/>
      <c r="X125" s="383"/>
      <c r="Y125" s="383"/>
      <c r="Z125" s="383"/>
      <c r="AA125" s="383"/>
      <c r="AB125" s="383"/>
      <c r="AC125" s="383"/>
      <c r="AD125" s="383"/>
      <c r="AE125" s="383"/>
      <c r="AF125" s="383"/>
      <c r="AG125" s="383"/>
      <c r="AH125" s="384"/>
      <c r="AI125" s="373">
        <f t="shared" si="6"/>
        <v>150</v>
      </c>
      <c r="AJ125" s="374"/>
      <c r="AK125" s="375" t="e">
        <f t="shared" si="7"/>
        <v>#DIV/0!</v>
      </c>
      <c r="AL125" s="95" t="s">
        <v>228</v>
      </c>
    </row>
    <row r="126" spans="1:38" ht="15">
      <c r="A126" s="376">
        <v>116</v>
      </c>
      <c r="B126" s="377" t="s">
        <v>408</v>
      </c>
      <c r="C126" s="303" t="s">
        <v>273</v>
      </c>
      <c r="D126" s="382"/>
      <c r="E126" s="383"/>
      <c r="F126" s="383"/>
      <c r="G126" s="383"/>
      <c r="H126" s="383"/>
      <c r="I126" s="383"/>
      <c r="J126" s="383"/>
      <c r="K126" s="383"/>
      <c r="L126" s="383"/>
      <c r="M126" s="383"/>
      <c r="N126" s="383"/>
      <c r="O126" s="383"/>
      <c r="P126" s="383"/>
      <c r="Q126" s="383"/>
      <c r="R126" s="383"/>
      <c r="S126" s="383"/>
      <c r="T126" s="383"/>
      <c r="U126" s="383"/>
      <c r="V126" s="383"/>
      <c r="W126" s="383"/>
      <c r="X126" s="383"/>
      <c r="Y126" s="383"/>
      <c r="Z126" s="383"/>
      <c r="AA126" s="383"/>
      <c r="AB126" s="383">
        <v>150</v>
      </c>
      <c r="AC126" s="383"/>
      <c r="AD126" s="383"/>
      <c r="AE126" s="383"/>
      <c r="AF126" s="383"/>
      <c r="AG126" s="383"/>
      <c r="AH126" s="384"/>
      <c r="AI126" s="373">
        <f t="shared" si="6"/>
        <v>150</v>
      </c>
      <c r="AJ126" s="374"/>
      <c r="AK126" s="375" t="e">
        <f t="shared" si="7"/>
        <v>#DIV/0!</v>
      </c>
      <c r="AL126" s="95" t="s">
        <v>228</v>
      </c>
    </row>
    <row r="127" spans="1:38" ht="15">
      <c r="A127" s="376">
        <v>117</v>
      </c>
      <c r="B127" s="377" t="s">
        <v>408</v>
      </c>
      <c r="C127" s="303" t="s">
        <v>466</v>
      </c>
      <c r="D127" s="382"/>
      <c r="E127" s="383"/>
      <c r="F127" s="383"/>
      <c r="G127" s="383"/>
      <c r="H127" s="383"/>
      <c r="I127" s="383"/>
      <c r="J127" s="383"/>
      <c r="K127" s="383"/>
      <c r="L127" s="383"/>
      <c r="M127" s="383"/>
      <c r="N127" s="383"/>
      <c r="O127" s="383"/>
      <c r="P127" s="383"/>
      <c r="Q127" s="383"/>
      <c r="R127" s="383"/>
      <c r="S127" s="383"/>
      <c r="T127" s="383"/>
      <c r="U127" s="383"/>
      <c r="V127" s="383"/>
      <c r="W127" s="383"/>
      <c r="X127" s="383"/>
      <c r="Y127" s="383"/>
      <c r="Z127" s="383"/>
      <c r="AA127" s="383"/>
      <c r="AB127" s="383">
        <v>150</v>
      </c>
      <c r="AC127" s="383"/>
      <c r="AD127" s="383"/>
      <c r="AE127" s="383"/>
      <c r="AF127" s="383"/>
      <c r="AG127" s="383"/>
      <c r="AH127" s="384"/>
      <c r="AI127" s="373">
        <f t="shared" si="6"/>
        <v>150</v>
      </c>
      <c r="AJ127" s="374"/>
      <c r="AK127" s="375" t="e">
        <f t="shared" si="7"/>
        <v>#DIV/0!</v>
      </c>
      <c r="AL127" s="95" t="s">
        <v>228</v>
      </c>
    </row>
    <row r="128" spans="1:38" ht="15">
      <c r="A128" s="376">
        <v>118</v>
      </c>
      <c r="B128" s="377" t="s">
        <v>408</v>
      </c>
      <c r="C128" s="303" t="s">
        <v>492</v>
      </c>
      <c r="D128" s="382">
        <v>150</v>
      </c>
      <c r="E128" s="383"/>
      <c r="F128" s="383"/>
      <c r="G128" s="383"/>
      <c r="H128" s="383"/>
      <c r="I128" s="383"/>
      <c r="J128" s="383"/>
      <c r="K128" s="383"/>
      <c r="L128" s="383"/>
      <c r="M128" s="383"/>
      <c r="N128" s="383"/>
      <c r="O128" s="383"/>
      <c r="P128" s="383"/>
      <c r="Q128" s="383"/>
      <c r="R128" s="383"/>
      <c r="S128" s="383"/>
      <c r="T128" s="383"/>
      <c r="U128" s="383"/>
      <c r="V128" s="383"/>
      <c r="W128" s="383"/>
      <c r="X128" s="383"/>
      <c r="Y128" s="383"/>
      <c r="Z128" s="383"/>
      <c r="AA128" s="383"/>
      <c r="AB128" s="383"/>
      <c r="AC128" s="383"/>
      <c r="AD128" s="383"/>
      <c r="AE128" s="383"/>
      <c r="AF128" s="383"/>
      <c r="AG128" s="383"/>
      <c r="AH128" s="384"/>
      <c r="AI128" s="373">
        <f t="shared" si="6"/>
        <v>150</v>
      </c>
      <c r="AJ128" s="374">
        <v>53</v>
      </c>
      <c r="AK128" s="375">
        <f t="shared" si="7"/>
        <v>0.35333333333333333</v>
      </c>
      <c r="AL128" s="95" t="s">
        <v>230</v>
      </c>
    </row>
    <row r="129" spans="1:38" ht="15">
      <c r="A129" s="376">
        <v>119</v>
      </c>
      <c r="B129" s="377" t="s">
        <v>408</v>
      </c>
      <c r="C129" s="398" t="s">
        <v>276</v>
      </c>
      <c r="D129" s="399">
        <v>125</v>
      </c>
      <c r="E129" s="383"/>
      <c r="F129" s="383"/>
      <c r="G129" s="383"/>
      <c r="H129" s="383"/>
      <c r="I129" s="383"/>
      <c r="J129" s="383"/>
      <c r="K129" s="383"/>
      <c r="L129" s="383"/>
      <c r="M129" s="383"/>
      <c r="N129" s="383"/>
      <c r="O129" s="383"/>
      <c r="P129" s="383"/>
      <c r="Q129" s="383"/>
      <c r="R129" s="383"/>
      <c r="S129" s="383"/>
      <c r="T129" s="383"/>
      <c r="U129" s="383">
        <v>25</v>
      </c>
      <c r="V129" s="383"/>
      <c r="W129" s="383"/>
      <c r="X129" s="383"/>
      <c r="Y129" s="383"/>
      <c r="Z129" s="383"/>
      <c r="AA129" s="383"/>
      <c r="AB129" s="383"/>
      <c r="AC129" s="383"/>
      <c r="AD129" s="383"/>
      <c r="AE129" s="383"/>
      <c r="AF129" s="383"/>
      <c r="AG129" s="383"/>
      <c r="AH129" s="384"/>
      <c r="AI129" s="373">
        <f t="shared" si="6"/>
        <v>150</v>
      </c>
      <c r="AJ129" s="374">
        <v>180</v>
      </c>
      <c r="AK129" s="375">
        <f t="shared" si="7"/>
        <v>1.44</v>
      </c>
      <c r="AL129" s="95" t="s">
        <v>231</v>
      </c>
    </row>
    <row r="130" spans="1:38" ht="15">
      <c r="A130" s="376">
        <v>120</v>
      </c>
      <c r="B130" s="377" t="s">
        <v>408</v>
      </c>
      <c r="C130" s="398" t="s">
        <v>260</v>
      </c>
      <c r="D130" s="399">
        <v>125</v>
      </c>
      <c r="E130" s="383"/>
      <c r="F130" s="383"/>
      <c r="G130" s="383"/>
      <c r="H130" s="383"/>
      <c r="I130" s="383"/>
      <c r="J130" s="383"/>
      <c r="K130" s="383"/>
      <c r="L130" s="383"/>
      <c r="M130" s="383"/>
      <c r="N130" s="383"/>
      <c r="O130" s="383"/>
      <c r="P130" s="383"/>
      <c r="Q130" s="383"/>
      <c r="R130" s="383"/>
      <c r="S130" s="383"/>
      <c r="T130" s="383"/>
      <c r="U130" s="383">
        <v>25</v>
      </c>
      <c r="V130" s="383"/>
      <c r="W130" s="383"/>
      <c r="X130" s="383"/>
      <c r="Y130" s="383"/>
      <c r="Z130" s="383"/>
      <c r="AA130" s="383"/>
      <c r="AB130" s="383"/>
      <c r="AC130" s="383"/>
      <c r="AD130" s="383"/>
      <c r="AE130" s="383"/>
      <c r="AF130" s="383"/>
      <c r="AG130" s="383"/>
      <c r="AH130" s="384"/>
      <c r="AI130" s="373">
        <f t="shared" si="6"/>
        <v>150</v>
      </c>
      <c r="AJ130" s="374">
        <v>64</v>
      </c>
      <c r="AK130" s="375">
        <f t="shared" si="7"/>
        <v>0.51200000000000001</v>
      </c>
      <c r="AL130" s="95" t="s">
        <v>231</v>
      </c>
    </row>
    <row r="131" spans="1:38" ht="15">
      <c r="A131" s="376">
        <v>121</v>
      </c>
      <c r="B131" s="377" t="s">
        <v>408</v>
      </c>
      <c r="C131" s="398" t="s">
        <v>493</v>
      </c>
      <c r="D131" s="399">
        <v>150</v>
      </c>
      <c r="E131" s="383"/>
      <c r="F131" s="383"/>
      <c r="G131" s="383"/>
      <c r="H131" s="383"/>
      <c r="I131" s="383"/>
      <c r="J131" s="383"/>
      <c r="K131" s="383"/>
      <c r="L131" s="383"/>
      <c r="M131" s="383"/>
      <c r="N131" s="383"/>
      <c r="O131" s="383"/>
      <c r="P131" s="383"/>
      <c r="Q131" s="383"/>
      <c r="R131" s="383"/>
      <c r="S131" s="383"/>
      <c r="T131" s="383"/>
      <c r="U131" s="383"/>
      <c r="V131" s="383"/>
      <c r="W131" s="383"/>
      <c r="X131" s="383"/>
      <c r="Y131" s="383"/>
      <c r="Z131" s="383"/>
      <c r="AA131" s="383"/>
      <c r="AB131" s="383"/>
      <c r="AC131" s="383"/>
      <c r="AD131" s="383"/>
      <c r="AE131" s="383"/>
      <c r="AF131" s="383"/>
      <c r="AG131" s="383"/>
      <c r="AH131" s="384"/>
      <c r="AI131" s="373">
        <f t="shared" si="6"/>
        <v>150</v>
      </c>
      <c r="AJ131" s="374">
        <v>59</v>
      </c>
      <c r="AK131" s="375">
        <f t="shared" si="7"/>
        <v>0.39333333333333331</v>
      </c>
      <c r="AL131" s="95" t="s">
        <v>280</v>
      </c>
    </row>
    <row r="132" spans="1:38" ht="15">
      <c r="A132" s="376">
        <v>122</v>
      </c>
      <c r="B132" s="377" t="s">
        <v>408</v>
      </c>
      <c r="C132" s="398" t="s">
        <v>494</v>
      </c>
      <c r="D132" s="399">
        <v>150</v>
      </c>
      <c r="E132" s="383"/>
      <c r="F132" s="383"/>
      <c r="G132" s="383"/>
      <c r="H132" s="383"/>
      <c r="I132" s="383"/>
      <c r="J132" s="383"/>
      <c r="K132" s="383"/>
      <c r="L132" s="383"/>
      <c r="M132" s="383"/>
      <c r="N132" s="383"/>
      <c r="O132" s="383"/>
      <c r="P132" s="383"/>
      <c r="Q132" s="383"/>
      <c r="R132" s="383"/>
      <c r="S132" s="383"/>
      <c r="T132" s="383"/>
      <c r="U132" s="383"/>
      <c r="V132" s="383"/>
      <c r="W132" s="383"/>
      <c r="X132" s="383"/>
      <c r="Y132" s="383"/>
      <c r="Z132" s="383"/>
      <c r="AA132" s="383"/>
      <c r="AB132" s="383"/>
      <c r="AC132" s="383"/>
      <c r="AD132" s="383"/>
      <c r="AE132" s="383"/>
      <c r="AF132" s="383"/>
      <c r="AG132" s="383"/>
      <c r="AH132" s="384"/>
      <c r="AI132" s="373">
        <f t="shared" si="6"/>
        <v>150</v>
      </c>
      <c r="AJ132" s="374">
        <v>40</v>
      </c>
      <c r="AK132" s="375">
        <f t="shared" si="7"/>
        <v>0.26666666666666666</v>
      </c>
      <c r="AL132" s="95" t="s">
        <v>281</v>
      </c>
    </row>
    <row r="133" spans="1:38" ht="15">
      <c r="A133" s="376">
        <v>123</v>
      </c>
      <c r="B133" s="377" t="s">
        <v>408</v>
      </c>
      <c r="C133" s="398" t="s">
        <v>495</v>
      </c>
      <c r="D133" s="399">
        <v>150</v>
      </c>
      <c r="E133" s="383"/>
      <c r="F133" s="383"/>
      <c r="G133" s="383"/>
      <c r="H133" s="383"/>
      <c r="I133" s="383"/>
      <c r="J133" s="383"/>
      <c r="K133" s="383"/>
      <c r="L133" s="383"/>
      <c r="M133" s="383"/>
      <c r="N133" s="383"/>
      <c r="O133" s="383"/>
      <c r="P133" s="383"/>
      <c r="Q133" s="383"/>
      <c r="R133" s="383"/>
      <c r="S133" s="383"/>
      <c r="T133" s="383"/>
      <c r="U133" s="383"/>
      <c r="V133" s="383"/>
      <c r="W133" s="383"/>
      <c r="X133" s="383"/>
      <c r="Y133" s="383"/>
      <c r="Z133" s="383"/>
      <c r="AA133" s="383"/>
      <c r="AB133" s="383"/>
      <c r="AC133" s="383"/>
      <c r="AD133" s="383"/>
      <c r="AE133" s="383"/>
      <c r="AF133" s="383"/>
      <c r="AG133" s="383"/>
      <c r="AH133" s="384"/>
      <c r="AI133" s="373">
        <f t="shared" si="6"/>
        <v>150</v>
      </c>
      <c r="AJ133" s="374">
        <v>164</v>
      </c>
      <c r="AK133" s="375">
        <f t="shared" si="7"/>
        <v>1.0933333333333333</v>
      </c>
      <c r="AL133" s="95" t="s">
        <v>282</v>
      </c>
    </row>
    <row r="134" spans="1:38" ht="15">
      <c r="A134" s="376">
        <v>124</v>
      </c>
      <c r="B134" s="377" t="s">
        <v>408</v>
      </c>
      <c r="C134" s="112" t="s">
        <v>401</v>
      </c>
      <c r="D134" s="111">
        <v>55</v>
      </c>
      <c r="E134" s="383"/>
      <c r="F134" s="383"/>
      <c r="G134" s="383"/>
      <c r="H134" s="383"/>
      <c r="I134" s="383"/>
      <c r="J134" s="383"/>
      <c r="K134" s="383"/>
      <c r="L134" s="383"/>
      <c r="M134" s="383"/>
      <c r="N134" s="383"/>
      <c r="O134" s="383"/>
      <c r="P134" s="383"/>
      <c r="Q134" s="383"/>
      <c r="R134" s="383"/>
      <c r="S134" s="383"/>
      <c r="T134" s="383"/>
      <c r="U134" s="99">
        <v>60</v>
      </c>
      <c r="V134" s="383"/>
      <c r="W134" s="99">
        <v>35</v>
      </c>
      <c r="X134" s="383"/>
      <c r="Y134" s="383"/>
      <c r="Z134" s="383"/>
      <c r="AA134" s="383"/>
      <c r="AB134" s="383"/>
      <c r="AC134" s="383"/>
      <c r="AD134" s="383"/>
      <c r="AE134" s="383"/>
      <c r="AF134" s="383"/>
      <c r="AG134" s="383"/>
      <c r="AH134" s="384"/>
      <c r="AI134" s="373">
        <f t="shared" si="6"/>
        <v>150</v>
      </c>
      <c r="AJ134" s="374">
        <v>70</v>
      </c>
      <c r="AK134" s="375">
        <f t="shared" si="7"/>
        <v>1.2727272727272727</v>
      </c>
      <c r="AL134" s="95" t="s">
        <v>235</v>
      </c>
    </row>
    <row r="135" spans="1:38" ht="15">
      <c r="A135" s="376">
        <v>125</v>
      </c>
      <c r="B135" s="377" t="s">
        <v>408</v>
      </c>
      <c r="C135" s="112" t="s">
        <v>496</v>
      </c>
      <c r="D135" s="111">
        <v>60</v>
      </c>
      <c r="E135" s="383"/>
      <c r="F135" s="383"/>
      <c r="G135" s="383"/>
      <c r="H135" s="383"/>
      <c r="I135" s="383"/>
      <c r="J135" s="383"/>
      <c r="K135" s="383"/>
      <c r="L135" s="383"/>
      <c r="M135" s="383"/>
      <c r="N135" s="383"/>
      <c r="O135" s="383"/>
      <c r="P135" s="383"/>
      <c r="Q135" s="383"/>
      <c r="R135" s="383"/>
      <c r="S135" s="383"/>
      <c r="T135" s="383"/>
      <c r="U135" s="99">
        <v>50</v>
      </c>
      <c r="V135" s="383"/>
      <c r="W135" s="99">
        <v>40</v>
      </c>
      <c r="X135" s="383"/>
      <c r="Y135" s="383"/>
      <c r="Z135" s="383"/>
      <c r="AA135" s="383"/>
      <c r="AB135" s="383"/>
      <c r="AC135" s="383"/>
      <c r="AD135" s="383"/>
      <c r="AE135" s="383"/>
      <c r="AF135" s="383"/>
      <c r="AG135" s="383"/>
      <c r="AH135" s="384"/>
      <c r="AI135" s="373">
        <f t="shared" si="6"/>
        <v>150</v>
      </c>
      <c r="AJ135" s="374">
        <v>47</v>
      </c>
      <c r="AK135" s="375">
        <f t="shared" si="7"/>
        <v>0.78333333333333333</v>
      </c>
      <c r="AL135" s="95" t="s">
        <v>235</v>
      </c>
    </row>
    <row r="136" spans="1:38" ht="15">
      <c r="A136" s="376">
        <v>126</v>
      </c>
      <c r="B136" s="377" t="s">
        <v>408</v>
      </c>
      <c r="C136" s="112" t="s">
        <v>497</v>
      </c>
      <c r="D136" s="111">
        <v>40</v>
      </c>
      <c r="E136" s="383"/>
      <c r="F136" s="383"/>
      <c r="G136" s="383"/>
      <c r="H136" s="383"/>
      <c r="I136" s="383"/>
      <c r="J136" s="383"/>
      <c r="K136" s="383"/>
      <c r="L136" s="383"/>
      <c r="M136" s="383"/>
      <c r="N136" s="383"/>
      <c r="O136" s="383"/>
      <c r="P136" s="383"/>
      <c r="Q136" s="383"/>
      <c r="R136" s="383"/>
      <c r="S136" s="383"/>
      <c r="T136" s="383"/>
      <c r="U136" s="99">
        <v>60</v>
      </c>
      <c r="V136" s="383"/>
      <c r="W136" s="99">
        <v>50</v>
      </c>
      <c r="X136" s="383"/>
      <c r="Y136" s="383"/>
      <c r="Z136" s="383"/>
      <c r="AA136" s="383"/>
      <c r="AB136" s="383"/>
      <c r="AC136" s="383"/>
      <c r="AD136" s="383"/>
      <c r="AE136" s="383"/>
      <c r="AF136" s="383"/>
      <c r="AG136" s="383"/>
      <c r="AH136" s="384"/>
      <c r="AI136" s="373">
        <f t="shared" si="6"/>
        <v>150</v>
      </c>
      <c r="AJ136" s="374">
        <v>57</v>
      </c>
      <c r="AK136" s="375">
        <f t="shared" si="7"/>
        <v>1.425</v>
      </c>
      <c r="AL136" s="95" t="s">
        <v>235</v>
      </c>
    </row>
    <row r="137" spans="1:38" ht="15">
      <c r="A137" s="376">
        <v>127</v>
      </c>
      <c r="B137" s="377" t="s">
        <v>408</v>
      </c>
      <c r="C137" s="401" t="s">
        <v>288</v>
      </c>
      <c r="D137" s="400">
        <v>66</v>
      </c>
      <c r="E137" s="383"/>
      <c r="F137" s="383"/>
      <c r="G137" s="383"/>
      <c r="H137" s="383"/>
      <c r="I137" s="383"/>
      <c r="J137" s="383"/>
      <c r="K137" s="383"/>
      <c r="L137" s="383"/>
      <c r="M137" s="383"/>
      <c r="N137" s="383"/>
      <c r="O137" s="383"/>
      <c r="P137" s="383"/>
      <c r="Q137" s="383">
        <v>6</v>
      </c>
      <c r="R137" s="383"/>
      <c r="S137" s="383"/>
      <c r="T137" s="383"/>
      <c r="U137" s="383"/>
      <c r="V137" s="383"/>
      <c r="W137" s="383">
        <v>72</v>
      </c>
      <c r="X137" s="383"/>
      <c r="Y137" s="383"/>
      <c r="Z137" s="383"/>
      <c r="AA137" s="383"/>
      <c r="AB137" s="383"/>
      <c r="AC137" s="383">
        <v>6</v>
      </c>
      <c r="AD137" s="383"/>
      <c r="AE137" s="383"/>
      <c r="AF137" s="383"/>
      <c r="AG137" s="383"/>
      <c r="AH137" s="384"/>
      <c r="AI137" s="373">
        <f t="shared" si="6"/>
        <v>150</v>
      </c>
      <c r="AJ137" s="374">
        <v>107</v>
      </c>
      <c r="AK137" s="375">
        <f t="shared" si="7"/>
        <v>1.6212121212121211</v>
      </c>
      <c r="AL137" s="95" t="s">
        <v>236</v>
      </c>
    </row>
    <row r="138" spans="1:38" ht="15">
      <c r="A138" s="376">
        <v>128</v>
      </c>
      <c r="B138" s="377" t="s">
        <v>408</v>
      </c>
      <c r="C138" s="401" t="s">
        <v>402</v>
      </c>
      <c r="D138" s="658" t="s">
        <v>499</v>
      </c>
      <c r="E138" s="659"/>
      <c r="F138" s="659"/>
      <c r="G138" s="659"/>
      <c r="H138" s="659"/>
      <c r="I138" s="659"/>
      <c r="J138" s="659"/>
      <c r="K138" s="659"/>
      <c r="L138" s="659"/>
      <c r="M138" s="659"/>
      <c r="N138" s="659"/>
      <c r="O138" s="659"/>
      <c r="P138" s="659"/>
      <c r="Q138" s="659"/>
      <c r="R138" s="659"/>
      <c r="S138" s="659"/>
      <c r="T138" s="659"/>
      <c r="U138" s="659"/>
      <c r="V138" s="659"/>
      <c r="W138" s="659"/>
      <c r="X138" s="659"/>
      <c r="Y138" s="659"/>
      <c r="Z138" s="659"/>
      <c r="AA138" s="659"/>
      <c r="AB138" s="659"/>
      <c r="AC138" s="659"/>
      <c r="AD138" s="659"/>
      <c r="AE138" s="659"/>
      <c r="AF138" s="659"/>
      <c r="AG138" s="659"/>
      <c r="AH138" s="660"/>
      <c r="AI138" s="373">
        <f t="shared" si="6"/>
        <v>0</v>
      </c>
      <c r="AJ138" s="374"/>
      <c r="AK138" s="375" t="e">
        <f t="shared" si="7"/>
        <v>#VALUE!</v>
      </c>
      <c r="AL138" s="95" t="s">
        <v>236</v>
      </c>
    </row>
    <row r="139" spans="1:38" ht="15">
      <c r="A139" s="376">
        <v>129</v>
      </c>
      <c r="B139" s="377" t="s">
        <v>408</v>
      </c>
      <c r="C139" s="401" t="s">
        <v>467</v>
      </c>
      <c r="D139" s="400">
        <v>138</v>
      </c>
      <c r="E139" s="383"/>
      <c r="F139" s="383"/>
      <c r="G139" s="383"/>
      <c r="H139" s="383"/>
      <c r="I139" s="383"/>
      <c r="J139" s="383"/>
      <c r="K139" s="383"/>
      <c r="L139" s="383"/>
      <c r="M139" s="383"/>
      <c r="N139" s="383"/>
      <c r="O139" s="383"/>
      <c r="P139" s="383"/>
      <c r="Q139" s="383">
        <v>6</v>
      </c>
      <c r="R139" s="383"/>
      <c r="S139" s="383"/>
      <c r="T139" s="383"/>
      <c r="U139" s="383"/>
      <c r="V139" s="383"/>
      <c r="W139" s="383"/>
      <c r="X139" s="383"/>
      <c r="Y139" s="383"/>
      <c r="Z139" s="383"/>
      <c r="AA139" s="383"/>
      <c r="AB139" s="383"/>
      <c r="AC139" s="383">
        <v>6</v>
      </c>
      <c r="AD139" s="383"/>
      <c r="AE139" s="383"/>
      <c r="AF139" s="383"/>
      <c r="AG139" s="383"/>
      <c r="AH139" s="384"/>
      <c r="AI139" s="373">
        <f t="shared" si="6"/>
        <v>150</v>
      </c>
      <c r="AJ139" s="374">
        <v>141</v>
      </c>
      <c r="AK139" s="375">
        <f t="shared" si="7"/>
        <v>1.0217391304347827</v>
      </c>
      <c r="AL139" s="95" t="s">
        <v>236</v>
      </c>
    </row>
    <row r="140" spans="1:38" ht="15">
      <c r="A140" s="376">
        <v>130</v>
      </c>
      <c r="B140" s="377" t="s">
        <v>408</v>
      </c>
      <c r="C140" s="401" t="s">
        <v>498</v>
      </c>
      <c r="D140" s="382">
        <v>132</v>
      </c>
      <c r="E140" s="383"/>
      <c r="F140" s="383"/>
      <c r="G140" s="383"/>
      <c r="H140" s="383"/>
      <c r="I140" s="383"/>
      <c r="J140" s="383"/>
      <c r="K140" s="383"/>
      <c r="L140" s="383"/>
      <c r="M140" s="383"/>
      <c r="N140" s="383"/>
      <c r="O140" s="383"/>
      <c r="P140" s="383"/>
      <c r="Q140" s="383">
        <v>6</v>
      </c>
      <c r="R140" s="383"/>
      <c r="S140" s="383"/>
      <c r="T140" s="383"/>
      <c r="U140" s="383"/>
      <c r="V140" s="383"/>
      <c r="W140" s="383"/>
      <c r="X140" s="383"/>
      <c r="Y140" s="383"/>
      <c r="Z140" s="383"/>
      <c r="AA140" s="383"/>
      <c r="AB140" s="383"/>
      <c r="AC140" s="383">
        <v>6</v>
      </c>
      <c r="AD140" s="383"/>
      <c r="AE140" s="383"/>
      <c r="AF140" s="383">
        <v>6</v>
      </c>
      <c r="AG140" s="383"/>
      <c r="AH140" s="384"/>
      <c r="AI140" s="373">
        <f t="shared" si="6"/>
        <v>150</v>
      </c>
      <c r="AJ140" s="374">
        <v>86</v>
      </c>
      <c r="AK140" s="375">
        <f t="shared" si="7"/>
        <v>0.65151515151515149</v>
      </c>
      <c r="AL140" s="95" t="s">
        <v>236</v>
      </c>
    </row>
    <row r="141" spans="1:38" ht="15">
      <c r="A141" s="376">
        <v>131</v>
      </c>
      <c r="B141" s="377" t="s">
        <v>408</v>
      </c>
      <c r="C141" s="381" t="s">
        <v>291</v>
      </c>
      <c r="D141" s="382">
        <v>90</v>
      </c>
      <c r="E141" s="383"/>
      <c r="F141" s="383"/>
      <c r="G141" s="383"/>
      <c r="H141" s="383"/>
      <c r="I141" s="383"/>
      <c r="J141" s="383"/>
      <c r="K141" s="383"/>
      <c r="L141" s="383"/>
      <c r="M141" s="383"/>
      <c r="N141" s="383"/>
      <c r="O141" s="383"/>
      <c r="P141" s="383"/>
      <c r="Q141" s="383">
        <v>60</v>
      </c>
      <c r="R141" s="383"/>
      <c r="S141" s="383"/>
      <c r="T141" s="383"/>
      <c r="U141" s="383"/>
      <c r="V141" s="383"/>
      <c r="W141" s="383"/>
      <c r="X141" s="383"/>
      <c r="Y141" s="383"/>
      <c r="Z141" s="383"/>
      <c r="AA141" s="383"/>
      <c r="AB141" s="383"/>
      <c r="AC141" s="383"/>
      <c r="AD141" s="383"/>
      <c r="AE141" s="383"/>
      <c r="AF141" s="383"/>
      <c r="AG141" s="383"/>
      <c r="AH141" s="384"/>
      <c r="AI141" s="373">
        <f t="shared" si="6"/>
        <v>150</v>
      </c>
      <c r="AJ141" s="374">
        <v>136</v>
      </c>
      <c r="AK141" s="375">
        <f t="shared" si="7"/>
        <v>1.5111111111111111</v>
      </c>
      <c r="AL141" s="95" t="s">
        <v>405</v>
      </c>
    </row>
    <row r="142" spans="1:38" ht="15">
      <c r="A142" s="376">
        <v>132</v>
      </c>
      <c r="B142" s="377" t="s">
        <v>408</v>
      </c>
      <c r="C142" s="381" t="s">
        <v>323</v>
      </c>
      <c r="D142" s="651" t="s">
        <v>404</v>
      </c>
      <c r="E142" s="652"/>
      <c r="F142" s="652"/>
      <c r="G142" s="652"/>
      <c r="H142" s="652"/>
      <c r="I142" s="652"/>
      <c r="J142" s="652"/>
      <c r="K142" s="652"/>
      <c r="L142" s="652"/>
      <c r="M142" s="652"/>
      <c r="N142" s="652"/>
      <c r="O142" s="652"/>
      <c r="P142" s="652"/>
      <c r="Q142" s="652"/>
      <c r="R142" s="652"/>
      <c r="S142" s="652"/>
      <c r="T142" s="652"/>
      <c r="U142" s="652"/>
      <c r="V142" s="652"/>
      <c r="W142" s="652"/>
      <c r="X142" s="652"/>
      <c r="Y142" s="652"/>
      <c r="Z142" s="652"/>
      <c r="AA142" s="652"/>
      <c r="AB142" s="652"/>
      <c r="AC142" s="652"/>
      <c r="AD142" s="652"/>
      <c r="AE142" s="652"/>
      <c r="AF142" s="652"/>
      <c r="AG142" s="652"/>
      <c r="AH142" s="653"/>
      <c r="AI142" s="373">
        <f t="shared" si="6"/>
        <v>0</v>
      </c>
      <c r="AJ142" s="374">
        <v>113</v>
      </c>
      <c r="AK142" s="375" t="e">
        <f t="shared" si="7"/>
        <v>#VALUE!</v>
      </c>
      <c r="AL142" s="95" t="s">
        <v>405</v>
      </c>
    </row>
    <row r="143" spans="1:38" ht="15.75" thickBot="1">
      <c r="A143" s="376">
        <v>133</v>
      </c>
      <c r="B143" s="377" t="s">
        <v>408</v>
      </c>
      <c r="C143" s="381" t="s">
        <v>500</v>
      </c>
      <c r="D143" s="667" t="s">
        <v>404</v>
      </c>
      <c r="E143" s="668"/>
      <c r="F143" s="668"/>
      <c r="G143" s="668"/>
      <c r="H143" s="668"/>
      <c r="I143" s="668"/>
      <c r="J143" s="668"/>
      <c r="K143" s="668"/>
      <c r="L143" s="668"/>
      <c r="M143" s="668"/>
      <c r="N143" s="668"/>
      <c r="O143" s="668"/>
      <c r="P143" s="668"/>
      <c r="Q143" s="668"/>
      <c r="R143" s="668"/>
      <c r="S143" s="668"/>
      <c r="T143" s="668"/>
      <c r="U143" s="668"/>
      <c r="V143" s="668"/>
      <c r="W143" s="668"/>
      <c r="X143" s="668"/>
      <c r="Y143" s="668"/>
      <c r="Z143" s="668"/>
      <c r="AA143" s="668"/>
      <c r="AB143" s="668"/>
      <c r="AC143" s="668"/>
      <c r="AD143" s="668"/>
      <c r="AE143" s="668"/>
      <c r="AF143" s="668"/>
      <c r="AG143" s="668"/>
      <c r="AH143" s="669"/>
      <c r="AI143" s="373">
        <f t="shared" si="6"/>
        <v>0</v>
      </c>
      <c r="AJ143" s="374">
        <v>106</v>
      </c>
      <c r="AK143" s="375" t="e">
        <f t="shared" si="7"/>
        <v>#VALUE!</v>
      </c>
      <c r="AL143" s="95" t="s">
        <v>405</v>
      </c>
    </row>
    <row r="144" spans="1:38" ht="15.75" customHeight="1" thickBot="1">
      <c r="A144" s="654" t="s">
        <v>2</v>
      </c>
      <c r="B144" s="655"/>
      <c r="C144" s="656"/>
      <c r="D144" s="385">
        <f t="shared" ref="D144:I144" si="8">SUM(D13:D143)</f>
        <v>2967</v>
      </c>
      <c r="E144" s="386">
        <f t="shared" si="8"/>
        <v>332</v>
      </c>
      <c r="F144" s="386">
        <f t="shared" si="8"/>
        <v>150</v>
      </c>
      <c r="G144" s="386">
        <f t="shared" si="8"/>
        <v>0</v>
      </c>
      <c r="H144" s="387">
        <f t="shared" si="8"/>
        <v>0</v>
      </c>
      <c r="I144" s="387">
        <f t="shared" si="8"/>
        <v>0</v>
      </c>
      <c r="J144" s="387">
        <f t="shared" ref="J144:AH144" si="9">SUM(J13:J143)</f>
        <v>0</v>
      </c>
      <c r="K144" s="387">
        <f t="shared" si="9"/>
        <v>0</v>
      </c>
      <c r="L144" s="387">
        <f t="shared" si="9"/>
        <v>120</v>
      </c>
      <c r="M144" s="387">
        <f t="shared" si="9"/>
        <v>0</v>
      </c>
      <c r="N144" s="387">
        <f t="shared" si="9"/>
        <v>0</v>
      </c>
      <c r="O144" s="387">
        <f t="shared" si="9"/>
        <v>0</v>
      </c>
      <c r="P144" s="387">
        <f t="shared" si="9"/>
        <v>0</v>
      </c>
      <c r="Q144" s="387">
        <f t="shared" si="9"/>
        <v>78</v>
      </c>
      <c r="R144" s="387">
        <f t="shared" si="9"/>
        <v>720</v>
      </c>
      <c r="S144" s="387">
        <f t="shared" si="9"/>
        <v>1783</v>
      </c>
      <c r="T144" s="387">
        <f t="shared" si="9"/>
        <v>216</v>
      </c>
      <c r="U144" s="387">
        <f t="shared" si="9"/>
        <v>3243</v>
      </c>
      <c r="V144" s="387">
        <f t="shared" si="9"/>
        <v>0</v>
      </c>
      <c r="W144" s="387">
        <f t="shared" si="9"/>
        <v>2825</v>
      </c>
      <c r="X144" s="387">
        <f t="shared" si="9"/>
        <v>4456</v>
      </c>
      <c r="Y144" s="387">
        <f t="shared" si="9"/>
        <v>0</v>
      </c>
      <c r="Z144" s="387">
        <f t="shared" si="9"/>
        <v>0</v>
      </c>
      <c r="AA144" s="387">
        <f t="shared" si="9"/>
        <v>0</v>
      </c>
      <c r="AB144" s="387">
        <f t="shared" si="9"/>
        <v>300</v>
      </c>
      <c r="AC144" s="387">
        <f t="shared" si="9"/>
        <v>78</v>
      </c>
      <c r="AD144" s="387">
        <f t="shared" si="9"/>
        <v>0</v>
      </c>
      <c r="AE144" s="387">
        <f t="shared" si="9"/>
        <v>258</v>
      </c>
      <c r="AF144" s="387">
        <f t="shared" si="9"/>
        <v>60</v>
      </c>
      <c r="AG144" s="387">
        <f t="shared" si="9"/>
        <v>0</v>
      </c>
      <c r="AH144" s="388">
        <f t="shared" si="9"/>
        <v>186</v>
      </c>
      <c r="AI144" s="389">
        <f t="shared" si="4"/>
        <v>17772</v>
      </c>
      <c r="AJ144" s="390">
        <f>SUM(AJ13:AJ143)</f>
        <v>5875</v>
      </c>
      <c r="AK144" s="391">
        <f>+AJ144/D144</f>
        <v>1.9801145938658578</v>
      </c>
    </row>
    <row r="145" spans="1:34">
      <c r="A145" s="333"/>
    </row>
    <row r="146" spans="1:34">
      <c r="A146" s="333"/>
      <c r="C146" s="392" t="s">
        <v>18</v>
      </c>
    </row>
    <row r="147" spans="1:34">
      <c r="A147" s="333"/>
    </row>
    <row r="148" spans="1:34">
      <c r="A148" s="333"/>
    </row>
    <row r="149" spans="1:34">
      <c r="A149" s="333"/>
    </row>
    <row r="150" spans="1:34">
      <c r="A150" s="393"/>
      <c r="B150" s="394"/>
      <c r="C150" s="395"/>
      <c r="F150" s="395"/>
      <c r="G150" s="395"/>
      <c r="H150" s="395"/>
      <c r="I150" s="395"/>
      <c r="J150" s="395"/>
      <c r="K150" s="395"/>
      <c r="L150" s="395"/>
      <c r="M150" s="395"/>
      <c r="N150" s="395"/>
      <c r="O150" s="395"/>
      <c r="P150" s="395"/>
      <c r="Q150" s="395"/>
      <c r="R150" s="395"/>
      <c r="S150" s="395"/>
      <c r="T150" s="395"/>
      <c r="U150" s="395"/>
      <c r="V150" s="395"/>
      <c r="W150" s="395"/>
      <c r="X150" s="395"/>
      <c r="AA150" s="395"/>
      <c r="AB150" s="395"/>
      <c r="AC150" s="395"/>
      <c r="AF150" s="395"/>
      <c r="AG150" s="395"/>
      <c r="AH150" s="395"/>
    </row>
    <row r="151" spans="1:34">
      <c r="A151" s="335" t="s">
        <v>5</v>
      </c>
      <c r="C151" s="342"/>
      <c r="F151" s="342" t="s">
        <v>6</v>
      </c>
      <c r="G151" s="342"/>
      <c r="H151" s="342"/>
      <c r="I151" s="342"/>
      <c r="J151" s="342"/>
      <c r="K151" s="342"/>
      <c r="L151" s="342"/>
      <c r="M151" s="342"/>
      <c r="N151" s="342"/>
      <c r="O151" s="342"/>
      <c r="P151" s="342"/>
      <c r="Q151" s="342"/>
      <c r="R151" s="342"/>
      <c r="S151" s="342"/>
      <c r="T151" s="342"/>
      <c r="U151" s="342"/>
      <c r="V151" s="342"/>
      <c r="W151" s="342"/>
      <c r="X151" s="342"/>
      <c r="AA151" s="342"/>
      <c r="AB151" s="342"/>
      <c r="AC151" s="342"/>
      <c r="AF151" s="342"/>
      <c r="AG151" s="342"/>
      <c r="AH151" s="342"/>
    </row>
    <row r="152" spans="1:34">
      <c r="A152" s="333"/>
    </row>
    <row r="153" spans="1:34">
      <c r="A153" s="333"/>
    </row>
    <row r="154" spans="1:34">
      <c r="A154" s="333"/>
    </row>
    <row r="155" spans="1:34">
      <c r="A155" s="393"/>
      <c r="B155" s="394"/>
      <c r="C155" s="395"/>
    </row>
    <row r="156" spans="1:34">
      <c r="A156" s="335" t="s">
        <v>4</v>
      </c>
      <c r="C156" s="342"/>
    </row>
    <row r="157" spans="1:34">
      <c r="A157" s="333"/>
      <c r="F157" s="392" t="s">
        <v>165</v>
      </c>
    </row>
    <row r="158" spans="1:34">
      <c r="A158" s="333"/>
    </row>
    <row r="159" spans="1:34">
      <c r="A159" s="333"/>
      <c r="D159" s="335" t="s">
        <v>19</v>
      </c>
      <c r="F159" s="335" t="s">
        <v>148</v>
      </c>
      <c r="O159" s="335" t="s">
        <v>180</v>
      </c>
      <c r="Q159" s="335" t="s">
        <v>159</v>
      </c>
      <c r="Y159" s="396" t="s">
        <v>144</v>
      </c>
      <c r="Z159" s="397" t="s">
        <v>145</v>
      </c>
    </row>
    <row r="160" spans="1:34">
      <c r="A160" s="333"/>
      <c r="D160" s="335" t="s">
        <v>173</v>
      </c>
      <c r="F160" s="335" t="s">
        <v>195</v>
      </c>
      <c r="O160" s="335" t="s">
        <v>53</v>
      </c>
      <c r="Q160" s="335" t="s">
        <v>54</v>
      </c>
      <c r="Y160" s="335" t="s">
        <v>136</v>
      </c>
      <c r="Z160" s="335" t="s">
        <v>137</v>
      </c>
    </row>
    <row r="161" spans="1:27">
      <c r="A161" s="333"/>
      <c r="D161" s="335" t="s">
        <v>20</v>
      </c>
      <c r="F161" s="335" t="s">
        <v>122</v>
      </c>
      <c r="O161" s="335" t="s">
        <v>21</v>
      </c>
      <c r="Q161" s="335" t="s">
        <v>134</v>
      </c>
      <c r="Y161" s="335" t="s">
        <v>139</v>
      </c>
      <c r="Z161" s="335" t="s">
        <v>140</v>
      </c>
      <c r="AA161" s="397"/>
    </row>
    <row r="162" spans="1:27">
      <c r="A162" s="333"/>
      <c r="D162" s="335" t="s">
        <v>149</v>
      </c>
      <c r="F162" s="335" t="s">
        <v>150</v>
      </c>
      <c r="O162" s="335" t="s">
        <v>29</v>
      </c>
      <c r="Q162" s="335" t="s">
        <v>30</v>
      </c>
      <c r="Y162" s="335" t="s">
        <v>141</v>
      </c>
      <c r="Z162" s="335" t="s">
        <v>142</v>
      </c>
      <c r="AA162" s="397"/>
    </row>
    <row r="163" spans="1:27">
      <c r="A163" s="333"/>
      <c r="D163" s="335" t="s">
        <v>121</v>
      </c>
      <c r="F163" s="335" t="s">
        <v>151</v>
      </c>
      <c r="O163" s="335" t="s">
        <v>22</v>
      </c>
      <c r="Q163" s="335" t="s">
        <v>23</v>
      </c>
      <c r="Y163" s="335" t="s">
        <v>171</v>
      </c>
      <c r="Z163" s="335" t="s">
        <v>172</v>
      </c>
    </row>
    <row r="164" spans="1:27">
      <c r="A164" s="333"/>
      <c r="D164" s="335" t="s">
        <v>152</v>
      </c>
      <c r="F164" s="335" t="s">
        <v>153</v>
      </c>
      <c r="O164" s="335" t="s">
        <v>160</v>
      </c>
      <c r="Q164" s="335" t="s">
        <v>163</v>
      </c>
      <c r="Y164" s="335" t="s">
        <v>181</v>
      </c>
      <c r="Z164" s="335" t="s">
        <v>182</v>
      </c>
    </row>
    <row r="165" spans="1:27">
      <c r="A165" s="333"/>
      <c r="D165" s="335" t="s">
        <v>154</v>
      </c>
      <c r="F165" s="335" t="s">
        <v>155</v>
      </c>
      <c r="O165" s="335" t="s">
        <v>161</v>
      </c>
      <c r="Q165" s="335" t="s">
        <v>162</v>
      </c>
      <c r="Y165" s="335" t="s">
        <v>184</v>
      </c>
      <c r="Z165" s="335" t="s">
        <v>185</v>
      </c>
    </row>
    <row r="166" spans="1:27">
      <c r="A166" s="333"/>
      <c r="D166" s="335" t="s">
        <v>156</v>
      </c>
      <c r="F166" s="335" t="s">
        <v>157</v>
      </c>
      <c r="O166" s="335" t="s">
        <v>25</v>
      </c>
      <c r="Q166" s="335" t="s">
        <v>28</v>
      </c>
      <c r="Y166" s="335" t="s">
        <v>187</v>
      </c>
      <c r="Z166" s="335" t="s">
        <v>188</v>
      </c>
    </row>
    <row r="167" spans="1:27">
      <c r="A167" s="333"/>
      <c r="D167" s="335" t="s">
        <v>129</v>
      </c>
      <c r="F167" s="335" t="s">
        <v>130</v>
      </c>
      <c r="O167" s="335" t="s">
        <v>174</v>
      </c>
      <c r="Q167" s="335" t="s">
        <v>175</v>
      </c>
    </row>
    <row r="168" spans="1:27">
      <c r="A168" s="333"/>
      <c r="D168" s="335" t="s">
        <v>128</v>
      </c>
      <c r="F168" s="335" t="s">
        <v>158</v>
      </c>
      <c r="O168" s="335" t="s">
        <v>26</v>
      </c>
      <c r="Q168" s="335" t="s">
        <v>164</v>
      </c>
      <c r="R168" s="657"/>
      <c r="S168" s="657"/>
      <c r="T168" s="657"/>
      <c r="U168" s="657"/>
      <c r="V168" s="657"/>
    </row>
    <row r="169" spans="1:27">
      <c r="A169" s="333"/>
      <c r="D169" s="335" t="s">
        <v>132</v>
      </c>
      <c r="F169" s="335" t="s">
        <v>133</v>
      </c>
      <c r="O169" s="335" t="s">
        <v>24</v>
      </c>
      <c r="Q169" s="335" t="s">
        <v>27</v>
      </c>
    </row>
    <row r="170" spans="1:27">
      <c r="A170" s="333"/>
      <c r="D170" s="335" t="s">
        <v>197</v>
      </c>
      <c r="F170" s="335" t="s">
        <v>199</v>
      </c>
    </row>
  </sheetData>
  <autoFilter ref="A12:AL144"/>
  <mergeCells count="24">
    <mergeCell ref="D32:AH32"/>
    <mergeCell ref="A5:D5"/>
    <mergeCell ref="Y5:AA5"/>
    <mergeCell ref="A6:D6"/>
    <mergeCell ref="Y6:AA6"/>
    <mergeCell ref="A7:D7"/>
    <mergeCell ref="Y7:AA7"/>
    <mergeCell ref="A9:C9"/>
    <mergeCell ref="Y9:AA9"/>
    <mergeCell ref="D16:AH16"/>
    <mergeCell ref="Y19:AH19"/>
    <mergeCell ref="Y29:AH29"/>
    <mergeCell ref="D80:AH80"/>
    <mergeCell ref="A144:C144"/>
    <mergeCell ref="R168:V168"/>
    <mergeCell ref="D138:AH138"/>
    <mergeCell ref="Y37:AD37"/>
    <mergeCell ref="E57:AG57"/>
    <mergeCell ref="D60:AH60"/>
    <mergeCell ref="Z70:AH70"/>
    <mergeCell ref="Z71:AH71"/>
    <mergeCell ref="Z72:AH72"/>
    <mergeCell ref="D143:AH143"/>
    <mergeCell ref="D142:AH142"/>
  </mergeCells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2"/>
  <sheetViews>
    <sheetView topLeftCell="D4" workbookViewId="0">
      <pane ySplit="9" topLeftCell="A100" activePane="bottomLeft" state="frozen"/>
      <selection activeCell="A4" sqref="A4"/>
      <selection pane="bottomLeft" activeCell="D144" sqref="D144:AH144"/>
    </sheetView>
  </sheetViews>
  <sheetFormatPr baseColWidth="10" defaultRowHeight="12.75"/>
  <cols>
    <col min="1" max="1" width="6.140625" style="136" customWidth="1"/>
    <col min="2" max="2" width="24.42578125" style="136" customWidth="1"/>
    <col min="3" max="3" width="51.28515625" style="136" customWidth="1"/>
    <col min="4" max="4" width="8" style="136" customWidth="1"/>
    <col min="5" max="5" width="5.42578125" style="136" customWidth="1"/>
    <col min="6" max="6" width="8.7109375" style="136" customWidth="1"/>
    <col min="7" max="7" width="7.28515625" style="136" customWidth="1"/>
    <col min="8" max="10" width="4.7109375" style="136" customWidth="1"/>
    <col min="11" max="12" width="6.85546875" style="136" customWidth="1"/>
    <col min="13" max="14" width="4.7109375" style="136" customWidth="1"/>
    <col min="15" max="15" width="6" style="136" customWidth="1"/>
    <col min="16" max="16" width="4.7109375" style="136" customWidth="1"/>
    <col min="17" max="17" width="6.28515625" style="136" customWidth="1"/>
    <col min="18" max="18" width="6.140625" style="136" customWidth="1"/>
    <col min="19" max="19" width="7.28515625" style="136" customWidth="1"/>
    <col min="20" max="20" width="6.140625" style="136" customWidth="1"/>
    <col min="21" max="21" width="7" style="136" customWidth="1"/>
    <col min="22" max="22" width="4.7109375" style="136" customWidth="1"/>
    <col min="23" max="24" width="7.140625" style="136" customWidth="1"/>
    <col min="25" max="25" width="5.140625" style="136" customWidth="1"/>
    <col min="26" max="26" width="5.42578125" style="136" customWidth="1"/>
    <col min="27" max="27" width="4.7109375" style="136" customWidth="1"/>
    <col min="28" max="28" width="5.7109375" style="136" customWidth="1"/>
    <col min="29" max="29" width="4.7109375" style="136" customWidth="1"/>
    <col min="30" max="30" width="5.140625" style="136" customWidth="1"/>
    <col min="31" max="31" width="6.42578125" style="136" customWidth="1"/>
    <col min="32" max="34" width="4.7109375" style="136" customWidth="1"/>
    <col min="35" max="35" width="9.85546875" style="136" customWidth="1"/>
    <col min="36" max="16384" width="11.42578125" style="136"/>
  </cols>
  <sheetData>
    <row r="1" spans="1:38">
      <c r="A1" s="247"/>
      <c r="B1" s="247"/>
    </row>
    <row r="2" spans="1:38">
      <c r="A2" s="248"/>
      <c r="B2" s="248"/>
      <c r="C2" s="249"/>
      <c r="E2" s="249"/>
      <c r="F2" s="249"/>
      <c r="G2" s="249"/>
      <c r="H2" s="249"/>
      <c r="I2" s="249"/>
      <c r="J2" s="248" t="s">
        <v>7</v>
      </c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</row>
    <row r="3" spans="1:38">
      <c r="A3" s="247"/>
      <c r="B3" s="247"/>
    </row>
    <row r="4" spans="1:38">
      <c r="A4" s="247"/>
      <c r="B4" s="247"/>
    </row>
    <row r="5" spans="1:38">
      <c r="A5" s="640" t="s">
        <v>115</v>
      </c>
      <c r="B5" s="640"/>
      <c r="C5" s="640"/>
      <c r="D5" s="640"/>
      <c r="U5" s="250" t="s">
        <v>0</v>
      </c>
      <c r="V5" s="251"/>
      <c r="W5" s="251"/>
      <c r="X5" s="252"/>
      <c r="Y5" s="641" t="s">
        <v>116</v>
      </c>
      <c r="Z5" s="641"/>
      <c r="AA5" s="641"/>
      <c r="AB5" s="253"/>
      <c r="AC5" s="253"/>
      <c r="AD5" s="253"/>
      <c r="AE5" s="253"/>
      <c r="AF5" s="253"/>
      <c r="AG5" s="253"/>
    </row>
    <row r="6" spans="1:38">
      <c r="A6" s="640" t="s">
        <v>114</v>
      </c>
      <c r="B6" s="640"/>
      <c r="C6" s="640"/>
      <c r="D6" s="640"/>
      <c r="U6" s="250"/>
      <c r="V6" s="251"/>
      <c r="W6" s="251"/>
      <c r="X6" s="252"/>
      <c r="Y6" s="641"/>
      <c r="Z6" s="641"/>
      <c r="AA6" s="641"/>
      <c r="AB6" s="253"/>
      <c r="AC6" s="253"/>
      <c r="AD6" s="253"/>
      <c r="AE6" s="253"/>
      <c r="AF6" s="253"/>
      <c r="AG6" s="253"/>
    </row>
    <row r="7" spans="1:38">
      <c r="A7" s="640"/>
      <c r="B7" s="640"/>
      <c r="C7" s="640"/>
      <c r="D7" s="640"/>
      <c r="U7" s="250"/>
      <c r="V7" s="251"/>
      <c r="W7" s="251"/>
      <c r="X7" s="252"/>
      <c r="Y7" s="641"/>
      <c r="Z7" s="641"/>
      <c r="AA7" s="641"/>
      <c r="AB7" s="253"/>
      <c r="AC7" s="253"/>
      <c r="AD7" s="253"/>
      <c r="AE7" s="253"/>
      <c r="AF7" s="253"/>
      <c r="AG7" s="253"/>
    </row>
    <row r="8" spans="1:38">
      <c r="A8" s="248"/>
      <c r="B8" s="248"/>
      <c r="U8" s="254"/>
      <c r="V8" s="254"/>
      <c r="W8" s="254"/>
      <c r="X8" s="255"/>
    </row>
    <row r="9" spans="1:38">
      <c r="A9" s="642" t="s">
        <v>209</v>
      </c>
      <c r="B9" s="643"/>
      <c r="C9" s="644"/>
      <c r="U9" s="250" t="s">
        <v>3</v>
      </c>
      <c r="V9" s="251"/>
      <c r="W9" s="251"/>
      <c r="X9" s="252"/>
      <c r="Y9" s="641" t="s">
        <v>501</v>
      </c>
      <c r="Z9" s="641"/>
      <c r="AA9" s="641"/>
    </row>
    <row r="10" spans="1:38">
      <c r="A10" s="247"/>
      <c r="B10" s="247"/>
    </row>
    <row r="11" spans="1:38" ht="13.5" thickBot="1">
      <c r="A11" s="247"/>
      <c r="B11" s="247"/>
    </row>
    <row r="12" spans="1:38" ht="65.25" customHeight="1" thickBot="1">
      <c r="A12" s="256" t="s">
        <v>9</v>
      </c>
      <c r="B12" s="256" t="s">
        <v>392</v>
      </c>
      <c r="C12" s="258" t="s">
        <v>10</v>
      </c>
      <c r="D12" s="259" t="s">
        <v>196</v>
      </c>
      <c r="E12" s="260" t="s">
        <v>186</v>
      </c>
      <c r="F12" s="260" t="s">
        <v>194</v>
      </c>
      <c r="G12" s="260" t="s">
        <v>11</v>
      </c>
      <c r="H12" s="260" t="s">
        <v>119</v>
      </c>
      <c r="I12" s="260" t="s">
        <v>189</v>
      </c>
      <c r="J12" s="260" t="s">
        <v>123</v>
      </c>
      <c r="K12" s="260" t="s">
        <v>124</v>
      </c>
      <c r="L12" s="260" t="s">
        <v>125</v>
      </c>
      <c r="M12" s="260" t="s">
        <v>126</v>
      </c>
      <c r="N12" s="260" t="s">
        <v>127</v>
      </c>
      <c r="O12" s="260" t="s">
        <v>131</v>
      </c>
      <c r="P12" s="260" t="s">
        <v>120</v>
      </c>
      <c r="Q12" s="260" t="s">
        <v>198</v>
      </c>
      <c r="R12" s="260" t="s">
        <v>179</v>
      </c>
      <c r="S12" s="260" t="s">
        <v>55</v>
      </c>
      <c r="T12" s="260" t="s">
        <v>12</v>
      </c>
      <c r="U12" s="260" t="s">
        <v>14</v>
      </c>
      <c r="V12" s="260" t="s">
        <v>13</v>
      </c>
      <c r="W12" s="260" t="s">
        <v>146</v>
      </c>
      <c r="X12" s="260" t="s">
        <v>147</v>
      </c>
      <c r="Y12" s="260" t="s">
        <v>15</v>
      </c>
      <c r="Z12" s="260" t="s">
        <v>16</v>
      </c>
      <c r="AA12" s="260" t="s">
        <v>56</v>
      </c>
      <c r="AB12" s="261" t="s">
        <v>170</v>
      </c>
      <c r="AC12" s="261" t="s">
        <v>17</v>
      </c>
      <c r="AD12" s="261" t="s">
        <v>143</v>
      </c>
      <c r="AE12" s="260" t="s">
        <v>135</v>
      </c>
      <c r="AF12" s="260" t="s">
        <v>138</v>
      </c>
      <c r="AG12" s="262" t="s">
        <v>183</v>
      </c>
      <c r="AH12" s="262" t="s">
        <v>190</v>
      </c>
      <c r="AI12" s="421" t="s">
        <v>51</v>
      </c>
      <c r="AJ12" s="415" t="s">
        <v>38</v>
      </c>
      <c r="AK12" s="123" t="s">
        <v>52</v>
      </c>
      <c r="AL12" s="329" t="s">
        <v>248</v>
      </c>
    </row>
    <row r="13" spans="1:38" ht="16.5" customHeight="1">
      <c r="A13" s="405">
        <v>1</v>
      </c>
      <c r="B13" s="356" t="s">
        <v>407</v>
      </c>
      <c r="C13" s="406" t="s">
        <v>59</v>
      </c>
      <c r="D13" s="267"/>
      <c r="E13" s="268"/>
      <c r="F13" s="268"/>
      <c r="G13" s="268"/>
      <c r="H13" s="304"/>
      <c r="I13" s="304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>
        <f>1*6</f>
        <v>6</v>
      </c>
      <c r="V13" s="268"/>
      <c r="W13" s="268">
        <f t="shared" ref="W13:X14" si="0">6*12</f>
        <v>72</v>
      </c>
      <c r="X13" s="268">
        <f t="shared" si="0"/>
        <v>72</v>
      </c>
      <c r="Y13" s="269"/>
      <c r="Z13" s="268"/>
      <c r="AA13" s="269"/>
      <c r="AB13" s="268"/>
      <c r="AC13" s="268"/>
      <c r="AD13" s="268"/>
      <c r="AE13" s="268"/>
      <c r="AF13" s="268"/>
      <c r="AG13" s="268"/>
      <c r="AH13" s="270"/>
      <c r="AI13" s="422">
        <f t="shared" ref="AI13:AI76" si="1">SUM(D13:AH13)</f>
        <v>150</v>
      </c>
      <c r="AJ13" s="416">
        <v>0</v>
      </c>
      <c r="AK13" s="436" t="e">
        <f t="shared" ref="AK13:AK76" si="2">+AJ13/D13</f>
        <v>#DIV/0!</v>
      </c>
      <c r="AL13" s="95" t="s">
        <v>249</v>
      </c>
    </row>
    <row r="14" spans="1:38" ht="16.5" customHeight="1">
      <c r="A14" s="402">
        <v>2</v>
      </c>
      <c r="B14" s="367" t="s">
        <v>444</v>
      </c>
      <c r="C14" s="112" t="s">
        <v>60</v>
      </c>
      <c r="D14" s="111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>
        <f>1*2</f>
        <v>2</v>
      </c>
      <c r="S14" s="99">
        <f>1*4</f>
        <v>4</v>
      </c>
      <c r="T14" s="99"/>
      <c r="U14" s="99"/>
      <c r="V14" s="99"/>
      <c r="W14" s="99">
        <f>6*12</f>
        <v>72</v>
      </c>
      <c r="X14" s="99">
        <f t="shared" si="0"/>
        <v>72</v>
      </c>
      <c r="Y14" s="115"/>
      <c r="Z14" s="99"/>
      <c r="AA14" s="99"/>
      <c r="AB14" s="99"/>
      <c r="AC14" s="99"/>
      <c r="AD14" s="99"/>
      <c r="AE14" s="115"/>
      <c r="AF14" s="115"/>
      <c r="AG14" s="115"/>
      <c r="AH14" s="118"/>
      <c r="AI14" s="423">
        <f t="shared" si="1"/>
        <v>150</v>
      </c>
      <c r="AJ14" s="417">
        <v>0</v>
      </c>
      <c r="AK14" s="437" t="e">
        <f t="shared" si="2"/>
        <v>#DIV/0!</v>
      </c>
      <c r="AL14" s="95" t="s">
        <v>249</v>
      </c>
    </row>
    <row r="15" spans="1:38" ht="16.5" customHeight="1">
      <c r="A15" s="405">
        <v>3</v>
      </c>
      <c r="B15" s="377" t="s">
        <v>409</v>
      </c>
      <c r="C15" s="112" t="s">
        <v>62</v>
      </c>
      <c r="D15" s="111">
        <f>9*6</f>
        <v>54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>
        <f>6*2</f>
        <v>12</v>
      </c>
      <c r="S15" s="99">
        <f>6*4</f>
        <v>24</v>
      </c>
      <c r="T15" s="99"/>
      <c r="U15" s="99">
        <f>2*6</f>
        <v>12</v>
      </c>
      <c r="V15" s="99"/>
      <c r="W15" s="99"/>
      <c r="X15" s="99">
        <f>4*12</f>
        <v>48</v>
      </c>
      <c r="Y15" s="115"/>
      <c r="Z15" s="99"/>
      <c r="AA15" s="115"/>
      <c r="AB15" s="99"/>
      <c r="AC15" s="99"/>
      <c r="AD15" s="99"/>
      <c r="AE15" s="99"/>
      <c r="AF15" s="99"/>
      <c r="AG15" s="99"/>
      <c r="AH15" s="110"/>
      <c r="AI15" s="424">
        <f t="shared" si="1"/>
        <v>150</v>
      </c>
      <c r="AJ15" s="417">
        <v>56</v>
      </c>
      <c r="AK15" s="437">
        <f t="shared" si="2"/>
        <v>1.037037037037037</v>
      </c>
      <c r="AL15" s="95" t="s">
        <v>249</v>
      </c>
    </row>
    <row r="16" spans="1:38" ht="16.5" customHeight="1">
      <c r="A16" s="402">
        <v>4</v>
      </c>
      <c r="B16" s="377" t="s">
        <v>410</v>
      </c>
      <c r="C16" s="112" t="s">
        <v>63</v>
      </c>
      <c r="D16" s="678" t="s">
        <v>469</v>
      </c>
      <c r="E16" s="608"/>
      <c r="F16" s="608"/>
      <c r="G16" s="608"/>
      <c r="H16" s="608"/>
      <c r="I16" s="608"/>
      <c r="J16" s="608"/>
      <c r="K16" s="608"/>
      <c r="L16" s="608"/>
      <c r="M16" s="608"/>
      <c r="N16" s="608"/>
      <c r="O16" s="608"/>
      <c r="P16" s="608"/>
      <c r="Q16" s="608"/>
      <c r="R16" s="608"/>
      <c r="S16" s="608"/>
      <c r="T16" s="608"/>
      <c r="U16" s="608"/>
      <c r="V16" s="608"/>
      <c r="W16" s="608"/>
      <c r="X16" s="608"/>
      <c r="Y16" s="608"/>
      <c r="Z16" s="608"/>
      <c r="AA16" s="608"/>
      <c r="AB16" s="608"/>
      <c r="AC16" s="608"/>
      <c r="AD16" s="608"/>
      <c r="AE16" s="608"/>
      <c r="AF16" s="608"/>
      <c r="AG16" s="608"/>
      <c r="AH16" s="679"/>
      <c r="AI16" s="425">
        <f>SUM(D16:AH16)</f>
        <v>0</v>
      </c>
      <c r="AJ16" s="417">
        <v>0</v>
      </c>
      <c r="AK16" s="437" t="e">
        <f>+AJ16/#REF!</f>
        <v>#REF!</v>
      </c>
      <c r="AL16" s="95" t="s">
        <v>249</v>
      </c>
    </row>
    <row r="17" spans="1:38" ht="16.5" customHeight="1">
      <c r="A17" s="405">
        <v>5</v>
      </c>
      <c r="B17" s="367" t="s">
        <v>410</v>
      </c>
      <c r="C17" s="112" t="s">
        <v>64</v>
      </c>
      <c r="D17" s="111"/>
      <c r="E17" s="99"/>
      <c r="F17" s="99"/>
      <c r="G17" s="99"/>
      <c r="H17" s="115"/>
      <c r="I17" s="115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>
        <f>6*12</f>
        <v>72</v>
      </c>
      <c r="Y17" s="115"/>
      <c r="Z17" s="99"/>
      <c r="AA17" s="115"/>
      <c r="AB17" s="99"/>
      <c r="AC17" s="115"/>
      <c r="AD17" s="115"/>
      <c r="AE17" s="115"/>
      <c r="AF17" s="115"/>
      <c r="AG17" s="115"/>
      <c r="AH17" s="118"/>
      <c r="AI17" s="425">
        <f t="shared" si="1"/>
        <v>72</v>
      </c>
      <c r="AJ17" s="417">
        <v>0</v>
      </c>
      <c r="AK17" s="437" t="e">
        <f t="shared" si="2"/>
        <v>#DIV/0!</v>
      </c>
      <c r="AL17" s="95" t="s">
        <v>249</v>
      </c>
    </row>
    <row r="18" spans="1:38" ht="16.5" customHeight="1">
      <c r="A18" s="402">
        <v>6</v>
      </c>
      <c r="B18" s="377" t="s">
        <v>410</v>
      </c>
      <c r="C18" s="112" t="s">
        <v>65</v>
      </c>
      <c r="D18" s="111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>
        <f>9*2</f>
        <v>18</v>
      </c>
      <c r="S18" s="99">
        <f>9*4</f>
        <v>36</v>
      </c>
      <c r="T18" s="99"/>
      <c r="U18" s="99"/>
      <c r="V18" s="99"/>
      <c r="W18" s="99">
        <f>4*12</f>
        <v>48</v>
      </c>
      <c r="X18" s="99">
        <f>4*12</f>
        <v>48</v>
      </c>
      <c r="Y18" s="115"/>
      <c r="Z18" s="99"/>
      <c r="AA18" s="115"/>
      <c r="AB18" s="99"/>
      <c r="AC18" s="115"/>
      <c r="AD18" s="115"/>
      <c r="AE18" s="115"/>
      <c r="AF18" s="115"/>
      <c r="AG18" s="115"/>
      <c r="AH18" s="118"/>
      <c r="AI18" s="425">
        <f t="shared" si="1"/>
        <v>150</v>
      </c>
      <c r="AJ18" s="417">
        <v>0</v>
      </c>
      <c r="AK18" s="437" t="e">
        <f t="shared" si="2"/>
        <v>#DIV/0!</v>
      </c>
      <c r="AL18" s="95" t="s">
        <v>249</v>
      </c>
    </row>
    <row r="19" spans="1:38" ht="16.5" customHeight="1">
      <c r="A19" s="405">
        <v>7</v>
      </c>
      <c r="B19" s="377" t="s">
        <v>410</v>
      </c>
      <c r="C19" s="112" t="s">
        <v>66</v>
      </c>
      <c r="D19" s="111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>
        <f>1*6</f>
        <v>6</v>
      </c>
      <c r="V19" s="99"/>
      <c r="W19" s="99">
        <f>4*12</f>
        <v>48</v>
      </c>
      <c r="X19" s="600" t="s">
        <v>502</v>
      </c>
      <c r="Y19" s="601"/>
      <c r="Z19" s="601"/>
      <c r="AA19" s="601"/>
      <c r="AB19" s="601"/>
      <c r="AC19" s="601"/>
      <c r="AD19" s="601"/>
      <c r="AE19" s="601"/>
      <c r="AF19" s="601"/>
      <c r="AG19" s="601"/>
      <c r="AH19" s="604"/>
      <c r="AI19" s="425">
        <f t="shared" si="1"/>
        <v>54</v>
      </c>
      <c r="AJ19" s="417">
        <v>0</v>
      </c>
      <c r="AK19" s="437" t="e">
        <f t="shared" si="2"/>
        <v>#DIV/0!</v>
      </c>
      <c r="AL19" s="95" t="s">
        <v>249</v>
      </c>
    </row>
    <row r="20" spans="1:38" ht="16.5" customHeight="1">
      <c r="A20" s="402">
        <v>8</v>
      </c>
      <c r="B20" s="377" t="s">
        <v>408</v>
      </c>
      <c r="C20" s="112" t="s">
        <v>67</v>
      </c>
      <c r="D20" s="111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>
        <f>9*6</f>
        <v>54</v>
      </c>
      <c r="V20" s="99"/>
      <c r="W20" s="99">
        <f>2*12</f>
        <v>24</v>
      </c>
      <c r="X20" s="99">
        <f>6*12</f>
        <v>72</v>
      </c>
      <c r="Y20" s="115"/>
      <c r="Z20" s="99"/>
      <c r="AA20" s="115"/>
      <c r="AB20" s="99"/>
      <c r="AC20" s="99"/>
      <c r="AD20" s="99"/>
      <c r="AE20" s="99"/>
      <c r="AF20" s="99"/>
      <c r="AG20" s="99"/>
      <c r="AH20" s="110"/>
      <c r="AI20" s="425">
        <f t="shared" si="1"/>
        <v>150</v>
      </c>
      <c r="AJ20" s="417">
        <v>0</v>
      </c>
      <c r="AK20" s="437" t="e">
        <f t="shared" si="2"/>
        <v>#DIV/0!</v>
      </c>
      <c r="AL20" s="95" t="s">
        <v>249</v>
      </c>
    </row>
    <row r="21" spans="1:38" ht="16.5" customHeight="1">
      <c r="A21" s="405">
        <v>9</v>
      </c>
      <c r="B21" s="367" t="s">
        <v>408</v>
      </c>
      <c r="C21" s="112" t="s">
        <v>68</v>
      </c>
      <c r="D21" s="111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>
        <f>9*6</f>
        <v>54</v>
      </c>
      <c r="V21" s="99"/>
      <c r="W21" s="99">
        <f>3*12</f>
        <v>36</v>
      </c>
      <c r="X21" s="99">
        <f>5*12</f>
        <v>60</v>
      </c>
      <c r="Y21" s="115"/>
      <c r="Z21" s="99"/>
      <c r="AA21" s="115"/>
      <c r="AB21" s="99"/>
      <c r="AC21" s="115"/>
      <c r="AD21" s="115"/>
      <c r="AE21" s="115"/>
      <c r="AF21" s="99"/>
      <c r="AG21" s="99"/>
      <c r="AH21" s="110"/>
      <c r="AI21" s="425">
        <f t="shared" si="1"/>
        <v>150</v>
      </c>
      <c r="AJ21" s="417">
        <v>0</v>
      </c>
      <c r="AK21" s="437" t="e">
        <f t="shared" si="2"/>
        <v>#DIV/0!</v>
      </c>
      <c r="AL21" s="95" t="s">
        <v>249</v>
      </c>
    </row>
    <row r="22" spans="1:38" ht="16.5" customHeight="1">
      <c r="A22" s="402">
        <v>10</v>
      </c>
      <c r="B22" s="377" t="s">
        <v>408</v>
      </c>
      <c r="C22" s="112" t="s">
        <v>69</v>
      </c>
      <c r="D22" s="111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>
        <f>9*6</f>
        <v>54</v>
      </c>
      <c r="V22" s="99"/>
      <c r="W22" s="99">
        <f>8*12</f>
        <v>96</v>
      </c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110"/>
      <c r="AI22" s="423">
        <f t="shared" si="1"/>
        <v>150</v>
      </c>
      <c r="AJ22" s="417">
        <v>0</v>
      </c>
      <c r="AK22" s="437" t="e">
        <f t="shared" si="2"/>
        <v>#DIV/0!</v>
      </c>
      <c r="AL22" s="95" t="s">
        <v>249</v>
      </c>
    </row>
    <row r="23" spans="1:38" ht="16.5" customHeight="1">
      <c r="A23" s="405">
        <v>11</v>
      </c>
      <c r="B23" s="377" t="s">
        <v>408</v>
      </c>
      <c r="C23" s="112" t="s">
        <v>70</v>
      </c>
      <c r="D23" s="111">
        <v>12</v>
      </c>
      <c r="E23" s="99"/>
      <c r="F23" s="99"/>
      <c r="G23" s="99"/>
      <c r="H23" s="99"/>
      <c r="I23" s="99"/>
      <c r="J23" s="99"/>
      <c r="K23" s="100"/>
      <c r="L23" s="99"/>
      <c r="M23" s="99"/>
      <c r="N23" s="99"/>
      <c r="O23" s="99"/>
      <c r="P23" s="99"/>
      <c r="Q23" s="99"/>
      <c r="R23" s="99">
        <f>6*2</f>
        <v>12</v>
      </c>
      <c r="S23" s="100">
        <f>6*4</f>
        <v>24</v>
      </c>
      <c r="T23" s="99"/>
      <c r="U23" s="99">
        <f>3*6</f>
        <v>18</v>
      </c>
      <c r="V23" s="99"/>
      <c r="W23" s="99"/>
      <c r="X23" s="99">
        <f>7*12</f>
        <v>84</v>
      </c>
      <c r="Y23" s="115"/>
      <c r="Z23" s="99"/>
      <c r="AA23" s="115"/>
      <c r="AB23" s="99"/>
      <c r="AC23" s="99"/>
      <c r="AD23" s="99"/>
      <c r="AE23" s="99"/>
      <c r="AF23" s="99"/>
      <c r="AG23" s="99"/>
      <c r="AH23" s="110"/>
      <c r="AI23" s="424">
        <f t="shared" si="1"/>
        <v>150</v>
      </c>
      <c r="AJ23" s="417">
        <v>43</v>
      </c>
      <c r="AK23" s="437">
        <f t="shared" si="2"/>
        <v>3.5833333333333335</v>
      </c>
      <c r="AL23" s="95" t="s">
        <v>249</v>
      </c>
    </row>
    <row r="24" spans="1:38" ht="16.5" customHeight="1">
      <c r="A24" s="402">
        <v>12</v>
      </c>
      <c r="B24" s="377" t="s">
        <v>408</v>
      </c>
      <c r="C24" s="112" t="s">
        <v>315</v>
      </c>
      <c r="D24" s="111"/>
      <c r="E24" s="99"/>
      <c r="F24" s="99">
        <v>24</v>
      </c>
      <c r="G24" s="99"/>
      <c r="H24" s="99"/>
      <c r="I24" s="99"/>
      <c r="J24" s="99"/>
      <c r="K24" s="100"/>
      <c r="L24" s="99"/>
      <c r="M24" s="99"/>
      <c r="N24" s="99"/>
      <c r="O24" s="99"/>
      <c r="P24" s="99"/>
      <c r="Q24" s="99"/>
      <c r="R24" s="99">
        <f>2*2</f>
        <v>4</v>
      </c>
      <c r="S24" s="100">
        <f>2*4</f>
        <v>8</v>
      </c>
      <c r="T24" s="99"/>
      <c r="U24" s="99">
        <f>5*6</f>
        <v>30</v>
      </c>
      <c r="V24" s="99"/>
      <c r="W24" s="99">
        <f>3*12</f>
        <v>36</v>
      </c>
      <c r="X24" s="99">
        <f>4*12</f>
        <v>48</v>
      </c>
      <c r="Y24" s="115"/>
      <c r="Z24" s="99"/>
      <c r="AA24" s="115"/>
      <c r="AB24" s="99"/>
      <c r="AC24" s="99"/>
      <c r="AD24" s="99"/>
      <c r="AE24" s="99"/>
      <c r="AF24" s="99"/>
      <c r="AG24" s="99"/>
      <c r="AH24" s="110"/>
      <c r="AI24" s="424">
        <f t="shared" si="1"/>
        <v>150</v>
      </c>
      <c r="AJ24" s="417">
        <v>19</v>
      </c>
      <c r="AK24" s="437" t="e">
        <f t="shared" si="2"/>
        <v>#DIV/0!</v>
      </c>
      <c r="AL24" s="95" t="s">
        <v>249</v>
      </c>
    </row>
    <row r="25" spans="1:38" ht="16.5" customHeight="1">
      <c r="A25" s="405">
        <v>13</v>
      </c>
      <c r="B25" s="367" t="s">
        <v>470</v>
      </c>
      <c r="C25" s="112" t="s">
        <v>71</v>
      </c>
      <c r="D25" s="111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>
        <f>9*6</f>
        <v>54</v>
      </c>
      <c r="V25" s="99"/>
      <c r="W25" s="99">
        <f>2*12</f>
        <v>24</v>
      </c>
      <c r="X25" s="99">
        <f>6*12</f>
        <v>72</v>
      </c>
      <c r="Y25" s="115"/>
      <c r="Z25" s="99"/>
      <c r="AA25" s="115"/>
      <c r="AB25" s="99"/>
      <c r="AC25" s="115"/>
      <c r="AD25" s="115"/>
      <c r="AE25" s="115"/>
      <c r="AF25" s="99"/>
      <c r="AG25" s="99"/>
      <c r="AH25" s="110"/>
      <c r="AI25" s="425">
        <f t="shared" si="1"/>
        <v>150</v>
      </c>
      <c r="AJ25" s="417">
        <v>0</v>
      </c>
      <c r="AK25" s="437" t="e">
        <f t="shared" si="2"/>
        <v>#DIV/0!</v>
      </c>
      <c r="AL25" s="95" t="s">
        <v>249</v>
      </c>
    </row>
    <row r="26" spans="1:38" ht="16.5" customHeight="1">
      <c r="A26" s="402">
        <v>14</v>
      </c>
      <c r="B26" s="377" t="s">
        <v>470</v>
      </c>
      <c r="C26" s="112" t="s">
        <v>72</v>
      </c>
      <c r="D26" s="111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>
        <f>9*6</f>
        <v>54</v>
      </c>
      <c r="V26" s="99"/>
      <c r="W26" s="99">
        <f>2*12</f>
        <v>24</v>
      </c>
      <c r="X26" s="99">
        <f>6*12</f>
        <v>72</v>
      </c>
      <c r="Y26" s="115"/>
      <c r="Z26" s="99"/>
      <c r="AA26" s="115"/>
      <c r="AB26" s="99"/>
      <c r="AC26" s="115"/>
      <c r="AD26" s="115"/>
      <c r="AE26" s="115"/>
      <c r="AF26" s="115"/>
      <c r="AG26" s="115"/>
      <c r="AH26" s="118"/>
      <c r="AI26" s="423">
        <f t="shared" si="1"/>
        <v>150</v>
      </c>
      <c r="AJ26" s="417">
        <v>0</v>
      </c>
      <c r="AK26" s="437" t="e">
        <f t="shared" si="2"/>
        <v>#DIV/0!</v>
      </c>
      <c r="AL26" s="95" t="s">
        <v>249</v>
      </c>
    </row>
    <row r="27" spans="1:38" ht="16.5" customHeight="1">
      <c r="A27" s="405">
        <v>15</v>
      </c>
      <c r="B27" s="377" t="s">
        <v>470</v>
      </c>
      <c r="C27" s="112" t="s">
        <v>73</v>
      </c>
      <c r="D27" s="111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>
        <f>9*6</f>
        <v>54</v>
      </c>
      <c r="V27" s="99"/>
      <c r="W27" s="99">
        <f>2*12</f>
        <v>24</v>
      </c>
      <c r="X27" s="99">
        <f>6*12</f>
        <v>72</v>
      </c>
      <c r="Y27" s="115"/>
      <c r="Z27" s="99"/>
      <c r="AA27" s="115"/>
      <c r="AB27" s="99"/>
      <c r="AC27" s="115"/>
      <c r="AD27" s="115"/>
      <c r="AE27" s="115"/>
      <c r="AF27" s="115"/>
      <c r="AG27" s="115"/>
      <c r="AH27" s="118"/>
      <c r="AI27" s="424">
        <f t="shared" si="1"/>
        <v>150</v>
      </c>
      <c r="AJ27" s="417">
        <v>1</v>
      </c>
      <c r="AK27" s="437" t="e">
        <f t="shared" si="2"/>
        <v>#DIV/0!</v>
      </c>
      <c r="AL27" s="95" t="s">
        <v>249</v>
      </c>
    </row>
    <row r="28" spans="1:38" ht="16.5" customHeight="1">
      <c r="A28" s="402">
        <v>16</v>
      </c>
      <c r="B28" s="377" t="s">
        <v>470</v>
      </c>
      <c r="C28" s="112" t="s">
        <v>74</v>
      </c>
      <c r="D28" s="111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>
        <f>4*6</f>
        <v>24</v>
      </c>
      <c r="V28" s="99"/>
      <c r="W28" s="99">
        <f>5*12</f>
        <v>60</v>
      </c>
      <c r="X28" s="99">
        <f>5*12</f>
        <v>60</v>
      </c>
      <c r="Y28" s="115"/>
      <c r="Z28" s="99"/>
      <c r="AA28" s="115"/>
      <c r="AB28" s="99"/>
      <c r="AC28" s="115"/>
      <c r="AD28" s="115"/>
      <c r="AE28" s="115"/>
      <c r="AF28" s="115">
        <f>1*6</f>
        <v>6</v>
      </c>
      <c r="AG28" s="115"/>
      <c r="AH28" s="118"/>
      <c r="AI28" s="425">
        <f t="shared" si="1"/>
        <v>150</v>
      </c>
      <c r="AJ28" s="417">
        <v>0</v>
      </c>
      <c r="AK28" s="437" t="e">
        <f t="shared" si="2"/>
        <v>#DIV/0!</v>
      </c>
      <c r="AL28" s="95" t="s">
        <v>249</v>
      </c>
    </row>
    <row r="29" spans="1:38" ht="16.5" customHeight="1">
      <c r="A29" s="405">
        <v>17</v>
      </c>
      <c r="B29" s="367" t="s">
        <v>411</v>
      </c>
      <c r="C29" s="112" t="s">
        <v>76</v>
      </c>
      <c r="D29" s="111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>
        <f>1*6</f>
        <v>6</v>
      </c>
      <c r="V29" s="99"/>
      <c r="W29" s="99">
        <f>5*12</f>
        <v>60</v>
      </c>
      <c r="X29" s="99">
        <f>7*12</f>
        <v>84</v>
      </c>
      <c r="Y29" s="99"/>
      <c r="Z29" s="99"/>
      <c r="AA29" s="99"/>
      <c r="AB29" s="99"/>
      <c r="AC29" s="99"/>
      <c r="AD29" s="99"/>
      <c r="AE29" s="99"/>
      <c r="AF29" s="99"/>
      <c r="AG29" s="99"/>
      <c r="AH29" s="110"/>
      <c r="AI29" s="425">
        <f t="shared" si="1"/>
        <v>150</v>
      </c>
      <c r="AJ29" s="417">
        <v>0</v>
      </c>
      <c r="AK29" s="437" t="e">
        <f t="shared" si="2"/>
        <v>#DIV/0!</v>
      </c>
      <c r="AL29" s="95" t="s">
        <v>249</v>
      </c>
    </row>
    <row r="30" spans="1:38" ht="16.5" customHeight="1">
      <c r="A30" s="402">
        <v>18</v>
      </c>
      <c r="B30" s="377" t="s">
        <v>411</v>
      </c>
      <c r="C30" s="112" t="s">
        <v>77</v>
      </c>
      <c r="D30" s="111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>
        <f>1*6</f>
        <v>6</v>
      </c>
      <c r="V30" s="99"/>
      <c r="W30" s="99">
        <f>7*12</f>
        <v>84</v>
      </c>
      <c r="X30" s="99">
        <f>5*12</f>
        <v>60</v>
      </c>
      <c r="Y30" s="99"/>
      <c r="Z30" s="99"/>
      <c r="AA30" s="99"/>
      <c r="AB30" s="99"/>
      <c r="AC30" s="99"/>
      <c r="AD30" s="99"/>
      <c r="AE30" s="99"/>
      <c r="AF30" s="99"/>
      <c r="AG30" s="99"/>
      <c r="AH30" s="110"/>
      <c r="AI30" s="425">
        <f t="shared" si="1"/>
        <v>150</v>
      </c>
      <c r="AJ30" s="417">
        <v>0</v>
      </c>
      <c r="AK30" s="437" t="e">
        <f t="shared" si="2"/>
        <v>#DIV/0!</v>
      </c>
      <c r="AL30" s="95" t="s">
        <v>249</v>
      </c>
    </row>
    <row r="31" spans="1:38" ht="16.5" customHeight="1">
      <c r="A31" s="405">
        <v>19</v>
      </c>
      <c r="B31" s="377" t="s">
        <v>410</v>
      </c>
      <c r="C31" s="112" t="s">
        <v>78</v>
      </c>
      <c r="D31" s="111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>
        <f>5*6</f>
        <v>30</v>
      </c>
      <c r="V31" s="99"/>
      <c r="W31" s="99">
        <f>10*12</f>
        <v>120</v>
      </c>
      <c r="X31" s="99"/>
      <c r="Y31" s="115"/>
      <c r="Z31" s="99"/>
      <c r="AA31" s="115"/>
      <c r="AB31" s="99"/>
      <c r="AC31" s="115"/>
      <c r="AD31" s="115"/>
      <c r="AE31" s="115"/>
      <c r="AF31" s="115"/>
      <c r="AG31" s="115"/>
      <c r="AH31" s="118"/>
      <c r="AI31" s="425">
        <f t="shared" si="1"/>
        <v>150</v>
      </c>
      <c r="AJ31" s="417">
        <v>0</v>
      </c>
      <c r="AK31" s="437" t="e">
        <f t="shared" si="2"/>
        <v>#DIV/0!</v>
      </c>
      <c r="AL31" s="95" t="s">
        <v>249</v>
      </c>
    </row>
    <row r="32" spans="1:38" ht="16.5" customHeight="1">
      <c r="A32" s="402">
        <v>20</v>
      </c>
      <c r="B32" s="377" t="s">
        <v>410</v>
      </c>
      <c r="C32" s="119" t="s">
        <v>79</v>
      </c>
      <c r="D32" s="678" t="s">
        <v>360</v>
      </c>
      <c r="E32" s="608"/>
      <c r="F32" s="608"/>
      <c r="G32" s="608"/>
      <c r="H32" s="608"/>
      <c r="I32" s="608"/>
      <c r="J32" s="608"/>
      <c r="K32" s="608"/>
      <c r="L32" s="608"/>
      <c r="M32" s="608"/>
      <c r="N32" s="608"/>
      <c r="O32" s="608"/>
      <c r="P32" s="608"/>
      <c r="Q32" s="608"/>
      <c r="R32" s="608"/>
      <c r="S32" s="608"/>
      <c r="T32" s="608"/>
      <c r="U32" s="608"/>
      <c r="V32" s="608"/>
      <c r="W32" s="608"/>
      <c r="X32" s="608"/>
      <c r="Y32" s="608"/>
      <c r="Z32" s="608"/>
      <c r="AA32" s="608"/>
      <c r="AB32" s="608"/>
      <c r="AC32" s="608"/>
      <c r="AD32" s="608"/>
      <c r="AE32" s="608"/>
      <c r="AF32" s="608"/>
      <c r="AG32" s="608"/>
      <c r="AH32" s="679"/>
      <c r="AI32" s="425">
        <f>SUM(D32:AH32)</f>
        <v>0</v>
      </c>
      <c r="AJ32" s="417">
        <v>0</v>
      </c>
      <c r="AK32" s="437" t="e">
        <f>+AJ32/#REF!</f>
        <v>#REF!</v>
      </c>
      <c r="AL32" s="95" t="s">
        <v>249</v>
      </c>
    </row>
    <row r="33" spans="1:38" ht="16.5" customHeight="1">
      <c r="A33" s="405">
        <v>21</v>
      </c>
      <c r="B33" s="367" t="s">
        <v>408</v>
      </c>
      <c r="C33" s="112" t="s">
        <v>80</v>
      </c>
      <c r="D33" s="111"/>
      <c r="E33" s="99"/>
      <c r="F33" s="99">
        <v>16</v>
      </c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>
        <f>6*2</f>
        <v>12</v>
      </c>
      <c r="S33" s="99">
        <f>6*4</f>
        <v>24</v>
      </c>
      <c r="T33" s="99"/>
      <c r="U33" s="99"/>
      <c r="V33" s="99"/>
      <c r="W33" s="99"/>
      <c r="X33" s="99">
        <f>8*12</f>
        <v>96</v>
      </c>
      <c r="Y33" s="115"/>
      <c r="Z33" s="99"/>
      <c r="AA33" s="115"/>
      <c r="AB33" s="99"/>
      <c r="AC33" s="115">
        <f>2</f>
        <v>2</v>
      </c>
      <c r="AD33" s="115"/>
      <c r="AE33" s="115"/>
      <c r="AF33" s="99"/>
      <c r="AG33" s="99"/>
      <c r="AH33" s="110"/>
      <c r="AI33" s="423">
        <f t="shared" si="1"/>
        <v>150</v>
      </c>
      <c r="AJ33" s="417">
        <v>0</v>
      </c>
      <c r="AK33" s="437" t="e">
        <f t="shared" si="2"/>
        <v>#DIV/0!</v>
      </c>
      <c r="AL33" s="95" t="s">
        <v>249</v>
      </c>
    </row>
    <row r="34" spans="1:38" ht="16.5" customHeight="1">
      <c r="A34" s="402">
        <v>22</v>
      </c>
      <c r="B34" s="377" t="s">
        <v>408</v>
      </c>
      <c r="C34" s="112" t="s">
        <v>81</v>
      </c>
      <c r="D34" s="111"/>
      <c r="E34" s="99"/>
      <c r="F34" s="99">
        <v>16</v>
      </c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>
        <f>3*2</f>
        <v>6</v>
      </c>
      <c r="S34" s="99">
        <f>3*4</f>
        <v>12</v>
      </c>
      <c r="T34" s="99"/>
      <c r="U34" s="99">
        <f>5*6</f>
        <v>30</v>
      </c>
      <c r="V34" s="99"/>
      <c r="W34" s="99">
        <f>1*12</f>
        <v>12</v>
      </c>
      <c r="X34" s="99">
        <f>6*12</f>
        <v>72</v>
      </c>
      <c r="Y34" s="115"/>
      <c r="Z34" s="99"/>
      <c r="AA34" s="115"/>
      <c r="AB34" s="99"/>
      <c r="AC34" s="115">
        <f>2</f>
        <v>2</v>
      </c>
      <c r="AD34" s="115"/>
      <c r="AE34" s="115"/>
      <c r="AF34" s="115"/>
      <c r="AG34" s="115"/>
      <c r="AH34" s="118"/>
      <c r="AI34" s="424">
        <f t="shared" si="1"/>
        <v>150</v>
      </c>
      <c r="AJ34" s="417">
        <v>21</v>
      </c>
      <c r="AK34" s="437" t="e">
        <f t="shared" si="2"/>
        <v>#DIV/0!</v>
      </c>
      <c r="AL34" s="95" t="s">
        <v>249</v>
      </c>
    </row>
    <row r="35" spans="1:38" ht="16.5" customHeight="1">
      <c r="A35" s="405">
        <v>23</v>
      </c>
      <c r="B35" s="377" t="s">
        <v>408</v>
      </c>
      <c r="C35" s="112" t="s">
        <v>82</v>
      </c>
      <c r="D35" s="111"/>
      <c r="E35" s="99"/>
      <c r="F35" s="99">
        <v>24</v>
      </c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>
        <f>4*2</f>
        <v>8</v>
      </c>
      <c r="S35" s="99">
        <f>4*4</f>
        <v>16</v>
      </c>
      <c r="T35" s="99"/>
      <c r="U35" s="99">
        <f>5*6</f>
        <v>30</v>
      </c>
      <c r="V35" s="99"/>
      <c r="W35" s="99">
        <f>2*12</f>
        <v>24</v>
      </c>
      <c r="X35" s="99">
        <f>4*12</f>
        <v>48</v>
      </c>
      <c r="Y35" s="115"/>
      <c r="Z35" s="99"/>
      <c r="AA35" s="115"/>
      <c r="AB35" s="99"/>
      <c r="AC35" s="99"/>
      <c r="AD35" s="99"/>
      <c r="AE35" s="99"/>
      <c r="AF35" s="99"/>
      <c r="AG35" s="99"/>
      <c r="AH35" s="110"/>
      <c r="AI35" s="424">
        <f t="shared" si="1"/>
        <v>150</v>
      </c>
      <c r="AJ35" s="417">
        <v>33</v>
      </c>
      <c r="AK35" s="437" t="e">
        <f t="shared" si="2"/>
        <v>#DIV/0!</v>
      </c>
      <c r="AL35" s="95" t="s">
        <v>249</v>
      </c>
    </row>
    <row r="36" spans="1:38" ht="16.5" customHeight="1">
      <c r="A36" s="402">
        <v>24</v>
      </c>
      <c r="B36" s="377" t="s">
        <v>410</v>
      </c>
      <c r="C36" s="112" t="s">
        <v>83</v>
      </c>
      <c r="D36" s="111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115"/>
      <c r="S36" s="99"/>
      <c r="T36" s="99"/>
      <c r="U36" s="99">
        <f>1*6</f>
        <v>6</v>
      </c>
      <c r="V36" s="99"/>
      <c r="W36" s="99">
        <f>1*12</f>
        <v>12</v>
      </c>
      <c r="X36" s="99">
        <f>11*12</f>
        <v>132</v>
      </c>
      <c r="Y36" s="115"/>
      <c r="Z36" s="115"/>
      <c r="AA36" s="115"/>
      <c r="AB36" s="115"/>
      <c r="AC36" s="115"/>
      <c r="AD36" s="115"/>
      <c r="AE36" s="115"/>
      <c r="AF36" s="115"/>
      <c r="AG36" s="115"/>
      <c r="AH36" s="118"/>
      <c r="AI36" s="425">
        <f t="shared" si="1"/>
        <v>150</v>
      </c>
      <c r="AJ36" s="417">
        <v>0</v>
      </c>
      <c r="AK36" s="437" t="e">
        <f t="shared" si="2"/>
        <v>#DIV/0!</v>
      </c>
      <c r="AL36" s="95" t="s">
        <v>249</v>
      </c>
    </row>
    <row r="37" spans="1:38" ht="16.5" customHeight="1">
      <c r="A37" s="405">
        <v>25</v>
      </c>
      <c r="B37" s="367" t="s">
        <v>410</v>
      </c>
      <c r="C37" s="112" t="s">
        <v>84</v>
      </c>
      <c r="D37" s="111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>
        <f>15*2</f>
        <v>30</v>
      </c>
      <c r="S37" s="99">
        <f>15*4</f>
        <v>60</v>
      </c>
      <c r="T37" s="99"/>
      <c r="U37" s="99"/>
      <c r="V37" s="99"/>
      <c r="W37" s="99">
        <f>3*12</f>
        <v>36</v>
      </c>
      <c r="X37" s="99">
        <f>2*12</f>
        <v>24</v>
      </c>
      <c r="Y37" s="115"/>
      <c r="Z37" s="99"/>
      <c r="AA37" s="115"/>
      <c r="AB37" s="115"/>
      <c r="AC37" s="115"/>
      <c r="AD37" s="115"/>
      <c r="AE37" s="115"/>
      <c r="AF37" s="115"/>
      <c r="AG37" s="115"/>
      <c r="AH37" s="118"/>
      <c r="AI37" s="425">
        <f t="shared" si="1"/>
        <v>150</v>
      </c>
      <c r="AJ37" s="417">
        <v>0</v>
      </c>
      <c r="AK37" s="437" t="e">
        <f t="shared" si="2"/>
        <v>#DIV/0!</v>
      </c>
      <c r="AL37" s="95" t="s">
        <v>249</v>
      </c>
    </row>
    <row r="38" spans="1:38" ht="16.5" customHeight="1">
      <c r="A38" s="402">
        <v>26</v>
      </c>
      <c r="B38" s="377" t="s">
        <v>411</v>
      </c>
      <c r="C38" s="112" t="s">
        <v>85</v>
      </c>
      <c r="D38" s="111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>
        <f>1*2</f>
        <v>2</v>
      </c>
      <c r="S38" s="99">
        <f>1*4</f>
        <v>4</v>
      </c>
      <c r="T38" s="99"/>
      <c r="U38" s="99">
        <f>4*6</f>
        <v>24</v>
      </c>
      <c r="V38" s="99"/>
      <c r="W38" s="99"/>
      <c r="X38" s="99">
        <f>5*12</f>
        <v>60</v>
      </c>
      <c r="Y38" s="606" t="s">
        <v>503</v>
      </c>
      <c r="Z38" s="598"/>
      <c r="AA38" s="598"/>
      <c r="AB38" s="598"/>
      <c r="AC38" s="598"/>
      <c r="AD38" s="598"/>
      <c r="AE38" s="598"/>
      <c r="AF38" s="598"/>
      <c r="AG38" s="598"/>
      <c r="AH38" s="599"/>
      <c r="AI38" s="425">
        <f t="shared" si="1"/>
        <v>90</v>
      </c>
      <c r="AJ38" s="417">
        <v>0</v>
      </c>
      <c r="AK38" s="437" t="e">
        <f t="shared" si="2"/>
        <v>#DIV/0!</v>
      </c>
      <c r="AL38" s="95" t="s">
        <v>249</v>
      </c>
    </row>
    <row r="39" spans="1:38" ht="16.5" customHeight="1">
      <c r="A39" s="405">
        <v>27</v>
      </c>
      <c r="B39" s="377" t="s">
        <v>416</v>
      </c>
      <c r="C39" s="112" t="s">
        <v>86</v>
      </c>
      <c r="D39" s="111"/>
      <c r="E39" s="99"/>
      <c r="F39" s="99">
        <v>48</v>
      </c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>
        <f>7*2</f>
        <v>14</v>
      </c>
      <c r="S39" s="99">
        <f>7*4</f>
        <v>28</v>
      </c>
      <c r="T39" s="99"/>
      <c r="U39" s="99"/>
      <c r="V39" s="99"/>
      <c r="W39" s="99"/>
      <c r="X39" s="99">
        <f>5*12</f>
        <v>60</v>
      </c>
      <c r="Y39" s="115"/>
      <c r="Z39" s="99"/>
      <c r="AA39" s="115"/>
      <c r="AB39" s="99"/>
      <c r="AC39" s="99"/>
      <c r="AD39" s="99"/>
      <c r="AE39" s="99"/>
      <c r="AF39" s="99"/>
      <c r="AG39" s="99"/>
      <c r="AH39" s="110"/>
      <c r="AI39" s="423">
        <f t="shared" si="1"/>
        <v>150</v>
      </c>
      <c r="AJ39" s="417">
        <v>0</v>
      </c>
      <c r="AK39" s="437" t="e">
        <f t="shared" si="2"/>
        <v>#DIV/0!</v>
      </c>
      <c r="AL39" s="95" t="s">
        <v>249</v>
      </c>
    </row>
    <row r="40" spans="1:38" ht="16.5" customHeight="1">
      <c r="A40" s="402">
        <v>28</v>
      </c>
      <c r="B40" s="377" t="s">
        <v>416</v>
      </c>
      <c r="C40" s="112" t="s">
        <v>87</v>
      </c>
      <c r="D40" s="111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>
        <f>3*2</f>
        <v>6</v>
      </c>
      <c r="S40" s="99">
        <f>3*4</f>
        <v>12</v>
      </c>
      <c r="T40" s="99"/>
      <c r="U40" s="99"/>
      <c r="V40" s="99"/>
      <c r="W40" s="99"/>
      <c r="X40" s="99">
        <f>10*12</f>
        <v>120</v>
      </c>
      <c r="Y40" s="115"/>
      <c r="Z40" s="99"/>
      <c r="AA40" s="115"/>
      <c r="AB40" s="99"/>
      <c r="AC40" s="115"/>
      <c r="AD40" s="115"/>
      <c r="AE40" s="115">
        <f>2*6</f>
        <v>12</v>
      </c>
      <c r="AF40" s="115"/>
      <c r="AG40" s="115"/>
      <c r="AH40" s="110"/>
      <c r="AI40" s="424">
        <f t="shared" si="1"/>
        <v>150</v>
      </c>
      <c r="AJ40" s="417">
        <v>34</v>
      </c>
      <c r="AK40" s="437" t="e">
        <f t="shared" si="2"/>
        <v>#DIV/0!</v>
      </c>
      <c r="AL40" s="95" t="s">
        <v>249</v>
      </c>
    </row>
    <row r="41" spans="1:38" ht="16.5" customHeight="1">
      <c r="A41" s="405">
        <v>29</v>
      </c>
      <c r="B41" s="367" t="s">
        <v>416</v>
      </c>
      <c r="C41" s="112" t="s">
        <v>88</v>
      </c>
      <c r="D41" s="111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>
        <f>5*2</f>
        <v>10</v>
      </c>
      <c r="S41" s="99">
        <f>5*4</f>
        <v>20</v>
      </c>
      <c r="T41" s="99"/>
      <c r="U41" s="99"/>
      <c r="V41" s="99"/>
      <c r="W41" s="99"/>
      <c r="X41" s="99">
        <f>10*12</f>
        <v>120</v>
      </c>
      <c r="Y41" s="115"/>
      <c r="Z41" s="99"/>
      <c r="AA41" s="115"/>
      <c r="AB41" s="99"/>
      <c r="AC41" s="115"/>
      <c r="AD41" s="115"/>
      <c r="AE41" s="115"/>
      <c r="AF41" s="115"/>
      <c r="AG41" s="115"/>
      <c r="AH41" s="118"/>
      <c r="AI41" s="424">
        <f t="shared" si="1"/>
        <v>150</v>
      </c>
      <c r="AJ41" s="417">
        <v>41</v>
      </c>
      <c r="AK41" s="437" t="e">
        <f t="shared" si="2"/>
        <v>#DIV/0!</v>
      </c>
      <c r="AL41" s="95" t="s">
        <v>249</v>
      </c>
    </row>
    <row r="42" spans="1:38" ht="16.5" customHeight="1">
      <c r="A42" s="402">
        <v>30</v>
      </c>
      <c r="B42" s="377" t="s">
        <v>416</v>
      </c>
      <c r="C42" s="112" t="s">
        <v>89</v>
      </c>
      <c r="D42" s="111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>
        <f>1*2</f>
        <v>2</v>
      </c>
      <c r="S42" s="99">
        <f>1*4</f>
        <v>4</v>
      </c>
      <c r="T42" s="99"/>
      <c r="U42" s="99"/>
      <c r="V42" s="99"/>
      <c r="W42" s="99">
        <f>4*12</f>
        <v>48</v>
      </c>
      <c r="X42" s="99">
        <f>8*12</f>
        <v>96</v>
      </c>
      <c r="Y42" s="115"/>
      <c r="Z42" s="99"/>
      <c r="AA42" s="115"/>
      <c r="AB42" s="99"/>
      <c r="AC42" s="99"/>
      <c r="AD42" s="115"/>
      <c r="AE42" s="115"/>
      <c r="AF42" s="115"/>
      <c r="AG42" s="115"/>
      <c r="AH42" s="118"/>
      <c r="AI42" s="424">
        <f t="shared" si="1"/>
        <v>150</v>
      </c>
      <c r="AJ42" s="417">
        <v>9</v>
      </c>
      <c r="AK42" s="437" t="e">
        <f t="shared" si="2"/>
        <v>#DIV/0!</v>
      </c>
      <c r="AL42" s="95" t="s">
        <v>249</v>
      </c>
    </row>
    <row r="43" spans="1:38" ht="16.5" customHeight="1">
      <c r="A43" s="405">
        <v>31</v>
      </c>
      <c r="B43" s="377" t="s">
        <v>417</v>
      </c>
      <c r="C43" s="112" t="s">
        <v>213</v>
      </c>
      <c r="D43" s="111">
        <v>14</v>
      </c>
      <c r="E43" s="99"/>
      <c r="F43" s="99">
        <v>34</v>
      </c>
      <c r="G43" s="99"/>
      <c r="H43" s="99"/>
      <c r="I43" s="99"/>
      <c r="J43" s="99"/>
      <c r="K43" s="99"/>
      <c r="L43" s="99">
        <f>9*4</f>
        <v>36</v>
      </c>
      <c r="M43" s="99"/>
      <c r="N43" s="99"/>
      <c r="O43" s="99"/>
      <c r="P43" s="99"/>
      <c r="Q43" s="99"/>
      <c r="R43" s="99">
        <f>10*2</f>
        <v>20</v>
      </c>
      <c r="S43" s="99">
        <f>10*4</f>
        <v>40</v>
      </c>
      <c r="T43" s="99"/>
      <c r="U43" s="99"/>
      <c r="V43" s="99"/>
      <c r="W43" s="99"/>
      <c r="X43" s="99"/>
      <c r="Y43" s="115"/>
      <c r="Z43" s="99"/>
      <c r="AA43" s="115"/>
      <c r="AB43" s="99"/>
      <c r="AC43" s="115"/>
      <c r="AD43" s="115"/>
      <c r="AE43" s="115"/>
      <c r="AF43" s="115"/>
      <c r="AG43" s="115"/>
      <c r="AH43" s="118">
        <f>1*6</f>
        <v>6</v>
      </c>
      <c r="AI43" s="424">
        <f t="shared" si="1"/>
        <v>150</v>
      </c>
      <c r="AJ43" s="417">
        <v>92</v>
      </c>
      <c r="AK43" s="437">
        <f t="shared" si="2"/>
        <v>6.5714285714285712</v>
      </c>
      <c r="AL43" s="95" t="s">
        <v>249</v>
      </c>
    </row>
    <row r="44" spans="1:38" ht="16.5" customHeight="1">
      <c r="A44" s="402">
        <v>32</v>
      </c>
      <c r="B44" s="377" t="s">
        <v>416</v>
      </c>
      <c r="C44" s="112" t="s">
        <v>364</v>
      </c>
      <c r="D44" s="111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>
        <f>2*2</f>
        <v>4</v>
      </c>
      <c r="S44" s="99">
        <f>2*4</f>
        <v>8</v>
      </c>
      <c r="T44" s="99"/>
      <c r="U44" s="99">
        <f>3*6</f>
        <v>18</v>
      </c>
      <c r="V44" s="99"/>
      <c r="W44" s="99">
        <f>7*12</f>
        <v>84</v>
      </c>
      <c r="X44" s="99">
        <f>3*12</f>
        <v>36</v>
      </c>
      <c r="Y44" s="115"/>
      <c r="Z44" s="99"/>
      <c r="AA44" s="115"/>
      <c r="AB44" s="99"/>
      <c r="AC44" s="115"/>
      <c r="AD44" s="115"/>
      <c r="AE44" s="115"/>
      <c r="AF44" s="115"/>
      <c r="AG44" s="115"/>
      <c r="AH44" s="118"/>
      <c r="AI44" s="424">
        <f t="shared" si="1"/>
        <v>150</v>
      </c>
      <c r="AJ44" s="417">
        <v>34</v>
      </c>
      <c r="AK44" s="437" t="e">
        <f t="shared" si="2"/>
        <v>#DIV/0!</v>
      </c>
      <c r="AL44" s="95" t="s">
        <v>249</v>
      </c>
    </row>
    <row r="45" spans="1:38" ht="16.5" customHeight="1">
      <c r="A45" s="405">
        <v>33</v>
      </c>
      <c r="B45" s="367" t="s">
        <v>416</v>
      </c>
      <c r="C45" s="112" t="s">
        <v>312</v>
      </c>
      <c r="D45" s="111"/>
      <c r="E45" s="99"/>
      <c r="F45" s="99">
        <v>12</v>
      </c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>
        <f>3*2</f>
        <v>6</v>
      </c>
      <c r="S45" s="99">
        <f>3*4</f>
        <v>12</v>
      </c>
      <c r="T45" s="99"/>
      <c r="U45" s="99"/>
      <c r="V45" s="99"/>
      <c r="W45" s="99">
        <f>6*12</f>
        <v>72</v>
      </c>
      <c r="X45" s="99">
        <f>4*12</f>
        <v>48</v>
      </c>
      <c r="Y45" s="115"/>
      <c r="Z45" s="99"/>
      <c r="AA45" s="115"/>
      <c r="AB45" s="99"/>
      <c r="AC45" s="115"/>
      <c r="AD45" s="115"/>
      <c r="AE45" s="115"/>
      <c r="AF45" s="115"/>
      <c r="AG45" s="115"/>
      <c r="AH45" s="118"/>
      <c r="AI45" s="424">
        <f t="shared" si="1"/>
        <v>150</v>
      </c>
      <c r="AJ45" s="417">
        <v>36</v>
      </c>
      <c r="AK45" s="437" t="e">
        <f t="shared" si="2"/>
        <v>#DIV/0!</v>
      </c>
      <c r="AL45" s="95" t="s">
        <v>249</v>
      </c>
    </row>
    <row r="46" spans="1:38" ht="16.5" customHeight="1">
      <c r="A46" s="402">
        <v>34</v>
      </c>
      <c r="B46" s="377" t="s">
        <v>416</v>
      </c>
      <c r="C46" s="112" t="s">
        <v>91</v>
      </c>
      <c r="D46" s="111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>
        <f>3*2</f>
        <v>6</v>
      </c>
      <c r="S46" s="99">
        <f>3*4</f>
        <v>12</v>
      </c>
      <c r="T46" s="99"/>
      <c r="U46" s="99"/>
      <c r="V46" s="99"/>
      <c r="W46" s="99">
        <f>6*12</f>
        <v>72</v>
      </c>
      <c r="X46" s="99">
        <f>5*12</f>
        <v>60</v>
      </c>
      <c r="Y46" s="115"/>
      <c r="Z46" s="99"/>
      <c r="AA46" s="115"/>
      <c r="AB46" s="99"/>
      <c r="AC46" s="115"/>
      <c r="AD46" s="115"/>
      <c r="AE46" s="115"/>
      <c r="AF46" s="115"/>
      <c r="AG46" s="115"/>
      <c r="AH46" s="118"/>
      <c r="AI46" s="424">
        <f t="shared" si="1"/>
        <v>150</v>
      </c>
      <c r="AJ46" s="417">
        <v>30</v>
      </c>
      <c r="AK46" s="437" t="e">
        <f t="shared" si="2"/>
        <v>#DIV/0!</v>
      </c>
      <c r="AL46" s="95" t="s">
        <v>249</v>
      </c>
    </row>
    <row r="47" spans="1:38" ht="16.5" customHeight="1">
      <c r="A47" s="405">
        <v>35</v>
      </c>
      <c r="B47" s="377" t="s">
        <v>416</v>
      </c>
      <c r="C47" s="112" t="s">
        <v>365</v>
      </c>
      <c r="D47" s="111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>
        <f>2*2</f>
        <v>4</v>
      </c>
      <c r="S47" s="99">
        <f>2*4</f>
        <v>8</v>
      </c>
      <c r="T47" s="99"/>
      <c r="U47" s="99">
        <f>1*6</f>
        <v>6</v>
      </c>
      <c r="V47" s="99"/>
      <c r="W47" s="99">
        <f>7*12</f>
        <v>84</v>
      </c>
      <c r="X47" s="99">
        <f>4*12</f>
        <v>48</v>
      </c>
      <c r="Y47" s="115"/>
      <c r="Z47" s="99"/>
      <c r="AA47" s="115"/>
      <c r="AB47" s="99"/>
      <c r="AC47" s="115"/>
      <c r="AD47" s="115"/>
      <c r="AE47" s="115"/>
      <c r="AF47" s="115"/>
      <c r="AG47" s="115"/>
      <c r="AH47" s="118"/>
      <c r="AI47" s="424">
        <f t="shared" si="1"/>
        <v>150</v>
      </c>
      <c r="AJ47" s="417">
        <v>22</v>
      </c>
      <c r="AK47" s="437" t="e">
        <f t="shared" si="2"/>
        <v>#DIV/0!</v>
      </c>
      <c r="AL47" s="95" t="s">
        <v>249</v>
      </c>
    </row>
    <row r="48" spans="1:38" ht="16.5" customHeight="1">
      <c r="A48" s="402">
        <v>36</v>
      </c>
      <c r="B48" s="377" t="s">
        <v>416</v>
      </c>
      <c r="C48" s="112" t="s">
        <v>366</v>
      </c>
      <c r="D48" s="111"/>
      <c r="E48" s="99"/>
      <c r="F48" s="99">
        <v>16</v>
      </c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>
        <f>4*2</f>
        <v>8</v>
      </c>
      <c r="S48" s="99">
        <f>4*4</f>
        <v>16</v>
      </c>
      <c r="T48" s="99"/>
      <c r="U48" s="99"/>
      <c r="V48" s="99"/>
      <c r="W48" s="99">
        <f>6*12</f>
        <v>72</v>
      </c>
      <c r="X48" s="99">
        <f>3*12</f>
        <v>36</v>
      </c>
      <c r="Y48" s="115"/>
      <c r="Z48" s="99"/>
      <c r="AA48" s="115"/>
      <c r="AB48" s="99"/>
      <c r="AC48" s="115">
        <f>2</f>
        <v>2</v>
      </c>
      <c r="AD48" s="115"/>
      <c r="AE48" s="115"/>
      <c r="AF48" s="115"/>
      <c r="AG48" s="115"/>
      <c r="AH48" s="118"/>
      <c r="AI48" s="424">
        <f t="shared" si="1"/>
        <v>150</v>
      </c>
      <c r="AJ48" s="417">
        <v>35</v>
      </c>
      <c r="AK48" s="437" t="e">
        <f t="shared" si="2"/>
        <v>#DIV/0!</v>
      </c>
      <c r="AL48" s="95" t="s">
        <v>249</v>
      </c>
    </row>
    <row r="49" spans="1:38" ht="16.5" customHeight="1">
      <c r="A49" s="405">
        <v>37</v>
      </c>
      <c r="B49" s="367" t="s">
        <v>416</v>
      </c>
      <c r="C49" s="112" t="s">
        <v>333</v>
      </c>
      <c r="D49" s="111"/>
      <c r="E49" s="99"/>
      <c r="F49" s="99">
        <v>4</v>
      </c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>
        <f>2*2</f>
        <v>4</v>
      </c>
      <c r="S49" s="99">
        <f>2*4</f>
        <v>8</v>
      </c>
      <c r="T49" s="99"/>
      <c r="U49" s="99"/>
      <c r="V49" s="99"/>
      <c r="W49" s="99">
        <f>8*12</f>
        <v>96</v>
      </c>
      <c r="X49" s="99">
        <f>3*12</f>
        <v>36</v>
      </c>
      <c r="Y49" s="115"/>
      <c r="Z49" s="99"/>
      <c r="AA49" s="115"/>
      <c r="AB49" s="99"/>
      <c r="AC49" s="115">
        <f>2</f>
        <v>2</v>
      </c>
      <c r="AD49" s="115"/>
      <c r="AE49" s="115"/>
      <c r="AF49" s="115"/>
      <c r="AG49" s="115"/>
      <c r="AH49" s="118"/>
      <c r="AI49" s="424">
        <f t="shared" si="1"/>
        <v>150</v>
      </c>
      <c r="AJ49" s="417">
        <v>31</v>
      </c>
      <c r="AK49" s="437" t="e">
        <f t="shared" si="2"/>
        <v>#DIV/0!</v>
      </c>
      <c r="AL49" s="95" t="s">
        <v>249</v>
      </c>
    </row>
    <row r="50" spans="1:38" ht="16.5" customHeight="1">
      <c r="A50" s="402">
        <v>38</v>
      </c>
      <c r="B50" s="377" t="s">
        <v>418</v>
      </c>
      <c r="C50" s="112" t="s">
        <v>92</v>
      </c>
      <c r="D50" s="111">
        <f>4*6</f>
        <v>24</v>
      </c>
      <c r="E50" s="99"/>
      <c r="F50" s="99">
        <v>12</v>
      </c>
      <c r="G50" s="99"/>
      <c r="H50" s="99"/>
      <c r="I50" s="99"/>
      <c r="J50" s="99"/>
      <c r="K50" s="99"/>
      <c r="L50" s="99">
        <f>3*4</f>
        <v>12</v>
      </c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>
        <f t="shared" ref="W50:X52" si="3">4*12</f>
        <v>48</v>
      </c>
      <c r="X50" s="99">
        <f t="shared" si="3"/>
        <v>48</v>
      </c>
      <c r="Y50" s="115"/>
      <c r="Z50" s="99"/>
      <c r="AA50" s="115"/>
      <c r="AB50" s="99"/>
      <c r="AC50" s="99"/>
      <c r="AD50" s="99"/>
      <c r="AE50" s="99"/>
      <c r="AF50" s="99"/>
      <c r="AG50" s="99"/>
      <c r="AH50" s="110">
        <f>1*6</f>
        <v>6</v>
      </c>
      <c r="AI50" s="424">
        <f t="shared" si="1"/>
        <v>150</v>
      </c>
      <c r="AJ50" s="417">
        <v>30</v>
      </c>
      <c r="AK50" s="437">
        <f t="shared" si="2"/>
        <v>1.25</v>
      </c>
      <c r="AL50" s="95" t="s">
        <v>249</v>
      </c>
    </row>
    <row r="51" spans="1:38" ht="16.5" customHeight="1">
      <c r="A51" s="405">
        <v>39</v>
      </c>
      <c r="B51" s="377" t="s">
        <v>419</v>
      </c>
      <c r="C51" s="112" t="s">
        <v>93</v>
      </c>
      <c r="D51" s="111">
        <f>2*6</f>
        <v>12</v>
      </c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>
        <f>7*2</f>
        <v>14</v>
      </c>
      <c r="S51" s="99">
        <f>7*4</f>
        <v>28</v>
      </c>
      <c r="T51" s="99"/>
      <c r="U51" s="99"/>
      <c r="V51" s="99"/>
      <c r="W51" s="99">
        <f t="shared" si="3"/>
        <v>48</v>
      </c>
      <c r="X51" s="99">
        <f t="shared" si="3"/>
        <v>48</v>
      </c>
      <c r="Y51" s="115"/>
      <c r="Z51" s="99"/>
      <c r="AA51" s="115"/>
      <c r="AB51" s="99"/>
      <c r="AC51" s="115"/>
      <c r="AD51" s="115"/>
      <c r="AE51" s="115"/>
      <c r="AF51" s="115"/>
      <c r="AG51" s="115"/>
      <c r="AH51" s="118"/>
      <c r="AI51" s="424">
        <f t="shared" si="1"/>
        <v>150</v>
      </c>
      <c r="AJ51" s="417">
        <v>32</v>
      </c>
      <c r="AK51" s="437">
        <f t="shared" si="2"/>
        <v>2.6666666666666665</v>
      </c>
      <c r="AL51" s="95" t="s">
        <v>249</v>
      </c>
    </row>
    <row r="52" spans="1:38" ht="16.5" customHeight="1">
      <c r="A52" s="402">
        <v>40</v>
      </c>
      <c r="B52" s="377" t="s">
        <v>420</v>
      </c>
      <c r="C52" s="112" t="s">
        <v>94</v>
      </c>
      <c r="D52" s="111">
        <f>6*4</f>
        <v>24</v>
      </c>
      <c r="E52" s="99"/>
      <c r="F52" s="99">
        <v>4</v>
      </c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>
        <f>4*2</f>
        <v>8</v>
      </c>
      <c r="S52" s="99">
        <f>4*4</f>
        <v>16</v>
      </c>
      <c r="T52" s="99"/>
      <c r="U52" s="99"/>
      <c r="V52" s="99"/>
      <c r="W52" s="99">
        <f t="shared" si="3"/>
        <v>48</v>
      </c>
      <c r="X52" s="99">
        <f t="shared" si="3"/>
        <v>48</v>
      </c>
      <c r="Y52" s="115"/>
      <c r="Z52" s="99"/>
      <c r="AA52" s="115"/>
      <c r="AB52" s="99"/>
      <c r="AC52" s="115">
        <f>2</f>
        <v>2</v>
      </c>
      <c r="AD52" s="115"/>
      <c r="AE52" s="115"/>
      <c r="AF52" s="115"/>
      <c r="AG52" s="115"/>
      <c r="AH52" s="118"/>
      <c r="AI52" s="424">
        <f t="shared" si="1"/>
        <v>150</v>
      </c>
      <c r="AJ52" s="417">
        <v>23</v>
      </c>
      <c r="AK52" s="437">
        <f t="shared" si="2"/>
        <v>0.95833333333333337</v>
      </c>
      <c r="AL52" s="95" t="s">
        <v>249</v>
      </c>
    </row>
    <row r="53" spans="1:38" ht="16.5" customHeight="1">
      <c r="A53" s="405">
        <v>41</v>
      </c>
      <c r="B53" s="367" t="s">
        <v>420</v>
      </c>
      <c r="C53" s="112" t="s">
        <v>95</v>
      </c>
      <c r="D53" s="678" t="s">
        <v>504</v>
      </c>
      <c r="E53" s="608"/>
      <c r="F53" s="608"/>
      <c r="G53" s="608"/>
      <c r="H53" s="608"/>
      <c r="I53" s="608"/>
      <c r="J53" s="608"/>
      <c r="K53" s="608"/>
      <c r="L53" s="608"/>
      <c r="M53" s="608"/>
      <c r="N53" s="608"/>
      <c r="O53" s="608"/>
      <c r="P53" s="608"/>
      <c r="Q53" s="608"/>
      <c r="R53" s="608"/>
      <c r="S53" s="608"/>
      <c r="T53" s="608"/>
      <c r="U53" s="608"/>
      <c r="V53" s="608"/>
      <c r="W53" s="608"/>
      <c r="X53" s="608"/>
      <c r="Y53" s="608"/>
      <c r="Z53" s="608"/>
      <c r="AA53" s="608"/>
      <c r="AB53" s="608"/>
      <c r="AC53" s="608"/>
      <c r="AD53" s="608"/>
      <c r="AE53" s="608"/>
      <c r="AF53" s="608"/>
      <c r="AG53" s="608"/>
      <c r="AH53" s="679"/>
      <c r="AI53" s="423">
        <f>SUM(D53:AH53)</f>
        <v>0</v>
      </c>
      <c r="AJ53" s="417">
        <v>0</v>
      </c>
      <c r="AK53" s="437" t="e">
        <f>+AJ53/#REF!</f>
        <v>#REF!</v>
      </c>
      <c r="AL53" s="95" t="s">
        <v>249</v>
      </c>
    </row>
    <row r="54" spans="1:38" ht="16.5" customHeight="1">
      <c r="A54" s="402">
        <v>42</v>
      </c>
      <c r="B54" s="377" t="s">
        <v>421</v>
      </c>
      <c r="C54" s="112" t="s">
        <v>97</v>
      </c>
      <c r="D54" s="111">
        <f>1*6</f>
        <v>6</v>
      </c>
      <c r="E54" s="99"/>
      <c r="F54" s="99">
        <v>12</v>
      </c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>
        <f>6*2</f>
        <v>12</v>
      </c>
      <c r="S54" s="99">
        <f>6*4</f>
        <v>24</v>
      </c>
      <c r="T54" s="99"/>
      <c r="U54" s="99"/>
      <c r="V54" s="99"/>
      <c r="W54" s="99">
        <f>4*12</f>
        <v>48</v>
      </c>
      <c r="X54" s="99">
        <f>4*12</f>
        <v>48</v>
      </c>
      <c r="Y54" s="115"/>
      <c r="Z54" s="99"/>
      <c r="AA54" s="115"/>
      <c r="AB54" s="99"/>
      <c r="AC54" s="115"/>
      <c r="AD54" s="115"/>
      <c r="AE54" s="115"/>
      <c r="AF54" s="115"/>
      <c r="AG54" s="115"/>
      <c r="AH54" s="118"/>
      <c r="AI54" s="424">
        <f t="shared" si="1"/>
        <v>150</v>
      </c>
      <c r="AJ54" s="417">
        <v>37</v>
      </c>
      <c r="AK54" s="437">
        <f t="shared" si="2"/>
        <v>6.166666666666667</v>
      </c>
      <c r="AL54" s="95" t="s">
        <v>249</v>
      </c>
    </row>
    <row r="55" spans="1:38" ht="16.5" customHeight="1">
      <c r="A55" s="405">
        <v>43</v>
      </c>
      <c r="B55" s="377" t="s">
        <v>422</v>
      </c>
      <c r="C55" s="112" t="s">
        <v>98</v>
      </c>
      <c r="D55" s="111">
        <f>19*6</f>
        <v>114</v>
      </c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>
        <f>5*2</f>
        <v>10</v>
      </c>
      <c r="S55" s="99">
        <f>5*4</f>
        <v>20</v>
      </c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110">
        <f>1*6</f>
        <v>6</v>
      </c>
      <c r="AI55" s="424">
        <f t="shared" si="1"/>
        <v>150</v>
      </c>
      <c r="AJ55" s="417">
        <v>82</v>
      </c>
      <c r="AK55" s="437">
        <f t="shared" si="2"/>
        <v>0.7192982456140351</v>
      </c>
      <c r="AL55" s="95" t="s">
        <v>249</v>
      </c>
    </row>
    <row r="56" spans="1:38" ht="16.5" customHeight="1">
      <c r="A56" s="402">
        <v>44</v>
      </c>
      <c r="B56" s="377" t="s">
        <v>472</v>
      </c>
      <c r="C56" s="112" t="s">
        <v>100</v>
      </c>
      <c r="D56" s="111">
        <f>16*6</f>
        <v>96</v>
      </c>
      <c r="E56" s="99"/>
      <c r="F56" s="99"/>
      <c r="G56" s="99"/>
      <c r="H56" s="99"/>
      <c r="I56" s="99"/>
      <c r="J56" s="99"/>
      <c r="K56" s="99"/>
      <c r="L56" s="99">
        <f>4*4</f>
        <v>16</v>
      </c>
      <c r="M56" s="99"/>
      <c r="N56" s="99"/>
      <c r="O56" s="99"/>
      <c r="P56" s="99"/>
      <c r="Q56" s="99"/>
      <c r="R56" s="99">
        <f>5*2</f>
        <v>10</v>
      </c>
      <c r="S56" s="99">
        <f>5*4</f>
        <v>20</v>
      </c>
      <c r="T56" s="99"/>
      <c r="U56" s="99"/>
      <c r="V56" s="99"/>
      <c r="W56" s="99"/>
      <c r="X56" s="99"/>
      <c r="Y56" s="115"/>
      <c r="Z56" s="99"/>
      <c r="AA56" s="115"/>
      <c r="AB56" s="115"/>
      <c r="AC56" s="115">
        <f>2</f>
        <v>2</v>
      </c>
      <c r="AD56" s="115"/>
      <c r="AE56" s="115"/>
      <c r="AF56" s="115"/>
      <c r="AG56" s="115"/>
      <c r="AH56" s="110">
        <f>1*6</f>
        <v>6</v>
      </c>
      <c r="AI56" s="424">
        <f t="shared" si="1"/>
        <v>150</v>
      </c>
      <c r="AJ56" s="417">
        <v>130</v>
      </c>
      <c r="AK56" s="437">
        <f t="shared" si="2"/>
        <v>1.3541666666666667</v>
      </c>
      <c r="AL56" s="95" t="s">
        <v>249</v>
      </c>
    </row>
    <row r="57" spans="1:38" ht="16.5" customHeight="1">
      <c r="A57" s="405">
        <v>45</v>
      </c>
      <c r="B57" s="367" t="s">
        <v>450</v>
      </c>
      <c r="C57" s="112" t="s">
        <v>102</v>
      </c>
      <c r="D57" s="111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>
        <f>24*2</f>
        <v>48</v>
      </c>
      <c r="S57" s="99">
        <f>24*4</f>
        <v>96</v>
      </c>
      <c r="T57" s="99"/>
      <c r="U57" s="99"/>
      <c r="V57" s="99"/>
      <c r="W57" s="99"/>
      <c r="X57" s="99"/>
      <c r="Y57" s="115"/>
      <c r="Z57" s="99"/>
      <c r="AA57" s="115"/>
      <c r="AB57" s="99"/>
      <c r="AC57" s="99"/>
      <c r="AD57" s="99"/>
      <c r="AE57" s="99"/>
      <c r="AF57" s="99"/>
      <c r="AG57" s="99"/>
      <c r="AH57" s="118">
        <f>1*6</f>
        <v>6</v>
      </c>
      <c r="AI57" s="424">
        <f t="shared" si="1"/>
        <v>150</v>
      </c>
      <c r="AJ57" s="417">
        <v>75</v>
      </c>
      <c r="AK57" s="437" t="e">
        <f t="shared" si="2"/>
        <v>#DIV/0!</v>
      </c>
      <c r="AL57" s="95" t="s">
        <v>249</v>
      </c>
    </row>
    <row r="58" spans="1:38" ht="16.5" customHeight="1">
      <c r="A58" s="402">
        <v>46</v>
      </c>
      <c r="B58" s="377" t="s">
        <v>409</v>
      </c>
      <c r="C58" s="112" t="s">
        <v>103</v>
      </c>
      <c r="D58" s="111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>
        <f>7*2</f>
        <v>14</v>
      </c>
      <c r="S58" s="99">
        <f>7*4</f>
        <v>28</v>
      </c>
      <c r="T58" s="99"/>
      <c r="U58" s="99">
        <f>2*6</f>
        <v>12</v>
      </c>
      <c r="V58" s="99"/>
      <c r="W58" s="99">
        <f>2*12</f>
        <v>24</v>
      </c>
      <c r="X58" s="99">
        <f>6*12</f>
        <v>72</v>
      </c>
      <c r="Y58" s="115"/>
      <c r="Z58" s="99"/>
      <c r="AA58" s="115"/>
      <c r="AB58" s="99"/>
      <c r="AC58" s="115"/>
      <c r="AD58" s="115"/>
      <c r="AE58" s="115"/>
      <c r="AF58" s="99"/>
      <c r="AG58" s="99"/>
      <c r="AH58" s="110"/>
      <c r="AI58" s="425">
        <f t="shared" si="1"/>
        <v>150</v>
      </c>
      <c r="AJ58" s="417">
        <v>0</v>
      </c>
      <c r="AK58" s="437" t="e">
        <f t="shared" si="2"/>
        <v>#DIV/0!</v>
      </c>
      <c r="AL58" s="95" t="s">
        <v>249</v>
      </c>
    </row>
    <row r="59" spans="1:38" ht="16.5" customHeight="1">
      <c r="A59" s="405">
        <v>47</v>
      </c>
      <c r="B59" s="377" t="s">
        <v>409</v>
      </c>
      <c r="C59" s="112" t="s">
        <v>220</v>
      </c>
      <c r="D59" s="111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>
        <f>1*2</f>
        <v>2</v>
      </c>
      <c r="S59" s="99">
        <f>1*4</f>
        <v>4</v>
      </c>
      <c r="T59" s="99"/>
      <c r="U59" s="99"/>
      <c r="V59" s="99"/>
      <c r="W59" s="99">
        <f>6*12</f>
        <v>72</v>
      </c>
      <c r="X59" s="99">
        <f>6*12</f>
        <v>72</v>
      </c>
      <c r="Y59" s="115"/>
      <c r="Z59" s="99"/>
      <c r="AA59" s="115"/>
      <c r="AB59" s="99"/>
      <c r="AC59" s="115"/>
      <c r="AD59" s="115"/>
      <c r="AE59" s="115"/>
      <c r="AF59" s="99"/>
      <c r="AG59" s="99"/>
      <c r="AH59" s="110"/>
      <c r="AI59" s="423">
        <f t="shared" si="1"/>
        <v>150</v>
      </c>
      <c r="AJ59" s="417"/>
      <c r="AK59" s="437" t="e">
        <f t="shared" si="2"/>
        <v>#DIV/0!</v>
      </c>
      <c r="AL59" s="95" t="s">
        <v>249</v>
      </c>
    </row>
    <row r="60" spans="1:38" ht="16.5" customHeight="1">
      <c r="A60" s="402">
        <v>48</v>
      </c>
      <c r="B60" s="377" t="s">
        <v>424</v>
      </c>
      <c r="C60" s="112" t="s">
        <v>104</v>
      </c>
      <c r="D60" s="111">
        <f>1*6</f>
        <v>6</v>
      </c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>
        <f>1*12</f>
        <v>12</v>
      </c>
      <c r="Y60" s="606" t="s">
        <v>505</v>
      </c>
      <c r="Z60" s="598"/>
      <c r="AA60" s="598"/>
      <c r="AB60" s="598"/>
      <c r="AC60" s="598"/>
      <c r="AD60" s="598"/>
      <c r="AE60" s="598"/>
      <c r="AF60" s="598"/>
      <c r="AG60" s="598"/>
      <c r="AH60" s="599"/>
      <c r="AI60" s="424">
        <f t="shared" si="1"/>
        <v>18</v>
      </c>
      <c r="AJ60" s="417">
        <v>4</v>
      </c>
      <c r="AK60" s="437">
        <f t="shared" si="2"/>
        <v>0.66666666666666663</v>
      </c>
      <c r="AL60" s="95" t="s">
        <v>249</v>
      </c>
    </row>
    <row r="61" spans="1:38" ht="16.5" customHeight="1">
      <c r="A61" s="405">
        <v>49</v>
      </c>
      <c r="B61" s="367" t="s">
        <v>424</v>
      </c>
      <c r="C61" s="112" t="s">
        <v>191</v>
      </c>
      <c r="D61" s="111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>
        <f>7*2</f>
        <v>14</v>
      </c>
      <c r="S61" s="99">
        <f>7*4</f>
        <v>28</v>
      </c>
      <c r="T61" s="99">
        <f>2*6</f>
        <v>12</v>
      </c>
      <c r="U61" s="99"/>
      <c r="V61" s="99"/>
      <c r="W61" s="99"/>
      <c r="X61" s="99">
        <f>8*12</f>
        <v>96</v>
      </c>
      <c r="Y61" s="115"/>
      <c r="Z61" s="99"/>
      <c r="AA61" s="115"/>
      <c r="AB61" s="99"/>
      <c r="AC61" s="115"/>
      <c r="AD61" s="115"/>
      <c r="AE61" s="115"/>
      <c r="AF61" s="99"/>
      <c r="AG61" s="99"/>
      <c r="AH61" s="110"/>
      <c r="AI61" s="424">
        <f t="shared" si="1"/>
        <v>150</v>
      </c>
      <c r="AJ61" s="417">
        <v>51</v>
      </c>
      <c r="AK61" s="437" t="e">
        <f t="shared" si="2"/>
        <v>#DIV/0!</v>
      </c>
      <c r="AL61" s="95" t="s">
        <v>249</v>
      </c>
    </row>
    <row r="62" spans="1:38" ht="16.5" customHeight="1">
      <c r="A62" s="402">
        <v>50</v>
      </c>
      <c r="B62" s="377" t="s">
        <v>424</v>
      </c>
      <c r="C62" s="112" t="s">
        <v>105</v>
      </c>
      <c r="D62" s="111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>
        <f>6*2</f>
        <v>12</v>
      </c>
      <c r="S62" s="99">
        <f>6*4</f>
        <v>24</v>
      </c>
      <c r="T62" s="99">
        <f>3*6</f>
        <v>18</v>
      </c>
      <c r="U62" s="99"/>
      <c r="V62" s="99"/>
      <c r="W62" s="99"/>
      <c r="X62" s="99">
        <f>8*12</f>
        <v>96</v>
      </c>
      <c r="Y62" s="115"/>
      <c r="Z62" s="99"/>
      <c r="AA62" s="115"/>
      <c r="AB62" s="99"/>
      <c r="AC62" s="115"/>
      <c r="AD62" s="115"/>
      <c r="AE62" s="115"/>
      <c r="AF62" s="99"/>
      <c r="AG62" s="99"/>
      <c r="AH62" s="110"/>
      <c r="AI62" s="424">
        <f t="shared" si="1"/>
        <v>150</v>
      </c>
      <c r="AJ62" s="417">
        <v>11</v>
      </c>
      <c r="AK62" s="437" t="e">
        <f t="shared" si="2"/>
        <v>#DIV/0!</v>
      </c>
      <c r="AL62" s="95" t="s">
        <v>249</v>
      </c>
    </row>
    <row r="63" spans="1:38" ht="16.5" customHeight="1">
      <c r="A63" s="405">
        <v>51</v>
      </c>
      <c r="B63" s="377" t="s">
        <v>425</v>
      </c>
      <c r="C63" s="112" t="s">
        <v>107</v>
      </c>
      <c r="D63" s="111">
        <v>24</v>
      </c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>
        <f>16*2</f>
        <v>32</v>
      </c>
      <c r="S63" s="99">
        <f>16*4</f>
        <v>64</v>
      </c>
      <c r="T63" s="99">
        <f>4*6</f>
        <v>24</v>
      </c>
      <c r="U63" s="99"/>
      <c r="V63" s="99"/>
      <c r="W63" s="99"/>
      <c r="X63" s="99"/>
      <c r="Y63" s="115"/>
      <c r="Z63" s="99"/>
      <c r="AA63" s="99"/>
      <c r="AB63" s="99"/>
      <c r="AC63" s="99"/>
      <c r="AD63" s="99"/>
      <c r="AE63" s="115"/>
      <c r="AF63" s="115"/>
      <c r="AG63" s="115"/>
      <c r="AH63" s="118">
        <f>1*6</f>
        <v>6</v>
      </c>
      <c r="AI63" s="424">
        <f t="shared" si="1"/>
        <v>150</v>
      </c>
      <c r="AJ63" s="417">
        <v>454</v>
      </c>
      <c r="AK63" s="437">
        <f t="shared" si="2"/>
        <v>18.916666666666668</v>
      </c>
      <c r="AL63" s="95" t="s">
        <v>249</v>
      </c>
    </row>
    <row r="64" spans="1:38" ht="16.5" customHeight="1">
      <c r="A64" s="402">
        <v>52</v>
      </c>
      <c r="B64" s="377" t="s">
        <v>451</v>
      </c>
      <c r="C64" s="112" t="s">
        <v>109</v>
      </c>
      <c r="D64" s="111"/>
      <c r="E64" s="99"/>
      <c r="F64" s="99"/>
      <c r="G64" s="99"/>
      <c r="H64" s="99"/>
      <c r="I64" s="99"/>
      <c r="J64" s="99"/>
      <c r="K64" s="99"/>
      <c r="L64" s="99">
        <f>1*4</f>
        <v>4</v>
      </c>
      <c r="M64" s="99"/>
      <c r="N64" s="99"/>
      <c r="O64" s="99"/>
      <c r="P64" s="99"/>
      <c r="Q64" s="99"/>
      <c r="R64" s="99">
        <f>8*2</f>
        <v>16</v>
      </c>
      <c r="S64" s="99">
        <f>8*4</f>
        <v>32</v>
      </c>
      <c r="T64" s="99">
        <f>2*6</f>
        <v>12</v>
      </c>
      <c r="U64" s="99"/>
      <c r="V64" s="99"/>
      <c r="W64" s="99"/>
      <c r="X64" s="99"/>
      <c r="Y64" s="606" t="s">
        <v>506</v>
      </c>
      <c r="Z64" s="598"/>
      <c r="AA64" s="598"/>
      <c r="AB64" s="598"/>
      <c r="AC64" s="598"/>
      <c r="AD64" s="598"/>
      <c r="AE64" s="598"/>
      <c r="AF64" s="598"/>
      <c r="AG64" s="637"/>
      <c r="AH64" s="118">
        <f>1*6</f>
        <v>6</v>
      </c>
      <c r="AI64" s="424">
        <f t="shared" si="1"/>
        <v>70</v>
      </c>
      <c r="AJ64" s="417">
        <v>48</v>
      </c>
      <c r="AK64" s="437" t="e">
        <f t="shared" si="2"/>
        <v>#DIV/0!</v>
      </c>
      <c r="AL64" s="95" t="s">
        <v>249</v>
      </c>
    </row>
    <row r="65" spans="1:38" ht="16.5" customHeight="1">
      <c r="A65" s="405">
        <v>53</v>
      </c>
      <c r="B65" s="367" t="s">
        <v>451</v>
      </c>
      <c r="C65" s="112" t="s">
        <v>110</v>
      </c>
      <c r="D65" s="111"/>
      <c r="E65" s="99"/>
      <c r="F65" s="99"/>
      <c r="G65" s="99"/>
      <c r="H65" s="99"/>
      <c r="I65" s="99"/>
      <c r="J65" s="99"/>
      <c r="K65" s="99"/>
      <c r="L65" s="99">
        <f>4*4</f>
        <v>16</v>
      </c>
      <c r="M65" s="99"/>
      <c r="N65" s="99"/>
      <c r="O65" s="99"/>
      <c r="P65" s="99"/>
      <c r="Q65" s="99"/>
      <c r="R65" s="99">
        <f>17*2</f>
        <v>34</v>
      </c>
      <c r="S65" s="99">
        <f>17*4</f>
        <v>68</v>
      </c>
      <c r="T65" s="99">
        <f>4*6</f>
        <v>24</v>
      </c>
      <c r="U65" s="99"/>
      <c r="V65" s="99"/>
      <c r="W65" s="99"/>
      <c r="X65" s="99"/>
      <c r="Y65" s="115"/>
      <c r="Z65" s="99"/>
      <c r="AA65" s="115"/>
      <c r="AB65" s="99"/>
      <c r="AC65" s="115">
        <f>2</f>
        <v>2</v>
      </c>
      <c r="AD65" s="115"/>
      <c r="AE65" s="115"/>
      <c r="AF65" s="115"/>
      <c r="AG65" s="115"/>
      <c r="AH65" s="118">
        <f>1*6</f>
        <v>6</v>
      </c>
      <c r="AI65" s="424">
        <f t="shared" si="1"/>
        <v>150</v>
      </c>
      <c r="AJ65" s="417">
        <v>154</v>
      </c>
      <c r="AK65" s="437" t="e">
        <f t="shared" si="2"/>
        <v>#DIV/0!</v>
      </c>
      <c r="AL65" s="95" t="s">
        <v>249</v>
      </c>
    </row>
    <row r="66" spans="1:38" ht="16.5" customHeight="1">
      <c r="A66" s="402">
        <v>54</v>
      </c>
      <c r="B66" s="377" t="s">
        <v>426</v>
      </c>
      <c r="C66" s="112" t="s">
        <v>111</v>
      </c>
      <c r="D66" s="111">
        <f>3*6</f>
        <v>18</v>
      </c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>
        <f>3*6</f>
        <v>18</v>
      </c>
      <c r="U66" s="99"/>
      <c r="V66" s="99"/>
      <c r="W66" s="99"/>
      <c r="X66" s="99"/>
      <c r="Y66" s="115"/>
      <c r="Z66" s="99"/>
      <c r="AA66" s="115"/>
      <c r="AB66" s="99"/>
      <c r="AC66" s="115"/>
      <c r="AD66" s="115"/>
      <c r="AE66" s="115">
        <f>17*6</f>
        <v>102</v>
      </c>
      <c r="AF66" s="99">
        <f>1*6</f>
        <v>6</v>
      </c>
      <c r="AG66" s="99"/>
      <c r="AH66" s="110">
        <f>1*6</f>
        <v>6</v>
      </c>
      <c r="AI66" s="424">
        <f t="shared" si="1"/>
        <v>150</v>
      </c>
      <c r="AJ66" s="417">
        <v>65</v>
      </c>
      <c r="AK66" s="437">
        <f t="shared" si="2"/>
        <v>3.6111111111111112</v>
      </c>
      <c r="AL66" s="95" t="s">
        <v>249</v>
      </c>
    </row>
    <row r="67" spans="1:38" ht="16.5" customHeight="1">
      <c r="A67" s="405">
        <v>55</v>
      </c>
      <c r="B67" s="377" t="s">
        <v>408</v>
      </c>
      <c r="C67" s="112" t="s">
        <v>192</v>
      </c>
      <c r="D67" s="111"/>
      <c r="E67" s="99"/>
      <c r="F67" s="99">
        <v>52</v>
      </c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>
        <f>8*12</f>
        <v>96</v>
      </c>
      <c r="Y67" s="115"/>
      <c r="Z67" s="99"/>
      <c r="AA67" s="115"/>
      <c r="AB67" s="99"/>
      <c r="AC67" s="99">
        <f>2</f>
        <v>2</v>
      </c>
      <c r="AD67" s="99"/>
      <c r="AE67" s="99"/>
      <c r="AF67" s="99"/>
      <c r="AG67" s="99"/>
      <c r="AH67" s="118"/>
      <c r="AI67" s="424">
        <f t="shared" si="1"/>
        <v>150</v>
      </c>
      <c r="AJ67" s="417">
        <v>19</v>
      </c>
      <c r="AK67" s="437" t="e">
        <f t="shared" si="2"/>
        <v>#DIV/0!</v>
      </c>
      <c r="AL67" s="95" t="s">
        <v>249</v>
      </c>
    </row>
    <row r="68" spans="1:38" ht="16.5" customHeight="1">
      <c r="A68" s="402">
        <v>56</v>
      </c>
      <c r="B68" s="377" t="s">
        <v>408</v>
      </c>
      <c r="C68" s="112" t="s">
        <v>202</v>
      </c>
      <c r="D68" s="111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>
        <f>8*2</f>
        <v>16</v>
      </c>
      <c r="S68" s="99">
        <f>8*4</f>
        <v>32</v>
      </c>
      <c r="T68" s="99"/>
      <c r="U68" s="99"/>
      <c r="V68" s="99"/>
      <c r="W68" s="99"/>
      <c r="X68" s="99">
        <f>8*12</f>
        <v>96</v>
      </c>
      <c r="Y68" s="115"/>
      <c r="Z68" s="99"/>
      <c r="AA68" s="115"/>
      <c r="AB68" s="99"/>
      <c r="AC68" s="115"/>
      <c r="AD68" s="115"/>
      <c r="AE68" s="115"/>
      <c r="AF68" s="99">
        <f>1*6</f>
        <v>6</v>
      </c>
      <c r="AG68" s="99"/>
      <c r="AH68" s="110"/>
      <c r="AI68" s="424">
        <f t="shared" si="1"/>
        <v>150</v>
      </c>
      <c r="AJ68" s="417">
        <v>11</v>
      </c>
      <c r="AK68" s="437" t="e">
        <f t="shared" si="2"/>
        <v>#DIV/0!</v>
      </c>
      <c r="AL68" s="95" t="s">
        <v>249</v>
      </c>
    </row>
    <row r="69" spans="1:38" ht="16.5" customHeight="1">
      <c r="A69" s="405">
        <v>57</v>
      </c>
      <c r="B69" s="367" t="s">
        <v>410</v>
      </c>
      <c r="C69" s="112" t="s">
        <v>166</v>
      </c>
      <c r="D69" s="111">
        <f>7*6</f>
        <v>42</v>
      </c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>
        <f>7*2</f>
        <v>14</v>
      </c>
      <c r="S69" s="99">
        <f>7*4</f>
        <v>28</v>
      </c>
      <c r="T69" s="99"/>
      <c r="U69" s="99">
        <f>1*6</f>
        <v>6</v>
      </c>
      <c r="V69" s="99"/>
      <c r="W69" s="99"/>
      <c r="X69" s="99">
        <f>5*12</f>
        <v>60</v>
      </c>
      <c r="Y69" s="115"/>
      <c r="Z69" s="99"/>
      <c r="AA69" s="115"/>
      <c r="AB69" s="99"/>
      <c r="AC69" s="115"/>
      <c r="AD69" s="115"/>
      <c r="AE69" s="115"/>
      <c r="AF69" s="115"/>
      <c r="AG69" s="115"/>
      <c r="AH69" s="118"/>
      <c r="AI69" s="424">
        <f t="shared" si="1"/>
        <v>150</v>
      </c>
      <c r="AJ69" s="417">
        <v>32</v>
      </c>
      <c r="AK69" s="437">
        <f t="shared" si="2"/>
        <v>0.76190476190476186</v>
      </c>
      <c r="AL69" s="95" t="s">
        <v>249</v>
      </c>
    </row>
    <row r="70" spans="1:38" ht="16.5" customHeight="1">
      <c r="A70" s="402">
        <v>58</v>
      </c>
      <c r="B70" s="377" t="s">
        <v>427</v>
      </c>
      <c r="C70" s="112" t="s">
        <v>112</v>
      </c>
      <c r="D70" s="111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>
        <f>4*6</f>
        <v>24</v>
      </c>
      <c r="V70" s="99"/>
      <c r="W70" s="99">
        <f>2*12</f>
        <v>24</v>
      </c>
      <c r="X70" s="99">
        <f>2*12</f>
        <v>24</v>
      </c>
      <c r="Y70" s="606" t="s">
        <v>507</v>
      </c>
      <c r="Z70" s="598"/>
      <c r="AA70" s="598"/>
      <c r="AB70" s="598"/>
      <c r="AC70" s="598"/>
      <c r="AD70" s="598"/>
      <c r="AE70" s="598"/>
      <c r="AF70" s="598"/>
      <c r="AG70" s="598"/>
      <c r="AH70" s="599"/>
      <c r="AI70" s="424">
        <f t="shared" si="1"/>
        <v>72</v>
      </c>
      <c r="AJ70" s="417">
        <v>52</v>
      </c>
      <c r="AK70" s="437" t="e">
        <f t="shared" si="2"/>
        <v>#DIV/0!</v>
      </c>
      <c r="AL70" s="95" t="s">
        <v>249</v>
      </c>
    </row>
    <row r="71" spans="1:38" ht="16.5" customHeight="1">
      <c r="A71" s="405">
        <v>59</v>
      </c>
      <c r="B71" s="377" t="s">
        <v>427</v>
      </c>
      <c r="C71" s="112" t="s">
        <v>113</v>
      </c>
      <c r="D71" s="111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>
        <f>9*6</f>
        <v>54</v>
      </c>
      <c r="V71" s="99"/>
      <c r="W71" s="99">
        <f>4*12</f>
        <v>48</v>
      </c>
      <c r="X71" s="99">
        <f>4*12</f>
        <v>48</v>
      </c>
      <c r="Y71" s="115"/>
      <c r="Z71" s="99"/>
      <c r="AA71" s="115"/>
      <c r="AB71" s="99"/>
      <c r="AC71" s="115"/>
      <c r="AD71" s="115"/>
      <c r="AE71" s="115"/>
      <c r="AF71" s="115"/>
      <c r="AG71" s="115"/>
      <c r="AH71" s="118"/>
      <c r="AI71" s="424">
        <f t="shared" si="1"/>
        <v>150</v>
      </c>
      <c r="AJ71" s="417">
        <v>331</v>
      </c>
      <c r="AK71" s="437" t="e">
        <f t="shared" si="2"/>
        <v>#DIV/0!</v>
      </c>
      <c r="AL71" s="95" t="s">
        <v>249</v>
      </c>
    </row>
    <row r="72" spans="1:38" ht="16.5" customHeight="1">
      <c r="A72" s="402">
        <v>60</v>
      </c>
      <c r="B72" s="377" t="s">
        <v>427</v>
      </c>
      <c r="C72" s="112" t="s">
        <v>306</v>
      </c>
      <c r="D72" s="111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>
        <f>13*6</f>
        <v>78</v>
      </c>
      <c r="V72" s="99"/>
      <c r="W72" s="99">
        <f>6*12</f>
        <v>72</v>
      </c>
      <c r="X72" s="99"/>
      <c r="Y72" s="115"/>
      <c r="Z72" s="99"/>
      <c r="AA72" s="115"/>
      <c r="AB72" s="99"/>
      <c r="AC72" s="115"/>
      <c r="AD72" s="115"/>
      <c r="AE72" s="115"/>
      <c r="AF72" s="115"/>
      <c r="AG72" s="115"/>
      <c r="AH72" s="118"/>
      <c r="AI72" s="424">
        <f t="shared" si="1"/>
        <v>150</v>
      </c>
      <c r="AJ72" s="417">
        <v>343</v>
      </c>
      <c r="AK72" s="437" t="e">
        <f t="shared" si="2"/>
        <v>#DIV/0!</v>
      </c>
      <c r="AL72" s="95" t="s">
        <v>249</v>
      </c>
    </row>
    <row r="73" spans="1:38" ht="16.5" customHeight="1">
      <c r="A73" s="405">
        <v>61</v>
      </c>
      <c r="B73" s="367" t="s">
        <v>427</v>
      </c>
      <c r="C73" s="112" t="s">
        <v>167</v>
      </c>
      <c r="D73" s="111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>
        <f>6*12</f>
        <v>72</v>
      </c>
      <c r="X73" s="99"/>
      <c r="Y73" s="600" t="s">
        <v>508</v>
      </c>
      <c r="Z73" s="601"/>
      <c r="AA73" s="601"/>
      <c r="AB73" s="601"/>
      <c r="AC73" s="601"/>
      <c r="AD73" s="601"/>
      <c r="AE73" s="601"/>
      <c r="AF73" s="601"/>
      <c r="AG73" s="601"/>
      <c r="AH73" s="604"/>
      <c r="AI73" s="424">
        <f t="shared" si="1"/>
        <v>72</v>
      </c>
      <c r="AJ73" s="417">
        <v>65</v>
      </c>
      <c r="AK73" s="437" t="e">
        <f t="shared" si="2"/>
        <v>#DIV/0!</v>
      </c>
      <c r="AL73" s="95" t="s">
        <v>249</v>
      </c>
    </row>
    <row r="74" spans="1:38" ht="16.5" customHeight="1">
      <c r="A74" s="402">
        <v>62</v>
      </c>
      <c r="B74" s="377" t="s">
        <v>411</v>
      </c>
      <c r="C74" s="112" t="s">
        <v>304</v>
      </c>
      <c r="D74" s="111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>
        <f>1*2</f>
        <v>2</v>
      </c>
      <c r="S74" s="99">
        <f>1*4</f>
        <v>4</v>
      </c>
      <c r="T74" s="99"/>
      <c r="U74" s="99">
        <f>6*6</f>
        <v>36</v>
      </c>
      <c r="V74" s="99"/>
      <c r="W74" s="99">
        <f>3*12</f>
        <v>36</v>
      </c>
      <c r="X74" s="99">
        <f>6*12</f>
        <v>72</v>
      </c>
      <c r="Y74" s="115"/>
      <c r="Z74" s="99"/>
      <c r="AA74" s="115"/>
      <c r="AB74" s="99"/>
      <c r="AC74" s="115"/>
      <c r="AD74" s="115"/>
      <c r="AE74" s="115"/>
      <c r="AF74" s="99"/>
      <c r="AG74" s="99"/>
      <c r="AH74" s="110"/>
      <c r="AI74" s="424">
        <f t="shared" si="1"/>
        <v>150</v>
      </c>
      <c r="AJ74" s="417">
        <v>15</v>
      </c>
      <c r="AK74" s="437" t="e">
        <f t="shared" si="2"/>
        <v>#DIV/0!</v>
      </c>
      <c r="AL74" s="95" t="s">
        <v>249</v>
      </c>
    </row>
    <row r="75" spans="1:38" ht="16.5" customHeight="1">
      <c r="A75" s="405">
        <v>63</v>
      </c>
      <c r="B75" s="377" t="s">
        <v>409</v>
      </c>
      <c r="C75" s="112" t="s">
        <v>168</v>
      </c>
      <c r="D75" s="111">
        <f>2*6</f>
        <v>12</v>
      </c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>
        <f>8*2</f>
        <v>16</v>
      </c>
      <c r="S75" s="99">
        <f>8*4</f>
        <v>32</v>
      </c>
      <c r="T75" s="99"/>
      <c r="U75" s="99"/>
      <c r="V75" s="99"/>
      <c r="W75" s="99"/>
      <c r="X75" s="99"/>
      <c r="Y75" s="606" t="s">
        <v>509</v>
      </c>
      <c r="Z75" s="598"/>
      <c r="AA75" s="598"/>
      <c r="AB75" s="598"/>
      <c r="AC75" s="598"/>
      <c r="AD75" s="598"/>
      <c r="AE75" s="598"/>
      <c r="AF75" s="598"/>
      <c r="AG75" s="598"/>
      <c r="AH75" s="599"/>
      <c r="AI75" s="424">
        <f t="shared" si="1"/>
        <v>60</v>
      </c>
      <c r="AJ75" s="417">
        <v>4</v>
      </c>
      <c r="AK75" s="437">
        <f t="shared" si="2"/>
        <v>0.33333333333333331</v>
      </c>
      <c r="AL75" s="95" t="s">
        <v>249</v>
      </c>
    </row>
    <row r="76" spans="1:38" ht="16.5" customHeight="1">
      <c r="A76" s="402">
        <v>64</v>
      </c>
      <c r="B76" s="377" t="s">
        <v>409</v>
      </c>
      <c r="C76" s="112" t="s">
        <v>201</v>
      </c>
      <c r="D76" s="111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>
        <f>1*2</f>
        <v>2</v>
      </c>
      <c r="S76" s="99">
        <f>1*4</f>
        <v>4</v>
      </c>
      <c r="T76" s="99"/>
      <c r="U76" s="99"/>
      <c r="V76" s="99"/>
      <c r="W76" s="99">
        <f>6*12</f>
        <v>72</v>
      </c>
      <c r="X76" s="99">
        <f>6*12</f>
        <v>72</v>
      </c>
      <c r="Y76" s="115"/>
      <c r="Z76" s="99"/>
      <c r="AA76" s="115"/>
      <c r="AB76" s="99"/>
      <c r="AC76" s="115"/>
      <c r="AD76" s="115"/>
      <c r="AE76" s="115"/>
      <c r="AF76" s="99"/>
      <c r="AG76" s="99"/>
      <c r="AH76" s="110"/>
      <c r="AI76" s="423">
        <f t="shared" si="1"/>
        <v>150</v>
      </c>
      <c r="AJ76" s="417"/>
      <c r="AK76" s="437" t="e">
        <f t="shared" si="2"/>
        <v>#DIV/0!</v>
      </c>
      <c r="AL76" s="95" t="s">
        <v>249</v>
      </c>
    </row>
    <row r="77" spans="1:38" ht="16.5" customHeight="1">
      <c r="A77" s="405">
        <v>65</v>
      </c>
      <c r="B77" s="367" t="s">
        <v>411</v>
      </c>
      <c r="C77" s="112" t="s">
        <v>203</v>
      </c>
      <c r="D77" s="111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>
        <f>2*2</f>
        <v>4</v>
      </c>
      <c r="S77" s="99">
        <f>2*4</f>
        <v>8</v>
      </c>
      <c r="T77" s="99"/>
      <c r="U77" s="99">
        <f>5*6</f>
        <v>30</v>
      </c>
      <c r="V77" s="99"/>
      <c r="W77" s="99">
        <f>3*12</f>
        <v>36</v>
      </c>
      <c r="X77" s="99">
        <f>6*12</f>
        <v>72</v>
      </c>
      <c r="Y77" s="115"/>
      <c r="Z77" s="99"/>
      <c r="AA77" s="115"/>
      <c r="AB77" s="99"/>
      <c r="AC77" s="115"/>
      <c r="AD77" s="115"/>
      <c r="AE77" s="115"/>
      <c r="AF77" s="115"/>
      <c r="AG77" s="115"/>
      <c r="AH77" s="110"/>
      <c r="AI77" s="424">
        <f t="shared" ref="AI77:AI146" si="4">SUM(D77:AH77)</f>
        <v>150</v>
      </c>
      <c r="AJ77" s="417">
        <v>3</v>
      </c>
      <c r="AK77" s="437" t="e">
        <f t="shared" ref="AK77:AK146" si="5">+AJ77/D77</f>
        <v>#DIV/0!</v>
      </c>
      <c r="AL77" s="95" t="s">
        <v>249</v>
      </c>
    </row>
    <row r="78" spans="1:38" ht="16.5" customHeight="1">
      <c r="A78" s="402">
        <v>66</v>
      </c>
      <c r="B78" s="407" t="s">
        <v>510</v>
      </c>
      <c r="C78" s="112" t="s">
        <v>169</v>
      </c>
      <c r="D78" s="678" t="s">
        <v>511</v>
      </c>
      <c r="E78" s="608"/>
      <c r="F78" s="608"/>
      <c r="G78" s="608"/>
      <c r="H78" s="608"/>
      <c r="I78" s="608"/>
      <c r="J78" s="608"/>
      <c r="K78" s="608"/>
      <c r="L78" s="608"/>
      <c r="M78" s="608"/>
      <c r="N78" s="608"/>
      <c r="O78" s="608"/>
      <c r="P78" s="608"/>
      <c r="Q78" s="608"/>
      <c r="R78" s="608"/>
      <c r="S78" s="608"/>
      <c r="T78" s="608"/>
      <c r="U78" s="608"/>
      <c r="V78" s="608"/>
      <c r="W78" s="608"/>
      <c r="X78" s="608"/>
      <c r="Y78" s="608"/>
      <c r="Z78" s="608"/>
      <c r="AA78" s="608"/>
      <c r="AB78" s="608"/>
      <c r="AC78" s="608"/>
      <c r="AD78" s="608"/>
      <c r="AE78" s="608"/>
      <c r="AF78" s="608"/>
      <c r="AG78" s="608"/>
      <c r="AH78" s="679"/>
      <c r="AI78" s="423">
        <f>SUM(D78:AH78)</f>
        <v>0</v>
      </c>
      <c r="AJ78" s="417"/>
      <c r="AK78" s="437" t="e">
        <f>+AJ78/#REF!</f>
        <v>#REF!</v>
      </c>
      <c r="AL78" s="95" t="s">
        <v>249</v>
      </c>
    </row>
    <row r="79" spans="1:38" ht="16.5" customHeight="1">
      <c r="A79" s="405">
        <v>67</v>
      </c>
      <c r="B79" s="377" t="s">
        <v>454</v>
      </c>
      <c r="C79" s="112" t="s">
        <v>205</v>
      </c>
      <c r="D79" s="111">
        <f>16*6</f>
        <v>96</v>
      </c>
      <c r="E79" s="99"/>
      <c r="F79" s="99">
        <v>16</v>
      </c>
      <c r="G79" s="99"/>
      <c r="H79" s="99"/>
      <c r="I79" s="99"/>
      <c r="J79" s="99"/>
      <c r="K79" s="99"/>
      <c r="L79" s="99">
        <f>2*4</f>
        <v>8</v>
      </c>
      <c r="M79" s="99"/>
      <c r="N79" s="99"/>
      <c r="O79" s="99"/>
      <c r="P79" s="99"/>
      <c r="Q79" s="99"/>
      <c r="R79" s="99">
        <f>3*2</f>
        <v>6</v>
      </c>
      <c r="S79" s="99">
        <f>3*4</f>
        <v>12</v>
      </c>
      <c r="T79" s="99"/>
      <c r="U79" s="99"/>
      <c r="V79" s="99"/>
      <c r="W79" s="99"/>
      <c r="X79" s="99"/>
      <c r="Y79" s="115"/>
      <c r="Z79" s="99"/>
      <c r="AA79" s="115"/>
      <c r="AB79" s="99"/>
      <c r="AC79" s="115"/>
      <c r="AD79" s="115"/>
      <c r="AE79" s="115"/>
      <c r="AF79" s="99">
        <f>1*6</f>
        <v>6</v>
      </c>
      <c r="AG79" s="99"/>
      <c r="AH79" s="110">
        <f>1*6</f>
        <v>6</v>
      </c>
      <c r="AI79" s="424">
        <f t="shared" si="4"/>
        <v>150</v>
      </c>
      <c r="AJ79" s="417">
        <v>23</v>
      </c>
      <c r="AK79" s="437">
        <f t="shared" si="5"/>
        <v>0.23958333333333334</v>
      </c>
      <c r="AL79" s="95" t="s">
        <v>249</v>
      </c>
    </row>
    <row r="80" spans="1:38" ht="16.5" customHeight="1">
      <c r="A80" s="402">
        <v>68</v>
      </c>
      <c r="B80" s="377" t="s">
        <v>476</v>
      </c>
      <c r="C80" s="112" t="s">
        <v>193</v>
      </c>
      <c r="D80" s="678" t="s">
        <v>219</v>
      </c>
      <c r="E80" s="608"/>
      <c r="F80" s="608"/>
      <c r="G80" s="608"/>
      <c r="H80" s="608"/>
      <c r="I80" s="608"/>
      <c r="J80" s="608"/>
      <c r="K80" s="608"/>
      <c r="L80" s="608"/>
      <c r="M80" s="608"/>
      <c r="N80" s="608"/>
      <c r="O80" s="608"/>
      <c r="P80" s="608"/>
      <c r="Q80" s="608"/>
      <c r="R80" s="608"/>
      <c r="S80" s="608"/>
      <c r="T80" s="608"/>
      <c r="U80" s="608"/>
      <c r="V80" s="608"/>
      <c r="W80" s="608"/>
      <c r="X80" s="608"/>
      <c r="Y80" s="608"/>
      <c r="Z80" s="608"/>
      <c r="AA80" s="608"/>
      <c r="AB80" s="608"/>
      <c r="AC80" s="608"/>
      <c r="AD80" s="608"/>
      <c r="AE80" s="608"/>
      <c r="AF80" s="608"/>
      <c r="AG80" s="608"/>
      <c r="AH80" s="679"/>
      <c r="AI80" s="425">
        <f>SUM(D80:AH80)</f>
        <v>0</v>
      </c>
      <c r="AJ80" s="417">
        <v>0</v>
      </c>
      <c r="AK80" s="437" t="e">
        <f>+AJ80/#REF!</f>
        <v>#REF!</v>
      </c>
      <c r="AL80" s="95" t="s">
        <v>249</v>
      </c>
    </row>
    <row r="81" spans="1:38" ht="16.5" customHeight="1">
      <c r="A81" s="405">
        <v>69</v>
      </c>
      <c r="B81" s="367" t="s">
        <v>410</v>
      </c>
      <c r="C81" s="112" t="s">
        <v>208</v>
      </c>
      <c r="D81" s="111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>
        <f>9*2</f>
        <v>18</v>
      </c>
      <c r="S81" s="99">
        <f>9*4</f>
        <v>36</v>
      </c>
      <c r="T81" s="99"/>
      <c r="U81" s="99"/>
      <c r="V81" s="99"/>
      <c r="W81" s="99">
        <f>4*12</f>
        <v>48</v>
      </c>
      <c r="X81" s="99">
        <f>4*12</f>
        <v>48</v>
      </c>
      <c r="Y81" s="99"/>
      <c r="Z81" s="99"/>
      <c r="AA81" s="99"/>
      <c r="AB81" s="99"/>
      <c r="AC81" s="99"/>
      <c r="AD81" s="99"/>
      <c r="AE81" s="99"/>
      <c r="AF81" s="99"/>
      <c r="AG81" s="99"/>
      <c r="AH81" s="110"/>
      <c r="AI81" s="425">
        <f t="shared" si="4"/>
        <v>150</v>
      </c>
      <c r="AJ81" s="417"/>
      <c r="AK81" s="437" t="e">
        <f t="shared" si="5"/>
        <v>#DIV/0!</v>
      </c>
      <c r="AL81" s="95" t="s">
        <v>249</v>
      </c>
    </row>
    <row r="82" spans="1:38" ht="16.5" customHeight="1">
      <c r="A82" s="402">
        <v>70</v>
      </c>
      <c r="B82" s="377" t="s">
        <v>411</v>
      </c>
      <c r="C82" s="112" t="s">
        <v>303</v>
      </c>
      <c r="D82" s="111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>
        <f>5*2</f>
        <v>10</v>
      </c>
      <c r="S82" s="99">
        <f>5*4</f>
        <v>20</v>
      </c>
      <c r="T82" s="99"/>
      <c r="U82" s="99"/>
      <c r="V82" s="99"/>
      <c r="W82" s="99">
        <f>4*12</f>
        <v>48</v>
      </c>
      <c r="X82" s="99">
        <f>6*12</f>
        <v>72</v>
      </c>
      <c r="Y82" s="99"/>
      <c r="Z82" s="99"/>
      <c r="AA82" s="99"/>
      <c r="AB82" s="99"/>
      <c r="AC82" s="99"/>
      <c r="AD82" s="99"/>
      <c r="AE82" s="99"/>
      <c r="AF82" s="99"/>
      <c r="AG82" s="99"/>
      <c r="AH82" s="110"/>
      <c r="AI82" s="425">
        <f t="shared" si="4"/>
        <v>150</v>
      </c>
      <c r="AJ82" s="417"/>
      <c r="AK82" s="437" t="e">
        <f t="shared" si="5"/>
        <v>#DIV/0!</v>
      </c>
      <c r="AL82" s="95" t="s">
        <v>249</v>
      </c>
    </row>
    <row r="83" spans="1:38" ht="16.5" customHeight="1">
      <c r="A83" s="405">
        <v>71</v>
      </c>
      <c r="B83" s="377" t="s">
        <v>411</v>
      </c>
      <c r="C83" s="112" t="s">
        <v>330</v>
      </c>
      <c r="D83" s="111"/>
      <c r="E83" s="99"/>
      <c r="F83" s="99">
        <v>24</v>
      </c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>
        <f>9*2</f>
        <v>18</v>
      </c>
      <c r="S83" s="99">
        <f>9*4</f>
        <v>36</v>
      </c>
      <c r="T83" s="99"/>
      <c r="U83" s="99"/>
      <c r="V83" s="99"/>
      <c r="W83" s="99">
        <f>3*12</f>
        <v>36</v>
      </c>
      <c r="X83" s="99">
        <f>3*12</f>
        <v>36</v>
      </c>
      <c r="Y83" s="99"/>
      <c r="Z83" s="99"/>
      <c r="AA83" s="99"/>
      <c r="AB83" s="99"/>
      <c r="AC83" s="99"/>
      <c r="AD83" s="99"/>
      <c r="AE83" s="99"/>
      <c r="AF83" s="99"/>
      <c r="AG83" s="99"/>
      <c r="AH83" s="110"/>
      <c r="AI83" s="425">
        <f t="shared" si="4"/>
        <v>150</v>
      </c>
      <c r="AJ83" s="417"/>
      <c r="AK83" s="437" t="e">
        <f t="shared" si="5"/>
        <v>#DIV/0!</v>
      </c>
      <c r="AL83" s="95" t="s">
        <v>249</v>
      </c>
    </row>
    <row r="84" spans="1:38" ht="16.5" customHeight="1">
      <c r="A84" s="402">
        <v>72</v>
      </c>
      <c r="B84" s="377" t="s">
        <v>411</v>
      </c>
      <c r="C84" s="112" t="s">
        <v>329</v>
      </c>
      <c r="D84" s="111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>
        <f>9*6</f>
        <v>54</v>
      </c>
      <c r="V84" s="99"/>
      <c r="W84" s="99">
        <f>3*12</f>
        <v>36</v>
      </c>
      <c r="X84" s="99">
        <f>5*12</f>
        <v>60</v>
      </c>
      <c r="Y84" s="99"/>
      <c r="Z84" s="99"/>
      <c r="AA84" s="99"/>
      <c r="AB84" s="99"/>
      <c r="AC84" s="99"/>
      <c r="AD84" s="99"/>
      <c r="AE84" s="99"/>
      <c r="AF84" s="99"/>
      <c r="AG84" s="99"/>
      <c r="AH84" s="110"/>
      <c r="AI84" s="425">
        <f t="shared" si="4"/>
        <v>150</v>
      </c>
      <c r="AJ84" s="417"/>
      <c r="AK84" s="437" t="e">
        <f t="shared" si="5"/>
        <v>#DIV/0!</v>
      </c>
      <c r="AL84" s="95" t="s">
        <v>249</v>
      </c>
    </row>
    <row r="85" spans="1:38" ht="16.5" customHeight="1">
      <c r="A85" s="405">
        <v>73</v>
      </c>
      <c r="B85" s="367" t="s">
        <v>411</v>
      </c>
      <c r="C85" s="112" t="s">
        <v>298</v>
      </c>
      <c r="D85" s="111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>
        <f>5*2</f>
        <v>10</v>
      </c>
      <c r="S85" s="99">
        <f>5*4</f>
        <v>20</v>
      </c>
      <c r="T85" s="99"/>
      <c r="U85" s="99"/>
      <c r="V85" s="99"/>
      <c r="W85" s="99">
        <f>4*12</f>
        <v>48</v>
      </c>
      <c r="X85" s="99">
        <f>6*12</f>
        <v>72</v>
      </c>
      <c r="Y85" s="99"/>
      <c r="Z85" s="99"/>
      <c r="AA85" s="99"/>
      <c r="AB85" s="99"/>
      <c r="AC85" s="99"/>
      <c r="AD85" s="99"/>
      <c r="AE85" s="99"/>
      <c r="AF85" s="99"/>
      <c r="AG85" s="99"/>
      <c r="AH85" s="110"/>
      <c r="AI85" s="425">
        <f t="shared" si="4"/>
        <v>150</v>
      </c>
      <c r="AJ85" s="417"/>
      <c r="AK85" s="437" t="e">
        <f t="shared" si="5"/>
        <v>#DIV/0!</v>
      </c>
      <c r="AL85" s="95" t="s">
        <v>249</v>
      </c>
    </row>
    <row r="86" spans="1:38" ht="16.5" customHeight="1">
      <c r="A86" s="402">
        <v>74</v>
      </c>
      <c r="B86" s="377" t="s">
        <v>411</v>
      </c>
      <c r="C86" s="112" t="s">
        <v>297</v>
      </c>
      <c r="D86" s="111"/>
      <c r="E86" s="99"/>
      <c r="F86" s="99">
        <v>16</v>
      </c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>
        <f>6*2</f>
        <v>12</v>
      </c>
      <c r="S86" s="99">
        <f>6*4</f>
        <v>24</v>
      </c>
      <c r="T86" s="99">
        <f>3*6</f>
        <v>18</v>
      </c>
      <c r="U86" s="99">
        <f>3*6</f>
        <v>18</v>
      </c>
      <c r="V86" s="99"/>
      <c r="W86" s="99"/>
      <c r="X86" s="99">
        <f>5*12</f>
        <v>60</v>
      </c>
      <c r="Y86" s="99"/>
      <c r="Z86" s="99"/>
      <c r="AA86" s="99"/>
      <c r="AB86" s="99"/>
      <c r="AC86" s="99">
        <f>2</f>
        <v>2</v>
      </c>
      <c r="AD86" s="99"/>
      <c r="AE86" s="99"/>
      <c r="AF86" s="99"/>
      <c r="AG86" s="99"/>
      <c r="AH86" s="110"/>
      <c r="AI86" s="425">
        <f t="shared" si="4"/>
        <v>150</v>
      </c>
      <c r="AJ86" s="417"/>
      <c r="AK86" s="437" t="e">
        <f t="shared" si="5"/>
        <v>#DIV/0!</v>
      </c>
      <c r="AL86" s="95" t="s">
        <v>249</v>
      </c>
    </row>
    <row r="87" spans="1:38" ht="16.5" customHeight="1">
      <c r="A87" s="405">
        <v>75</v>
      </c>
      <c r="B87" s="377" t="s">
        <v>470</v>
      </c>
      <c r="C87" s="112" t="s">
        <v>296</v>
      </c>
      <c r="D87" s="111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>
        <f>5*6</f>
        <v>30</v>
      </c>
      <c r="V87" s="99"/>
      <c r="W87" s="99">
        <f>5*12</f>
        <v>60</v>
      </c>
      <c r="X87" s="99">
        <f>5*12</f>
        <v>60</v>
      </c>
      <c r="Y87" s="99"/>
      <c r="Z87" s="99"/>
      <c r="AA87" s="99"/>
      <c r="AB87" s="99"/>
      <c r="AC87" s="99"/>
      <c r="AD87" s="99"/>
      <c r="AE87" s="99"/>
      <c r="AF87" s="99"/>
      <c r="AG87" s="99"/>
      <c r="AH87" s="110"/>
      <c r="AI87" s="423">
        <f t="shared" si="4"/>
        <v>150</v>
      </c>
      <c r="AJ87" s="417"/>
      <c r="AK87" s="437" t="e">
        <f t="shared" si="5"/>
        <v>#DIV/0!</v>
      </c>
      <c r="AL87" s="95" t="s">
        <v>249</v>
      </c>
    </row>
    <row r="88" spans="1:38" ht="16.5" customHeight="1">
      <c r="A88" s="405">
        <v>77</v>
      </c>
      <c r="B88" s="367" t="s">
        <v>425</v>
      </c>
      <c r="C88" s="112" t="s">
        <v>206</v>
      </c>
      <c r="D88" s="111">
        <v>16</v>
      </c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>
        <f>17*2</f>
        <v>34</v>
      </c>
      <c r="S88" s="99">
        <f>17*4</f>
        <v>68</v>
      </c>
      <c r="T88" s="99">
        <f>4*6</f>
        <v>24</v>
      </c>
      <c r="U88" s="99"/>
      <c r="V88" s="99"/>
      <c r="W88" s="99"/>
      <c r="X88" s="99"/>
      <c r="Y88" s="99"/>
      <c r="Z88" s="99"/>
      <c r="AA88" s="99"/>
      <c r="AB88" s="99"/>
      <c r="AC88" s="99">
        <f>2</f>
        <v>2</v>
      </c>
      <c r="AD88" s="99"/>
      <c r="AE88" s="99"/>
      <c r="AF88" s="99"/>
      <c r="AG88" s="99"/>
      <c r="AH88" s="110">
        <f>1*6</f>
        <v>6</v>
      </c>
      <c r="AI88" s="424">
        <f t="shared" si="4"/>
        <v>150</v>
      </c>
      <c r="AJ88" s="417">
        <v>150</v>
      </c>
      <c r="AK88" s="437">
        <f t="shared" si="5"/>
        <v>9.375</v>
      </c>
      <c r="AL88" s="95" t="s">
        <v>249</v>
      </c>
    </row>
    <row r="89" spans="1:38" ht="16.5" customHeight="1">
      <c r="A89" s="402">
        <v>78</v>
      </c>
      <c r="B89" s="377" t="s">
        <v>425</v>
      </c>
      <c r="C89" s="112" t="s">
        <v>512</v>
      </c>
      <c r="D89" s="111"/>
      <c r="E89" s="99"/>
      <c r="F89" s="99">
        <v>16</v>
      </c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>
        <f>1*2</f>
        <v>2</v>
      </c>
      <c r="S89" s="99">
        <f>1*4</f>
        <v>4</v>
      </c>
      <c r="T89" s="99"/>
      <c r="U89" s="99">
        <f>9*6</f>
        <v>54</v>
      </c>
      <c r="V89" s="99"/>
      <c r="W89" s="99"/>
      <c r="X89" s="99">
        <f>5*12</f>
        <v>60</v>
      </c>
      <c r="Y89" s="99"/>
      <c r="Z89" s="99"/>
      <c r="AA89" s="99"/>
      <c r="AB89" s="99"/>
      <c r="AC89" s="99">
        <f>2</f>
        <v>2</v>
      </c>
      <c r="AD89" s="99"/>
      <c r="AE89" s="99"/>
      <c r="AF89" s="99"/>
      <c r="AG89" s="99"/>
      <c r="AH89" s="110">
        <f>2*6</f>
        <v>12</v>
      </c>
      <c r="AI89" s="424">
        <f t="shared" si="4"/>
        <v>150</v>
      </c>
      <c r="AJ89" s="417">
        <v>31</v>
      </c>
      <c r="AK89" s="437" t="e">
        <f t="shared" si="5"/>
        <v>#DIV/0!</v>
      </c>
      <c r="AL89" s="95" t="s">
        <v>249</v>
      </c>
    </row>
    <row r="90" spans="1:38" ht="16.5" customHeight="1">
      <c r="A90" s="405">
        <v>79</v>
      </c>
      <c r="B90" s="377" t="s">
        <v>455</v>
      </c>
      <c r="C90" s="112" t="s">
        <v>430</v>
      </c>
      <c r="D90" s="111"/>
      <c r="E90" s="99"/>
      <c r="F90" s="99">
        <v>16</v>
      </c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>
        <f>2*2</f>
        <v>4</v>
      </c>
      <c r="S90" s="99">
        <f>2*4</f>
        <v>8</v>
      </c>
      <c r="T90" s="99"/>
      <c r="U90" s="99">
        <f>6*6</f>
        <v>36</v>
      </c>
      <c r="V90" s="99"/>
      <c r="W90" s="99">
        <f>1*12</f>
        <v>12</v>
      </c>
      <c r="X90" s="99">
        <f>6*12</f>
        <v>72</v>
      </c>
      <c r="Y90" s="99"/>
      <c r="Z90" s="99"/>
      <c r="AA90" s="99"/>
      <c r="AB90" s="99"/>
      <c r="AC90" s="99">
        <f>2</f>
        <v>2</v>
      </c>
      <c r="AD90" s="99"/>
      <c r="AE90" s="99"/>
      <c r="AF90" s="99"/>
      <c r="AG90" s="99"/>
      <c r="AH90" s="110"/>
      <c r="AI90" s="424">
        <f t="shared" si="4"/>
        <v>150</v>
      </c>
      <c r="AJ90" s="417">
        <v>14</v>
      </c>
      <c r="AK90" s="437" t="e">
        <f t="shared" si="5"/>
        <v>#DIV/0!</v>
      </c>
      <c r="AL90" s="95" t="s">
        <v>249</v>
      </c>
    </row>
    <row r="91" spans="1:38" ht="16.5" customHeight="1">
      <c r="A91" s="402">
        <v>80</v>
      </c>
      <c r="B91" s="377" t="s">
        <v>408</v>
      </c>
      <c r="C91" s="112" t="s">
        <v>431</v>
      </c>
      <c r="D91" s="111"/>
      <c r="E91" s="99"/>
      <c r="F91" s="99">
        <v>4</v>
      </c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>
        <f>2*2</f>
        <v>4</v>
      </c>
      <c r="S91" s="99">
        <f>2*4</f>
        <v>8</v>
      </c>
      <c r="T91" s="99"/>
      <c r="U91" s="99"/>
      <c r="V91" s="99"/>
      <c r="W91" s="99">
        <f>7*12</f>
        <v>84</v>
      </c>
      <c r="X91" s="99">
        <f>4*12</f>
        <v>48</v>
      </c>
      <c r="Y91" s="99"/>
      <c r="Z91" s="99"/>
      <c r="AA91" s="99"/>
      <c r="AB91" s="99"/>
      <c r="AC91" s="99">
        <f>2</f>
        <v>2</v>
      </c>
      <c r="AD91" s="99"/>
      <c r="AE91" s="99"/>
      <c r="AF91" s="99"/>
      <c r="AG91" s="99"/>
      <c r="AH91" s="110"/>
      <c r="AI91" s="424">
        <f t="shared" si="4"/>
        <v>150</v>
      </c>
      <c r="AJ91" s="417">
        <v>28</v>
      </c>
      <c r="AK91" s="437" t="e">
        <f t="shared" si="5"/>
        <v>#DIV/0!</v>
      </c>
      <c r="AL91" s="95" t="s">
        <v>249</v>
      </c>
    </row>
    <row r="92" spans="1:38" ht="16.5" customHeight="1">
      <c r="A92" s="405">
        <v>81</v>
      </c>
      <c r="B92" s="367" t="s">
        <v>416</v>
      </c>
      <c r="C92" s="112" t="s">
        <v>456</v>
      </c>
      <c r="D92" s="111"/>
      <c r="E92" s="99"/>
      <c r="F92" s="99">
        <v>12</v>
      </c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>
        <f>3*2</f>
        <v>6</v>
      </c>
      <c r="S92" s="99">
        <f>3*4</f>
        <v>12</v>
      </c>
      <c r="T92" s="99"/>
      <c r="U92" s="99"/>
      <c r="V92" s="99"/>
      <c r="W92" s="99">
        <f>6*12</f>
        <v>72</v>
      </c>
      <c r="X92" s="99">
        <f>4*12</f>
        <v>48</v>
      </c>
      <c r="Y92" s="99"/>
      <c r="Z92" s="99"/>
      <c r="AA92" s="99"/>
      <c r="AB92" s="99"/>
      <c r="AC92" s="99"/>
      <c r="AD92" s="99"/>
      <c r="AE92" s="99"/>
      <c r="AF92" s="99"/>
      <c r="AG92" s="99"/>
      <c r="AH92" s="110"/>
      <c r="AI92" s="424">
        <f t="shared" si="4"/>
        <v>150</v>
      </c>
      <c r="AJ92" s="417">
        <v>35</v>
      </c>
      <c r="AK92" s="437" t="e">
        <f t="shared" si="5"/>
        <v>#DIV/0!</v>
      </c>
      <c r="AL92" s="95" t="s">
        <v>249</v>
      </c>
    </row>
    <row r="93" spans="1:38" ht="16.5" customHeight="1">
      <c r="A93" s="402">
        <v>82</v>
      </c>
      <c r="B93" s="377" t="s">
        <v>416</v>
      </c>
      <c r="C93" s="112" t="s">
        <v>433</v>
      </c>
      <c r="D93" s="111">
        <f>24*6</f>
        <v>144</v>
      </c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110">
        <f>1*6</f>
        <v>6</v>
      </c>
      <c r="AI93" s="424">
        <f t="shared" si="4"/>
        <v>150</v>
      </c>
      <c r="AJ93" s="417">
        <v>121</v>
      </c>
      <c r="AK93" s="437">
        <f t="shared" si="5"/>
        <v>0.84027777777777779</v>
      </c>
      <c r="AL93" s="95" t="s">
        <v>249</v>
      </c>
    </row>
    <row r="94" spans="1:38" ht="16.5" customHeight="1">
      <c r="A94" s="405">
        <v>83</v>
      </c>
      <c r="B94" s="279" t="s">
        <v>432</v>
      </c>
      <c r="C94" s="112" t="s">
        <v>457</v>
      </c>
      <c r="D94" s="111">
        <f>18*6</f>
        <v>108</v>
      </c>
      <c r="E94" s="99"/>
      <c r="F94" s="99"/>
      <c r="G94" s="99"/>
      <c r="H94" s="99"/>
      <c r="I94" s="99"/>
      <c r="J94" s="99"/>
      <c r="K94" s="99"/>
      <c r="L94" s="99">
        <f>9*4</f>
        <v>36</v>
      </c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110">
        <f>1*6</f>
        <v>6</v>
      </c>
      <c r="AI94" s="424">
        <f t="shared" si="4"/>
        <v>150</v>
      </c>
      <c r="AJ94" s="417">
        <v>194</v>
      </c>
      <c r="AK94" s="437">
        <f t="shared" si="5"/>
        <v>1.7962962962962963</v>
      </c>
      <c r="AL94" s="95" t="s">
        <v>249</v>
      </c>
    </row>
    <row r="95" spans="1:38" ht="16.5" customHeight="1">
      <c r="A95" s="402">
        <v>84</v>
      </c>
      <c r="B95" s="377" t="s">
        <v>418</v>
      </c>
      <c r="C95" s="112" t="s">
        <v>477</v>
      </c>
      <c r="D95" s="111">
        <f>4*6</f>
        <v>24</v>
      </c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>
        <f>10*2</f>
        <v>20</v>
      </c>
      <c r="S95" s="99">
        <f>10*4</f>
        <v>40</v>
      </c>
      <c r="T95" s="99"/>
      <c r="U95" s="99">
        <f>1*6</f>
        <v>6</v>
      </c>
      <c r="V95" s="99"/>
      <c r="W95" s="99"/>
      <c r="X95" s="99">
        <f>5*12</f>
        <v>60</v>
      </c>
      <c r="Y95" s="99"/>
      <c r="Z95" s="99"/>
      <c r="AA95" s="99"/>
      <c r="AB95" s="99"/>
      <c r="AC95" s="99"/>
      <c r="AD95" s="99"/>
      <c r="AE95" s="99"/>
      <c r="AF95" s="99"/>
      <c r="AG95" s="99"/>
      <c r="AH95" s="110"/>
      <c r="AI95" s="424">
        <f t="shared" si="4"/>
        <v>150</v>
      </c>
      <c r="AJ95" s="417">
        <v>51</v>
      </c>
      <c r="AK95" s="437">
        <f t="shared" si="5"/>
        <v>2.125</v>
      </c>
      <c r="AL95" s="95" t="s">
        <v>249</v>
      </c>
    </row>
    <row r="96" spans="1:38" ht="16.5" customHeight="1">
      <c r="A96" s="405">
        <v>85</v>
      </c>
      <c r="B96" s="377" t="s">
        <v>424</v>
      </c>
      <c r="C96" s="112" t="s">
        <v>478</v>
      </c>
      <c r="D96" s="111"/>
      <c r="E96" s="99"/>
      <c r="F96" s="99">
        <v>12</v>
      </c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>
        <f>5*2</f>
        <v>10</v>
      </c>
      <c r="S96" s="99">
        <f>5*4</f>
        <v>20</v>
      </c>
      <c r="T96" s="99"/>
      <c r="U96" s="99"/>
      <c r="V96" s="99"/>
      <c r="W96" s="99">
        <f>5*12</f>
        <v>60</v>
      </c>
      <c r="X96" s="99">
        <f>4*12</f>
        <v>48</v>
      </c>
      <c r="Y96" s="99"/>
      <c r="Z96" s="99"/>
      <c r="AA96" s="99"/>
      <c r="AB96" s="99"/>
      <c r="AC96" s="99"/>
      <c r="AD96" s="99"/>
      <c r="AE96" s="99"/>
      <c r="AF96" s="99"/>
      <c r="AG96" s="99"/>
      <c r="AH96" s="110"/>
      <c r="AI96" s="424">
        <f t="shared" si="4"/>
        <v>150</v>
      </c>
      <c r="AJ96" s="417">
        <v>36</v>
      </c>
      <c r="AK96" s="437" t="e">
        <f t="shared" si="5"/>
        <v>#DIV/0!</v>
      </c>
      <c r="AL96" s="95" t="s">
        <v>249</v>
      </c>
    </row>
    <row r="97" spans="1:38" ht="16.5" customHeight="1">
      <c r="A97" s="402">
        <v>86</v>
      </c>
      <c r="B97" s="377" t="s">
        <v>470</v>
      </c>
      <c r="C97" s="112" t="s">
        <v>479</v>
      </c>
      <c r="D97" s="111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>
        <f>7*6</f>
        <v>42</v>
      </c>
      <c r="V97" s="99"/>
      <c r="W97" s="99">
        <f>4*12</f>
        <v>48</v>
      </c>
      <c r="X97" s="99">
        <f>5*12</f>
        <v>60</v>
      </c>
      <c r="Y97" s="99"/>
      <c r="Z97" s="99"/>
      <c r="AA97" s="99"/>
      <c r="AB97" s="99"/>
      <c r="AC97" s="99"/>
      <c r="AD97" s="99"/>
      <c r="AE97" s="99"/>
      <c r="AF97" s="99"/>
      <c r="AG97" s="99"/>
      <c r="AH97" s="110"/>
      <c r="AI97" s="425">
        <f t="shared" si="4"/>
        <v>150</v>
      </c>
      <c r="AJ97" s="417"/>
      <c r="AK97" s="437" t="e">
        <f t="shared" si="5"/>
        <v>#DIV/0!</v>
      </c>
      <c r="AL97" s="95" t="s">
        <v>249</v>
      </c>
    </row>
    <row r="98" spans="1:38" ht="16.5" customHeight="1">
      <c r="A98" s="405">
        <v>87</v>
      </c>
      <c r="B98" s="377" t="s">
        <v>470</v>
      </c>
      <c r="C98" s="112" t="s">
        <v>480</v>
      </c>
      <c r="D98" s="111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>
        <f>11*6</f>
        <v>66</v>
      </c>
      <c r="V98" s="99"/>
      <c r="W98" s="99">
        <f>2*12</f>
        <v>24</v>
      </c>
      <c r="X98" s="99">
        <f>5*12</f>
        <v>60</v>
      </c>
      <c r="Y98" s="99"/>
      <c r="Z98" s="99"/>
      <c r="AA98" s="99"/>
      <c r="AB98" s="99"/>
      <c r="AC98" s="99"/>
      <c r="AD98" s="99"/>
      <c r="AE98" s="99"/>
      <c r="AF98" s="99"/>
      <c r="AG98" s="99"/>
      <c r="AH98" s="110"/>
      <c r="AI98" s="425">
        <f t="shared" si="4"/>
        <v>150</v>
      </c>
      <c r="AJ98" s="417"/>
      <c r="AK98" s="437" t="e">
        <f t="shared" si="5"/>
        <v>#DIV/0!</v>
      </c>
      <c r="AL98" s="95" t="s">
        <v>249</v>
      </c>
    </row>
    <row r="99" spans="1:38" ht="16.5" customHeight="1">
      <c r="A99" s="402">
        <v>88</v>
      </c>
      <c r="B99" s="377" t="s">
        <v>411</v>
      </c>
      <c r="C99" s="112" t="s">
        <v>481</v>
      </c>
      <c r="D99" s="111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>
        <f>17*6</f>
        <v>102</v>
      </c>
      <c r="V99" s="99"/>
      <c r="W99" s="99"/>
      <c r="X99" s="99">
        <f>4*12</f>
        <v>48</v>
      </c>
      <c r="Y99" s="99"/>
      <c r="Z99" s="99"/>
      <c r="AA99" s="99"/>
      <c r="AB99" s="99"/>
      <c r="AC99" s="99"/>
      <c r="AD99" s="99"/>
      <c r="AE99" s="99"/>
      <c r="AF99" s="99"/>
      <c r="AG99" s="99"/>
      <c r="AH99" s="110"/>
      <c r="AI99" s="425">
        <f t="shared" si="4"/>
        <v>150</v>
      </c>
      <c r="AJ99" s="417"/>
      <c r="AK99" s="437" t="e">
        <f t="shared" si="5"/>
        <v>#DIV/0!</v>
      </c>
      <c r="AL99" s="95" t="s">
        <v>249</v>
      </c>
    </row>
    <row r="100" spans="1:38" ht="16.5" customHeight="1">
      <c r="A100" s="405">
        <v>89</v>
      </c>
      <c r="B100" s="377" t="s">
        <v>444</v>
      </c>
      <c r="C100" s="112" t="s">
        <v>482</v>
      </c>
      <c r="D100" s="111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>
        <f>1*2</f>
        <v>2</v>
      </c>
      <c r="S100" s="99">
        <f>1*4</f>
        <v>4</v>
      </c>
      <c r="T100" s="99"/>
      <c r="U100" s="99"/>
      <c r="V100" s="99"/>
      <c r="W100" s="99">
        <f t="shared" ref="W100:X102" si="6">6*12</f>
        <v>72</v>
      </c>
      <c r="X100" s="99">
        <f t="shared" si="6"/>
        <v>72</v>
      </c>
      <c r="Y100" s="99"/>
      <c r="Z100" s="99"/>
      <c r="AA100" s="99"/>
      <c r="AB100" s="99"/>
      <c r="AC100" s="99"/>
      <c r="AD100" s="99"/>
      <c r="AE100" s="99"/>
      <c r="AF100" s="99"/>
      <c r="AG100" s="99"/>
      <c r="AH100" s="110"/>
      <c r="AI100" s="425">
        <f t="shared" si="4"/>
        <v>150</v>
      </c>
      <c r="AJ100" s="417"/>
      <c r="AK100" s="437" t="e">
        <f t="shared" si="5"/>
        <v>#DIV/0!</v>
      </c>
      <c r="AL100" s="95" t="s">
        <v>249</v>
      </c>
    </row>
    <row r="101" spans="1:38" ht="16.5" customHeight="1">
      <c r="A101" s="402">
        <v>90</v>
      </c>
      <c r="B101" s="377" t="s">
        <v>407</v>
      </c>
      <c r="C101" s="112" t="s">
        <v>483</v>
      </c>
      <c r="D101" s="111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>
        <f>1*2</f>
        <v>2</v>
      </c>
      <c r="S101" s="99">
        <f>1*4</f>
        <v>4</v>
      </c>
      <c r="T101" s="99"/>
      <c r="U101" s="99"/>
      <c r="V101" s="99"/>
      <c r="W101" s="99">
        <f t="shared" si="6"/>
        <v>72</v>
      </c>
      <c r="X101" s="99">
        <f t="shared" si="6"/>
        <v>72</v>
      </c>
      <c r="Y101" s="99"/>
      <c r="Z101" s="99"/>
      <c r="AA101" s="99"/>
      <c r="AB101" s="99"/>
      <c r="AC101" s="99"/>
      <c r="AD101" s="99"/>
      <c r="AE101" s="99"/>
      <c r="AF101" s="99"/>
      <c r="AG101" s="99"/>
      <c r="AH101" s="110"/>
      <c r="AI101" s="425">
        <f t="shared" si="4"/>
        <v>150</v>
      </c>
      <c r="AJ101" s="417"/>
      <c r="AK101" s="437" t="e">
        <f t="shared" si="5"/>
        <v>#DIV/0!</v>
      </c>
      <c r="AL101" s="95" t="s">
        <v>249</v>
      </c>
    </row>
    <row r="102" spans="1:38" ht="16.5" customHeight="1">
      <c r="A102" s="405">
        <v>91</v>
      </c>
      <c r="B102" s="408" t="s">
        <v>407</v>
      </c>
      <c r="C102" s="112" t="s">
        <v>513</v>
      </c>
      <c r="D102" s="111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>
        <f>1*2</f>
        <v>2</v>
      </c>
      <c r="S102" s="99">
        <f>1*4</f>
        <v>4</v>
      </c>
      <c r="T102" s="99"/>
      <c r="U102" s="99"/>
      <c r="V102" s="99"/>
      <c r="W102" s="99">
        <f t="shared" si="6"/>
        <v>72</v>
      </c>
      <c r="X102" s="99">
        <f t="shared" si="6"/>
        <v>72</v>
      </c>
      <c r="Y102" s="99"/>
      <c r="Z102" s="99"/>
      <c r="AA102" s="99"/>
      <c r="AB102" s="99"/>
      <c r="AC102" s="99"/>
      <c r="AD102" s="99"/>
      <c r="AE102" s="99"/>
      <c r="AF102" s="99"/>
      <c r="AG102" s="99"/>
      <c r="AH102" s="110"/>
      <c r="AI102" s="425">
        <f t="shared" si="4"/>
        <v>150</v>
      </c>
      <c r="AJ102" s="417"/>
      <c r="AK102" s="437" t="e">
        <f t="shared" si="5"/>
        <v>#DIV/0!</v>
      </c>
      <c r="AL102" s="95" t="s">
        <v>249</v>
      </c>
    </row>
    <row r="103" spans="1:38" ht="16.5" customHeight="1">
      <c r="A103" s="405">
        <v>92</v>
      </c>
      <c r="B103" s="409" t="s">
        <v>444</v>
      </c>
      <c r="C103" s="112" t="s">
        <v>438</v>
      </c>
      <c r="D103" s="104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>
        <f>1*2</f>
        <v>2</v>
      </c>
      <c r="S103" s="103">
        <f>1*4</f>
        <v>4</v>
      </c>
      <c r="T103" s="103"/>
      <c r="U103" s="103"/>
      <c r="V103" s="103"/>
      <c r="W103" s="103">
        <f>5*12</f>
        <v>60</v>
      </c>
      <c r="X103" s="103">
        <f>7*12</f>
        <v>84</v>
      </c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2"/>
      <c r="AI103" s="423">
        <f t="shared" si="4"/>
        <v>150</v>
      </c>
      <c r="AJ103" s="418">
        <v>0</v>
      </c>
      <c r="AK103" s="438" t="e">
        <f t="shared" si="5"/>
        <v>#DIV/0!</v>
      </c>
      <c r="AL103" s="95" t="s">
        <v>249</v>
      </c>
    </row>
    <row r="104" spans="1:38" ht="16.5" customHeight="1">
      <c r="A104" s="405">
        <v>93</v>
      </c>
      <c r="B104" s="408" t="s">
        <v>411</v>
      </c>
      <c r="C104" s="112" t="s">
        <v>514</v>
      </c>
      <c r="D104" s="104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2"/>
      <c r="AI104" s="424">
        <v>0</v>
      </c>
      <c r="AJ104" s="417">
        <v>5</v>
      </c>
      <c r="AK104" s="438" t="e">
        <f t="shared" si="5"/>
        <v>#DIV/0!</v>
      </c>
      <c r="AL104" s="95" t="s">
        <v>249</v>
      </c>
    </row>
    <row r="105" spans="1:38" ht="16.5" customHeight="1">
      <c r="A105" s="405">
        <v>94</v>
      </c>
      <c r="B105" s="408" t="s">
        <v>408</v>
      </c>
      <c r="C105" s="112" t="s">
        <v>515</v>
      </c>
      <c r="D105" s="104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2"/>
      <c r="AI105" s="424">
        <v>0</v>
      </c>
      <c r="AJ105" s="417">
        <v>1</v>
      </c>
      <c r="AK105" s="438" t="e">
        <f t="shared" si="5"/>
        <v>#DIV/0!</v>
      </c>
      <c r="AL105" s="95" t="s">
        <v>249</v>
      </c>
    </row>
    <row r="106" spans="1:38" ht="16.5" customHeight="1" thickBot="1">
      <c r="A106" s="404">
        <v>95</v>
      </c>
      <c r="B106" s="407" t="s">
        <v>510</v>
      </c>
      <c r="C106" s="112" t="s">
        <v>299</v>
      </c>
      <c r="D106" s="104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2"/>
      <c r="AI106" s="426">
        <f t="shared" ref="AI106:AI145" si="7">SUM(D106:AH106)</f>
        <v>0</v>
      </c>
      <c r="AJ106" s="419">
        <v>87</v>
      </c>
      <c r="AK106" s="438" t="e">
        <f t="shared" ref="AK106:AK145" si="8">+AJ106/D106</f>
        <v>#DIV/0!</v>
      </c>
      <c r="AL106" s="95" t="s">
        <v>249</v>
      </c>
    </row>
    <row r="107" spans="1:38" ht="16.5" customHeight="1" thickBot="1">
      <c r="A107" s="404">
        <v>96</v>
      </c>
      <c r="B107" s="377" t="s">
        <v>408</v>
      </c>
      <c r="C107" s="381" t="s">
        <v>317</v>
      </c>
      <c r="D107" s="430">
        <v>42</v>
      </c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431">
        <v>84</v>
      </c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>
        <v>18</v>
      </c>
      <c r="AF107" s="103">
        <v>6</v>
      </c>
      <c r="AG107" s="103"/>
      <c r="AH107" s="102"/>
      <c r="AI107" s="426">
        <f t="shared" si="7"/>
        <v>150</v>
      </c>
      <c r="AJ107" s="418">
        <v>469</v>
      </c>
      <c r="AK107" s="438">
        <f t="shared" si="8"/>
        <v>11.166666666666666</v>
      </c>
      <c r="AL107" s="238" t="s">
        <v>224</v>
      </c>
    </row>
    <row r="108" spans="1:38" ht="16.5" customHeight="1" thickBot="1">
      <c r="A108" s="404">
        <v>97</v>
      </c>
      <c r="B108" s="377" t="s">
        <v>408</v>
      </c>
      <c r="C108" s="381" t="s">
        <v>318</v>
      </c>
      <c r="D108" s="430">
        <v>54</v>
      </c>
      <c r="E108" s="410"/>
      <c r="F108" s="410"/>
      <c r="G108" s="410"/>
      <c r="H108" s="410"/>
      <c r="I108" s="410"/>
      <c r="J108" s="410"/>
      <c r="K108" s="410"/>
      <c r="L108" s="410"/>
      <c r="M108" s="410"/>
      <c r="N108" s="410"/>
      <c r="O108" s="410"/>
      <c r="P108" s="410"/>
      <c r="Q108" s="410"/>
      <c r="R108" s="410"/>
      <c r="S108" s="410"/>
      <c r="T108" s="410"/>
      <c r="U108" s="431">
        <v>96</v>
      </c>
      <c r="V108" s="410"/>
      <c r="W108" s="410"/>
      <c r="X108" s="410"/>
      <c r="Y108" s="410"/>
      <c r="Z108" s="410"/>
      <c r="AA108" s="410"/>
      <c r="AB108" s="410"/>
      <c r="AC108" s="410"/>
      <c r="AD108" s="410"/>
      <c r="AE108" s="410"/>
      <c r="AF108" s="410"/>
      <c r="AG108" s="410"/>
      <c r="AH108" s="411"/>
      <c r="AI108" s="426">
        <f t="shared" si="7"/>
        <v>150</v>
      </c>
      <c r="AJ108" s="418">
        <v>413</v>
      </c>
      <c r="AK108" s="438">
        <f t="shared" si="8"/>
        <v>7.6481481481481479</v>
      </c>
      <c r="AL108" s="238" t="s">
        <v>224</v>
      </c>
    </row>
    <row r="109" spans="1:38" ht="16.5" customHeight="1" thickBot="1">
      <c r="A109" s="404">
        <v>98</v>
      </c>
      <c r="B109" s="377" t="s">
        <v>408</v>
      </c>
      <c r="C109" s="381" t="s">
        <v>253</v>
      </c>
      <c r="D109" s="430">
        <v>108</v>
      </c>
      <c r="E109" s="410"/>
      <c r="F109" s="410"/>
      <c r="G109" s="410"/>
      <c r="H109" s="410"/>
      <c r="I109" s="410"/>
      <c r="J109" s="410"/>
      <c r="K109" s="410"/>
      <c r="L109" s="410"/>
      <c r="M109" s="410"/>
      <c r="N109" s="410"/>
      <c r="O109" s="410"/>
      <c r="P109" s="410"/>
      <c r="Q109" s="410"/>
      <c r="R109" s="410"/>
      <c r="S109" s="410"/>
      <c r="T109" s="410"/>
      <c r="U109" s="431">
        <v>42</v>
      </c>
      <c r="V109" s="410"/>
      <c r="W109" s="410"/>
      <c r="X109" s="410"/>
      <c r="Y109" s="410"/>
      <c r="Z109" s="410"/>
      <c r="AA109" s="410"/>
      <c r="AB109" s="410"/>
      <c r="AC109" s="410"/>
      <c r="AD109" s="410"/>
      <c r="AE109" s="410"/>
      <c r="AF109" s="410"/>
      <c r="AG109" s="410"/>
      <c r="AH109" s="411"/>
      <c r="AI109" s="426">
        <f t="shared" si="7"/>
        <v>150</v>
      </c>
      <c r="AJ109" s="418">
        <v>411</v>
      </c>
      <c r="AK109" s="438">
        <f t="shared" si="8"/>
        <v>3.8055555555555554</v>
      </c>
      <c r="AL109" s="238" t="s">
        <v>224</v>
      </c>
    </row>
    <row r="110" spans="1:38" ht="16.5" customHeight="1" thickBot="1">
      <c r="A110" s="404">
        <v>99</v>
      </c>
      <c r="B110" s="377" t="s">
        <v>408</v>
      </c>
      <c r="C110" s="381" t="s">
        <v>487</v>
      </c>
      <c r="D110" s="111">
        <v>114</v>
      </c>
      <c r="E110" s="410"/>
      <c r="F110" s="410"/>
      <c r="G110" s="410"/>
      <c r="H110" s="410"/>
      <c r="I110" s="410"/>
      <c r="J110" s="410"/>
      <c r="K110" s="410"/>
      <c r="L110" s="410"/>
      <c r="M110" s="410"/>
      <c r="N110" s="410"/>
      <c r="O110" s="410"/>
      <c r="P110" s="410"/>
      <c r="Q110" s="410"/>
      <c r="R110" s="410"/>
      <c r="S110" s="410"/>
      <c r="T110" s="410"/>
      <c r="U110" s="99">
        <v>36</v>
      </c>
      <c r="V110" s="410"/>
      <c r="W110" s="410"/>
      <c r="X110" s="410"/>
      <c r="Y110" s="410"/>
      <c r="Z110" s="410"/>
      <c r="AA110" s="410"/>
      <c r="AB110" s="410"/>
      <c r="AC110" s="410"/>
      <c r="AD110" s="410"/>
      <c r="AE110" s="410"/>
      <c r="AF110" s="410"/>
      <c r="AG110" s="410"/>
      <c r="AH110" s="411"/>
      <c r="AI110" s="426">
        <f t="shared" si="7"/>
        <v>150</v>
      </c>
      <c r="AJ110" s="331">
        <v>181</v>
      </c>
      <c r="AK110" s="438">
        <f t="shared" si="8"/>
        <v>1.5877192982456141</v>
      </c>
      <c r="AL110" s="238" t="s">
        <v>225</v>
      </c>
    </row>
    <row r="111" spans="1:38" ht="16.5" customHeight="1" thickBot="1">
      <c r="A111" s="404">
        <v>100</v>
      </c>
      <c r="B111" s="377" t="s">
        <v>408</v>
      </c>
      <c r="C111" s="279" t="s">
        <v>488</v>
      </c>
      <c r="D111" s="111">
        <v>36</v>
      </c>
      <c r="E111" s="410"/>
      <c r="F111" s="410"/>
      <c r="G111" s="410"/>
      <c r="H111" s="410"/>
      <c r="I111" s="410"/>
      <c r="J111" s="410"/>
      <c r="K111" s="410"/>
      <c r="L111" s="410"/>
      <c r="M111" s="410"/>
      <c r="N111" s="410"/>
      <c r="O111" s="410"/>
      <c r="P111" s="410"/>
      <c r="Q111" s="410"/>
      <c r="R111" s="410"/>
      <c r="S111" s="410"/>
      <c r="T111" s="410"/>
      <c r="U111" s="99">
        <v>114</v>
      </c>
      <c r="V111" s="410"/>
      <c r="W111" s="410"/>
      <c r="X111" s="410"/>
      <c r="Y111" s="410"/>
      <c r="Z111" s="410"/>
      <c r="AA111" s="410"/>
      <c r="AB111" s="410"/>
      <c r="AC111" s="410"/>
      <c r="AD111" s="410"/>
      <c r="AE111" s="410"/>
      <c r="AF111" s="410"/>
      <c r="AG111" s="410"/>
      <c r="AH111" s="411"/>
      <c r="AI111" s="426">
        <f t="shared" si="7"/>
        <v>150</v>
      </c>
      <c r="AJ111" s="331">
        <v>45</v>
      </c>
      <c r="AK111" s="438">
        <f t="shared" si="8"/>
        <v>1.25</v>
      </c>
      <c r="AL111" s="238" t="s">
        <v>225</v>
      </c>
    </row>
    <row r="112" spans="1:38" ht="16.5" customHeight="1" thickBot="1">
      <c r="A112" s="404">
        <v>101</v>
      </c>
      <c r="B112" s="377" t="s">
        <v>408</v>
      </c>
      <c r="C112" s="279" t="s">
        <v>262</v>
      </c>
      <c r="D112" s="111">
        <v>30</v>
      </c>
      <c r="E112" s="410"/>
      <c r="F112" s="410"/>
      <c r="G112" s="410"/>
      <c r="H112" s="410"/>
      <c r="I112" s="410"/>
      <c r="J112" s="410"/>
      <c r="K112" s="410"/>
      <c r="L112" s="410"/>
      <c r="M112" s="410"/>
      <c r="N112" s="410"/>
      <c r="O112" s="410"/>
      <c r="P112" s="410"/>
      <c r="Q112" s="410"/>
      <c r="R112" s="410"/>
      <c r="S112" s="410"/>
      <c r="T112" s="410"/>
      <c r="U112" s="99">
        <v>120</v>
      </c>
      <c r="V112" s="410"/>
      <c r="W112" s="410"/>
      <c r="X112" s="410"/>
      <c r="Y112" s="410"/>
      <c r="Z112" s="410"/>
      <c r="AA112" s="410"/>
      <c r="AB112" s="410"/>
      <c r="AC112" s="410"/>
      <c r="AD112" s="410"/>
      <c r="AE112" s="410"/>
      <c r="AF112" s="410"/>
      <c r="AG112" s="410"/>
      <c r="AH112" s="411"/>
      <c r="AI112" s="426">
        <f t="shared" si="7"/>
        <v>150</v>
      </c>
      <c r="AJ112" s="331">
        <v>147</v>
      </c>
      <c r="AK112" s="438">
        <f t="shared" si="8"/>
        <v>4.9000000000000004</v>
      </c>
      <c r="AL112" s="238" t="s">
        <v>225</v>
      </c>
    </row>
    <row r="113" spans="1:38" ht="16.5" customHeight="1" thickBot="1">
      <c r="A113" s="404">
        <v>102</v>
      </c>
      <c r="B113" s="377" t="s">
        <v>408</v>
      </c>
      <c r="C113" s="279" t="s">
        <v>439</v>
      </c>
      <c r="D113" s="111">
        <v>24</v>
      </c>
      <c r="E113" s="410"/>
      <c r="F113" s="410"/>
      <c r="G113" s="410"/>
      <c r="H113" s="410"/>
      <c r="I113" s="410"/>
      <c r="J113" s="410"/>
      <c r="K113" s="410"/>
      <c r="L113" s="410"/>
      <c r="M113" s="410"/>
      <c r="N113" s="410"/>
      <c r="O113" s="410"/>
      <c r="P113" s="410"/>
      <c r="Q113" s="410"/>
      <c r="R113" s="410"/>
      <c r="S113" s="410"/>
      <c r="T113" s="410"/>
      <c r="U113" s="99">
        <v>126</v>
      </c>
      <c r="V113" s="410"/>
      <c r="W113" s="410"/>
      <c r="X113" s="410"/>
      <c r="Y113" s="410"/>
      <c r="Z113" s="410"/>
      <c r="AA113" s="410"/>
      <c r="AB113" s="410"/>
      <c r="AC113" s="410"/>
      <c r="AD113" s="410"/>
      <c r="AE113" s="410"/>
      <c r="AF113" s="410"/>
      <c r="AG113" s="410"/>
      <c r="AH113" s="411"/>
      <c r="AI113" s="426">
        <f t="shared" si="7"/>
        <v>150</v>
      </c>
      <c r="AJ113" s="331">
        <v>52</v>
      </c>
      <c r="AK113" s="438">
        <f t="shared" si="8"/>
        <v>2.1666666666666665</v>
      </c>
      <c r="AL113" s="238" t="s">
        <v>225</v>
      </c>
    </row>
    <row r="114" spans="1:38" ht="16.5" customHeight="1" thickBot="1">
      <c r="A114" s="404">
        <v>103</v>
      </c>
      <c r="B114" s="377" t="s">
        <v>408</v>
      </c>
      <c r="C114" s="279" t="s">
        <v>461</v>
      </c>
      <c r="D114" s="111">
        <v>30</v>
      </c>
      <c r="E114" s="410"/>
      <c r="F114" s="410"/>
      <c r="G114" s="410"/>
      <c r="H114" s="410"/>
      <c r="I114" s="410"/>
      <c r="J114" s="410"/>
      <c r="K114" s="410"/>
      <c r="L114" s="410"/>
      <c r="M114" s="410"/>
      <c r="N114" s="410"/>
      <c r="O114" s="410"/>
      <c r="P114" s="410"/>
      <c r="Q114" s="410"/>
      <c r="R114" s="410"/>
      <c r="S114" s="410"/>
      <c r="T114" s="410"/>
      <c r="U114" s="99">
        <v>120</v>
      </c>
      <c r="V114" s="410"/>
      <c r="W114" s="410"/>
      <c r="X114" s="410"/>
      <c r="Y114" s="410"/>
      <c r="Z114" s="410"/>
      <c r="AA114" s="410"/>
      <c r="AB114" s="410"/>
      <c r="AC114" s="410"/>
      <c r="AD114" s="410"/>
      <c r="AE114" s="410"/>
      <c r="AF114" s="410"/>
      <c r="AG114" s="410"/>
      <c r="AH114" s="411"/>
      <c r="AI114" s="426">
        <f t="shared" si="7"/>
        <v>150</v>
      </c>
      <c r="AJ114" s="331">
        <v>51</v>
      </c>
      <c r="AK114" s="438">
        <f t="shared" si="8"/>
        <v>1.7</v>
      </c>
      <c r="AL114" s="238" t="s">
        <v>225</v>
      </c>
    </row>
    <row r="115" spans="1:38" ht="16.5" customHeight="1" thickBot="1">
      <c r="A115" s="404">
        <v>104</v>
      </c>
      <c r="B115" s="377" t="s">
        <v>408</v>
      </c>
      <c r="C115" s="279" t="s">
        <v>440</v>
      </c>
      <c r="D115" s="111">
        <v>36</v>
      </c>
      <c r="E115" s="410"/>
      <c r="F115" s="410"/>
      <c r="G115" s="410"/>
      <c r="H115" s="410"/>
      <c r="I115" s="410"/>
      <c r="J115" s="410"/>
      <c r="K115" s="410"/>
      <c r="L115" s="410"/>
      <c r="M115" s="410"/>
      <c r="N115" s="410"/>
      <c r="O115" s="410"/>
      <c r="P115" s="410"/>
      <c r="Q115" s="410"/>
      <c r="R115" s="410"/>
      <c r="S115" s="410"/>
      <c r="T115" s="410"/>
      <c r="U115" s="99">
        <v>114</v>
      </c>
      <c r="V115" s="410"/>
      <c r="W115" s="410"/>
      <c r="X115" s="410"/>
      <c r="Y115" s="410"/>
      <c r="Z115" s="410"/>
      <c r="AA115" s="410"/>
      <c r="AB115" s="410"/>
      <c r="AC115" s="410"/>
      <c r="AD115" s="410"/>
      <c r="AE115" s="410"/>
      <c r="AF115" s="410"/>
      <c r="AG115" s="410"/>
      <c r="AH115" s="411"/>
      <c r="AI115" s="426">
        <f t="shared" si="7"/>
        <v>150</v>
      </c>
      <c r="AJ115" s="331">
        <v>42</v>
      </c>
      <c r="AK115" s="438">
        <f t="shared" si="8"/>
        <v>1.1666666666666667</v>
      </c>
      <c r="AL115" s="238" t="s">
        <v>225</v>
      </c>
    </row>
    <row r="116" spans="1:38" ht="16.5" customHeight="1" thickBot="1">
      <c r="A116" s="404">
        <v>105</v>
      </c>
      <c r="B116" s="377" t="s">
        <v>408</v>
      </c>
      <c r="C116" s="279" t="s">
        <v>462</v>
      </c>
      <c r="D116" s="111">
        <v>30</v>
      </c>
      <c r="E116" s="410"/>
      <c r="F116" s="410"/>
      <c r="G116" s="410"/>
      <c r="H116" s="410"/>
      <c r="I116" s="410"/>
      <c r="J116" s="410"/>
      <c r="K116" s="410"/>
      <c r="L116" s="410"/>
      <c r="M116" s="410"/>
      <c r="N116" s="410"/>
      <c r="O116" s="410"/>
      <c r="P116" s="410"/>
      <c r="Q116" s="410"/>
      <c r="R116" s="410"/>
      <c r="S116" s="410"/>
      <c r="T116" s="410"/>
      <c r="U116" s="99">
        <v>120</v>
      </c>
      <c r="V116" s="410"/>
      <c r="W116" s="410"/>
      <c r="X116" s="410"/>
      <c r="Y116" s="410"/>
      <c r="Z116" s="410"/>
      <c r="AA116" s="410"/>
      <c r="AB116" s="410"/>
      <c r="AC116" s="410"/>
      <c r="AD116" s="410"/>
      <c r="AE116" s="410"/>
      <c r="AF116" s="410"/>
      <c r="AG116" s="410"/>
      <c r="AH116" s="411"/>
      <c r="AI116" s="426">
        <f t="shared" si="7"/>
        <v>150</v>
      </c>
      <c r="AJ116" s="331">
        <v>75</v>
      </c>
      <c r="AK116" s="438">
        <f t="shared" si="8"/>
        <v>2.5</v>
      </c>
      <c r="AL116" s="238" t="s">
        <v>225</v>
      </c>
    </row>
    <row r="117" spans="1:38" ht="16.5" customHeight="1" thickBot="1">
      <c r="A117" s="404">
        <v>106</v>
      </c>
      <c r="B117" s="377" t="s">
        <v>408</v>
      </c>
      <c r="C117" s="332" t="s">
        <v>393</v>
      </c>
      <c r="D117" s="111"/>
      <c r="E117" s="99">
        <v>150</v>
      </c>
      <c r="F117" s="410"/>
      <c r="G117" s="410"/>
      <c r="H117" s="410"/>
      <c r="I117" s="410"/>
      <c r="J117" s="410"/>
      <c r="K117" s="410"/>
      <c r="L117" s="410"/>
      <c r="M117" s="410"/>
      <c r="N117" s="410"/>
      <c r="O117" s="410"/>
      <c r="P117" s="410"/>
      <c r="Q117" s="410"/>
      <c r="R117" s="410"/>
      <c r="S117" s="410"/>
      <c r="T117" s="410"/>
      <c r="U117" s="410"/>
      <c r="V117" s="410"/>
      <c r="W117" s="410"/>
      <c r="X117" s="410"/>
      <c r="Y117" s="410"/>
      <c r="Z117" s="410"/>
      <c r="AA117" s="410"/>
      <c r="AB117" s="410"/>
      <c r="AC117" s="410"/>
      <c r="AD117" s="410"/>
      <c r="AE117" s="410"/>
      <c r="AF117" s="410"/>
      <c r="AG117" s="410"/>
      <c r="AH117" s="411"/>
      <c r="AI117" s="426">
        <f t="shared" si="7"/>
        <v>150</v>
      </c>
      <c r="AJ117" s="331">
        <v>24</v>
      </c>
      <c r="AK117" s="438" t="e">
        <f t="shared" si="8"/>
        <v>#DIV/0!</v>
      </c>
      <c r="AL117" s="89" t="s">
        <v>227</v>
      </c>
    </row>
    <row r="118" spans="1:38" ht="16.5" customHeight="1" thickBot="1">
      <c r="A118" s="404">
        <v>107</v>
      </c>
      <c r="B118" s="377" t="s">
        <v>408</v>
      </c>
      <c r="C118" s="112" t="s">
        <v>463</v>
      </c>
      <c r="D118" s="111">
        <v>90</v>
      </c>
      <c r="E118" s="99"/>
      <c r="F118" s="410"/>
      <c r="G118" s="410"/>
      <c r="H118" s="410"/>
      <c r="I118" s="410"/>
      <c r="J118" s="410"/>
      <c r="K118" s="410"/>
      <c r="L118" s="410"/>
      <c r="M118" s="410"/>
      <c r="N118" s="410"/>
      <c r="O118" s="410"/>
      <c r="P118" s="410"/>
      <c r="Q118" s="410"/>
      <c r="R118" s="410"/>
      <c r="S118" s="410"/>
      <c r="T118" s="410"/>
      <c r="U118" s="99">
        <v>60</v>
      </c>
      <c r="V118" s="410"/>
      <c r="W118" s="410"/>
      <c r="X118" s="410"/>
      <c r="Y118" s="410"/>
      <c r="Z118" s="410"/>
      <c r="AA118" s="410"/>
      <c r="AB118" s="410"/>
      <c r="AC118" s="410"/>
      <c r="AD118" s="410"/>
      <c r="AE118" s="410"/>
      <c r="AF118" s="410"/>
      <c r="AG118" s="410"/>
      <c r="AH118" s="411"/>
      <c r="AI118" s="426">
        <f t="shared" si="7"/>
        <v>150</v>
      </c>
      <c r="AJ118" s="331">
        <v>139</v>
      </c>
      <c r="AK118" s="438">
        <f t="shared" si="8"/>
        <v>1.5444444444444445</v>
      </c>
      <c r="AL118" s="89" t="s">
        <v>227</v>
      </c>
    </row>
    <row r="119" spans="1:38" ht="16.5" customHeight="1" thickBot="1">
      <c r="A119" s="404">
        <v>108</v>
      </c>
      <c r="B119" s="377" t="s">
        <v>408</v>
      </c>
      <c r="C119" s="112" t="s">
        <v>489</v>
      </c>
      <c r="D119" s="111">
        <v>90</v>
      </c>
      <c r="E119" s="99"/>
      <c r="F119" s="410"/>
      <c r="G119" s="410"/>
      <c r="H119" s="410"/>
      <c r="I119" s="410"/>
      <c r="J119" s="410"/>
      <c r="K119" s="410"/>
      <c r="L119" s="410"/>
      <c r="M119" s="410"/>
      <c r="N119" s="410"/>
      <c r="O119" s="410"/>
      <c r="P119" s="410"/>
      <c r="Q119" s="410"/>
      <c r="R119" s="410"/>
      <c r="S119" s="410"/>
      <c r="T119" s="410"/>
      <c r="U119" s="99">
        <v>60</v>
      </c>
      <c r="V119" s="410"/>
      <c r="W119" s="410"/>
      <c r="X119" s="410"/>
      <c r="Y119" s="410"/>
      <c r="Z119" s="410"/>
      <c r="AA119" s="410"/>
      <c r="AB119" s="410"/>
      <c r="AC119" s="410"/>
      <c r="AD119" s="410"/>
      <c r="AE119" s="410"/>
      <c r="AF119" s="410"/>
      <c r="AG119" s="410"/>
      <c r="AH119" s="411"/>
      <c r="AI119" s="426">
        <f t="shared" si="7"/>
        <v>150</v>
      </c>
      <c r="AJ119" s="331">
        <v>138</v>
      </c>
      <c r="AK119" s="438">
        <f t="shared" si="8"/>
        <v>1.5333333333333334</v>
      </c>
      <c r="AL119" s="89" t="s">
        <v>227</v>
      </c>
    </row>
    <row r="120" spans="1:38" ht="16.5" customHeight="1" thickBot="1">
      <c r="A120" s="404">
        <v>109</v>
      </c>
      <c r="B120" s="377" t="s">
        <v>408</v>
      </c>
      <c r="C120" s="332" t="s">
        <v>490</v>
      </c>
      <c r="D120" s="111">
        <v>150</v>
      </c>
      <c r="E120" s="99"/>
      <c r="F120" s="410"/>
      <c r="G120" s="410"/>
      <c r="H120" s="410"/>
      <c r="I120" s="410"/>
      <c r="J120" s="410"/>
      <c r="K120" s="410"/>
      <c r="L120" s="410"/>
      <c r="M120" s="410"/>
      <c r="N120" s="410"/>
      <c r="O120" s="410"/>
      <c r="P120" s="410"/>
      <c r="Q120" s="410"/>
      <c r="R120" s="410"/>
      <c r="S120" s="410"/>
      <c r="T120" s="410"/>
      <c r="U120" s="410"/>
      <c r="V120" s="410"/>
      <c r="W120" s="410"/>
      <c r="X120" s="410"/>
      <c r="Y120" s="410"/>
      <c r="Z120" s="410"/>
      <c r="AA120" s="410"/>
      <c r="AB120" s="410"/>
      <c r="AC120" s="410"/>
      <c r="AD120" s="410"/>
      <c r="AE120" s="410"/>
      <c r="AF120" s="410"/>
      <c r="AG120" s="410"/>
      <c r="AH120" s="411"/>
      <c r="AI120" s="426">
        <f t="shared" si="7"/>
        <v>150</v>
      </c>
      <c r="AJ120" s="331">
        <v>70</v>
      </c>
      <c r="AK120" s="438">
        <f t="shared" si="8"/>
        <v>0.46666666666666667</v>
      </c>
      <c r="AL120" s="95" t="s">
        <v>266</v>
      </c>
    </row>
    <row r="121" spans="1:38" ht="16.5" customHeight="1" thickBot="1">
      <c r="A121" s="404">
        <v>110</v>
      </c>
      <c r="B121" s="377" t="s">
        <v>408</v>
      </c>
      <c r="C121" s="303" t="s">
        <v>442</v>
      </c>
      <c r="D121" s="111">
        <v>54</v>
      </c>
      <c r="E121" s="410"/>
      <c r="F121" s="410"/>
      <c r="G121" s="410"/>
      <c r="H121" s="410"/>
      <c r="I121" s="410"/>
      <c r="J121" s="410"/>
      <c r="K121" s="410"/>
      <c r="L121" s="410"/>
      <c r="M121" s="410"/>
      <c r="N121" s="410"/>
      <c r="O121" s="410"/>
      <c r="P121" s="410"/>
      <c r="Q121" s="410"/>
      <c r="R121" s="410"/>
      <c r="S121" s="99">
        <v>48</v>
      </c>
      <c r="T121" s="410"/>
      <c r="U121" s="99">
        <v>48</v>
      </c>
      <c r="V121" s="410"/>
      <c r="W121" s="410"/>
      <c r="X121" s="410"/>
      <c r="Y121" s="410"/>
      <c r="Z121" s="410"/>
      <c r="AA121" s="410"/>
      <c r="AB121" s="410"/>
      <c r="AC121" s="410"/>
      <c r="AD121" s="410"/>
      <c r="AE121" s="410"/>
      <c r="AF121" s="410"/>
      <c r="AG121" s="410"/>
      <c r="AH121" s="411"/>
      <c r="AI121" s="426">
        <f t="shared" si="7"/>
        <v>150</v>
      </c>
      <c r="AJ121" s="331">
        <v>132</v>
      </c>
      <c r="AK121" s="438">
        <f t="shared" si="8"/>
        <v>2.4444444444444446</v>
      </c>
      <c r="AL121" s="95" t="s">
        <v>228</v>
      </c>
    </row>
    <row r="122" spans="1:38" ht="16.5" customHeight="1" thickBot="1">
      <c r="A122" s="404">
        <v>111</v>
      </c>
      <c r="B122" s="377" t="s">
        <v>408</v>
      </c>
      <c r="C122" s="303" t="s">
        <v>464</v>
      </c>
      <c r="D122" s="111"/>
      <c r="E122" s="410"/>
      <c r="F122" s="410"/>
      <c r="G122" s="410"/>
      <c r="H122" s="410"/>
      <c r="I122" s="410"/>
      <c r="J122" s="410"/>
      <c r="K122" s="410"/>
      <c r="L122" s="410"/>
      <c r="M122" s="410"/>
      <c r="N122" s="410"/>
      <c r="O122" s="410"/>
      <c r="P122" s="410"/>
      <c r="Q122" s="410"/>
      <c r="R122" s="410"/>
      <c r="S122" s="99">
        <v>75</v>
      </c>
      <c r="T122" s="410"/>
      <c r="U122" s="99">
        <v>75</v>
      </c>
      <c r="V122" s="410"/>
      <c r="W122" s="410"/>
      <c r="X122" s="410"/>
      <c r="Y122" s="410"/>
      <c r="Z122" s="410"/>
      <c r="AA122" s="410"/>
      <c r="AB122" s="410"/>
      <c r="AC122" s="410"/>
      <c r="AD122" s="410"/>
      <c r="AE122" s="410"/>
      <c r="AF122" s="410"/>
      <c r="AG122" s="410"/>
      <c r="AH122" s="411"/>
      <c r="AI122" s="426">
        <f t="shared" si="7"/>
        <v>150</v>
      </c>
      <c r="AJ122" s="331">
        <v>87</v>
      </c>
      <c r="AK122" s="438" t="e">
        <f t="shared" si="8"/>
        <v>#DIV/0!</v>
      </c>
      <c r="AL122" s="95" t="s">
        <v>228</v>
      </c>
    </row>
    <row r="123" spans="1:38" ht="16.5" customHeight="1" thickBot="1">
      <c r="A123" s="404">
        <v>112</v>
      </c>
      <c r="B123" s="377" t="s">
        <v>408</v>
      </c>
      <c r="C123" s="303" t="s">
        <v>465</v>
      </c>
      <c r="D123" s="111">
        <v>84</v>
      </c>
      <c r="E123" s="410"/>
      <c r="F123" s="410"/>
      <c r="G123" s="410"/>
      <c r="H123" s="410"/>
      <c r="I123" s="410"/>
      <c r="J123" s="410"/>
      <c r="K123" s="410"/>
      <c r="L123" s="410"/>
      <c r="M123" s="410"/>
      <c r="N123" s="410"/>
      <c r="O123" s="410"/>
      <c r="P123" s="410"/>
      <c r="Q123" s="410"/>
      <c r="R123" s="410"/>
      <c r="S123" s="99">
        <v>33</v>
      </c>
      <c r="T123" s="410"/>
      <c r="U123" s="99">
        <v>33</v>
      </c>
      <c r="V123" s="410"/>
      <c r="W123" s="410"/>
      <c r="X123" s="410"/>
      <c r="Y123" s="410"/>
      <c r="Z123" s="410"/>
      <c r="AA123" s="410"/>
      <c r="AB123" s="410"/>
      <c r="AC123" s="410"/>
      <c r="AD123" s="410"/>
      <c r="AE123" s="410"/>
      <c r="AF123" s="410"/>
      <c r="AG123" s="410"/>
      <c r="AH123" s="411"/>
      <c r="AI123" s="426">
        <f t="shared" si="7"/>
        <v>150</v>
      </c>
      <c r="AJ123" s="331">
        <v>135</v>
      </c>
      <c r="AK123" s="438">
        <f t="shared" si="8"/>
        <v>1.6071428571428572</v>
      </c>
      <c r="AL123" s="95" t="s">
        <v>228</v>
      </c>
    </row>
    <row r="124" spans="1:38" ht="16.5" customHeight="1" thickBot="1">
      <c r="A124" s="404">
        <v>113</v>
      </c>
      <c r="B124" s="377" t="s">
        <v>408</v>
      </c>
      <c r="C124" s="303" t="s">
        <v>441</v>
      </c>
      <c r="D124" s="111"/>
      <c r="E124" s="410"/>
      <c r="F124" s="410"/>
      <c r="G124" s="410"/>
      <c r="H124" s="410"/>
      <c r="I124" s="410"/>
      <c r="J124" s="410"/>
      <c r="K124" s="410"/>
      <c r="L124" s="410"/>
      <c r="M124" s="410"/>
      <c r="N124" s="410"/>
      <c r="O124" s="410"/>
      <c r="P124" s="410"/>
      <c r="Q124" s="410"/>
      <c r="R124" s="410"/>
      <c r="S124" s="99">
        <v>75</v>
      </c>
      <c r="T124" s="410"/>
      <c r="U124" s="99">
        <v>75</v>
      </c>
      <c r="V124" s="410"/>
      <c r="W124" s="410"/>
      <c r="X124" s="410"/>
      <c r="Y124" s="410"/>
      <c r="Z124" s="410"/>
      <c r="AA124" s="410"/>
      <c r="AB124" s="410"/>
      <c r="AC124" s="410"/>
      <c r="AD124" s="410"/>
      <c r="AE124" s="410"/>
      <c r="AF124" s="410"/>
      <c r="AG124" s="410"/>
      <c r="AH124" s="411"/>
      <c r="AI124" s="426">
        <f t="shared" si="7"/>
        <v>150</v>
      </c>
      <c r="AJ124" s="331"/>
      <c r="AK124" s="438" t="e">
        <f t="shared" si="8"/>
        <v>#DIV/0!</v>
      </c>
      <c r="AL124" s="95" t="s">
        <v>228</v>
      </c>
    </row>
    <row r="125" spans="1:38" ht="16.5" customHeight="1" thickBot="1">
      <c r="A125" s="404">
        <v>114</v>
      </c>
      <c r="B125" s="377" t="s">
        <v>408</v>
      </c>
      <c r="C125" s="303" t="s">
        <v>273</v>
      </c>
      <c r="D125" s="111"/>
      <c r="E125" s="410"/>
      <c r="F125" s="410"/>
      <c r="G125" s="410"/>
      <c r="H125" s="410"/>
      <c r="I125" s="410"/>
      <c r="J125" s="410"/>
      <c r="K125" s="410"/>
      <c r="L125" s="410"/>
      <c r="M125" s="410"/>
      <c r="N125" s="410"/>
      <c r="O125" s="410"/>
      <c r="P125" s="410"/>
      <c r="Q125" s="410"/>
      <c r="R125" s="410"/>
      <c r="S125" s="410"/>
      <c r="T125" s="410"/>
      <c r="U125" s="99"/>
      <c r="V125" s="410"/>
      <c r="W125" s="410"/>
      <c r="X125" s="410"/>
      <c r="Y125" s="410"/>
      <c r="Z125" s="410"/>
      <c r="AA125" s="410"/>
      <c r="AB125" s="99">
        <v>150</v>
      </c>
      <c r="AC125" s="410"/>
      <c r="AD125" s="410"/>
      <c r="AE125" s="410"/>
      <c r="AF125" s="410"/>
      <c r="AG125" s="410"/>
      <c r="AH125" s="411"/>
      <c r="AI125" s="426">
        <f t="shared" si="7"/>
        <v>150</v>
      </c>
      <c r="AJ125" s="331"/>
      <c r="AK125" s="438" t="e">
        <f t="shared" si="8"/>
        <v>#DIV/0!</v>
      </c>
      <c r="AL125" s="95" t="s">
        <v>228</v>
      </c>
    </row>
    <row r="126" spans="1:38" ht="16.5" customHeight="1" thickBot="1">
      <c r="A126" s="404">
        <v>115</v>
      </c>
      <c r="B126" s="377" t="s">
        <v>408</v>
      </c>
      <c r="C126" s="303" t="s">
        <v>466</v>
      </c>
      <c r="D126" s="111"/>
      <c r="E126" s="410"/>
      <c r="F126" s="410"/>
      <c r="G126" s="410"/>
      <c r="H126" s="410"/>
      <c r="I126" s="410"/>
      <c r="J126" s="410"/>
      <c r="K126" s="410"/>
      <c r="L126" s="410"/>
      <c r="M126" s="410"/>
      <c r="N126" s="410"/>
      <c r="O126" s="410"/>
      <c r="P126" s="410"/>
      <c r="Q126" s="410"/>
      <c r="R126" s="410"/>
      <c r="S126" s="410"/>
      <c r="T126" s="410"/>
      <c r="U126" s="99"/>
      <c r="V126" s="410"/>
      <c r="W126" s="410"/>
      <c r="X126" s="410"/>
      <c r="Y126" s="410"/>
      <c r="Z126" s="410"/>
      <c r="AA126" s="410"/>
      <c r="AB126" s="115">
        <v>150</v>
      </c>
      <c r="AC126" s="410"/>
      <c r="AD126" s="410"/>
      <c r="AE126" s="410"/>
      <c r="AF126" s="410"/>
      <c r="AG126" s="410"/>
      <c r="AH126" s="411"/>
      <c r="AI126" s="426">
        <f t="shared" si="7"/>
        <v>150</v>
      </c>
      <c r="AJ126" s="331"/>
      <c r="AK126" s="438" t="e">
        <f t="shared" si="8"/>
        <v>#DIV/0!</v>
      </c>
      <c r="AL126" s="95" t="s">
        <v>228</v>
      </c>
    </row>
    <row r="127" spans="1:38" ht="16.5" customHeight="1" thickBot="1">
      <c r="A127" s="404">
        <v>116</v>
      </c>
      <c r="B127" s="377" t="s">
        <v>408</v>
      </c>
      <c r="C127" s="303" t="s">
        <v>492</v>
      </c>
      <c r="D127" s="111">
        <v>108</v>
      </c>
      <c r="E127" s="410"/>
      <c r="F127" s="410"/>
      <c r="G127" s="410"/>
      <c r="H127" s="410"/>
      <c r="I127" s="410"/>
      <c r="J127" s="410"/>
      <c r="K127" s="410"/>
      <c r="L127" s="410"/>
      <c r="M127" s="410"/>
      <c r="N127" s="410"/>
      <c r="O127" s="410"/>
      <c r="P127" s="410"/>
      <c r="Q127" s="410"/>
      <c r="R127" s="410"/>
      <c r="S127" s="410"/>
      <c r="T127" s="410"/>
      <c r="U127" s="99">
        <v>42</v>
      </c>
      <c r="V127" s="410"/>
      <c r="W127" s="410"/>
      <c r="X127" s="410"/>
      <c r="Y127" s="410"/>
      <c r="Z127" s="410"/>
      <c r="AA127" s="410"/>
      <c r="AB127" s="410"/>
      <c r="AC127" s="410"/>
      <c r="AD127" s="410"/>
      <c r="AE127" s="410"/>
      <c r="AF127" s="410"/>
      <c r="AG127" s="410"/>
      <c r="AH127" s="411"/>
      <c r="AI127" s="426">
        <f t="shared" si="7"/>
        <v>150</v>
      </c>
      <c r="AJ127" s="331">
        <v>132</v>
      </c>
      <c r="AK127" s="438">
        <f t="shared" si="8"/>
        <v>1.2222222222222223</v>
      </c>
      <c r="AL127" s="95" t="s">
        <v>230</v>
      </c>
    </row>
    <row r="128" spans="1:38" ht="16.5" customHeight="1" thickBot="1">
      <c r="A128" s="404">
        <v>117</v>
      </c>
      <c r="B128" s="377" t="s">
        <v>408</v>
      </c>
      <c r="C128" s="303" t="s">
        <v>516</v>
      </c>
      <c r="D128" s="111">
        <v>144</v>
      </c>
      <c r="E128" s="410"/>
      <c r="F128" s="410"/>
      <c r="G128" s="410"/>
      <c r="H128" s="410"/>
      <c r="I128" s="410"/>
      <c r="J128" s="410"/>
      <c r="K128" s="410"/>
      <c r="L128" s="410"/>
      <c r="M128" s="410"/>
      <c r="N128" s="410"/>
      <c r="O128" s="410"/>
      <c r="P128" s="410"/>
      <c r="Q128" s="410"/>
      <c r="R128" s="410"/>
      <c r="S128" s="410"/>
      <c r="T128" s="410"/>
      <c r="U128" s="99">
        <v>6</v>
      </c>
      <c r="V128" s="95"/>
      <c r="W128" s="410"/>
      <c r="X128" s="410"/>
      <c r="Y128" s="410"/>
      <c r="Z128" s="410"/>
      <c r="AA128" s="410"/>
      <c r="AB128" s="410"/>
      <c r="AC128" s="410"/>
      <c r="AD128" s="410"/>
      <c r="AE128" s="410"/>
      <c r="AF128" s="410"/>
      <c r="AG128" s="410"/>
      <c r="AH128" s="411"/>
      <c r="AI128" s="426">
        <f t="shared" si="7"/>
        <v>150</v>
      </c>
      <c r="AJ128" s="331">
        <v>128</v>
      </c>
      <c r="AK128" s="438">
        <f t="shared" si="8"/>
        <v>0.88888888888888884</v>
      </c>
      <c r="AL128" s="95" t="s">
        <v>229</v>
      </c>
    </row>
    <row r="129" spans="1:38" ht="16.5" customHeight="1" thickBot="1">
      <c r="A129" s="429">
        <v>118</v>
      </c>
      <c r="B129" s="377" t="s">
        <v>408</v>
      </c>
      <c r="C129" s="112" t="s">
        <v>276</v>
      </c>
      <c r="D129" s="104">
        <v>90</v>
      </c>
      <c r="E129" s="410"/>
      <c r="F129" s="410"/>
      <c r="G129" s="410"/>
      <c r="H129" s="410"/>
      <c r="I129" s="410"/>
      <c r="J129" s="410"/>
      <c r="K129" s="410"/>
      <c r="L129" s="410"/>
      <c r="M129" s="410"/>
      <c r="N129" s="410"/>
      <c r="O129" s="410"/>
      <c r="P129" s="410"/>
      <c r="Q129" s="410"/>
      <c r="R129" s="410"/>
      <c r="S129" s="103">
        <v>10</v>
      </c>
      <c r="T129" s="410"/>
      <c r="U129" s="103">
        <v>50</v>
      </c>
      <c r="V129" s="434"/>
      <c r="W129" s="410"/>
      <c r="X129" s="410"/>
      <c r="Y129" s="410"/>
      <c r="Z129" s="410"/>
      <c r="AA129" s="410"/>
      <c r="AB129" s="410"/>
      <c r="AC129" s="410"/>
      <c r="AD129" s="410"/>
      <c r="AE129" s="410"/>
      <c r="AF129" s="410"/>
      <c r="AG129" s="410"/>
      <c r="AH129" s="411"/>
      <c r="AI129" s="426">
        <f t="shared" si="7"/>
        <v>150</v>
      </c>
      <c r="AJ129" s="435">
        <v>175</v>
      </c>
      <c r="AK129" s="438">
        <f t="shared" si="8"/>
        <v>1.9444444444444444</v>
      </c>
      <c r="AL129" s="95" t="s">
        <v>231</v>
      </c>
    </row>
    <row r="130" spans="1:38" ht="16.5" customHeight="1" thickBot="1">
      <c r="A130" s="429">
        <v>119</v>
      </c>
      <c r="B130" s="377" t="s">
        <v>408</v>
      </c>
      <c r="C130" s="112" t="s">
        <v>276</v>
      </c>
      <c r="D130" s="104"/>
      <c r="E130" s="410"/>
      <c r="F130" s="410"/>
      <c r="G130" s="410"/>
      <c r="H130" s="410"/>
      <c r="I130" s="103">
        <v>16</v>
      </c>
      <c r="J130" s="410"/>
      <c r="K130" s="410"/>
      <c r="L130" s="410"/>
      <c r="M130" s="410"/>
      <c r="N130" s="410"/>
      <c r="O130" s="410"/>
      <c r="P130" s="410"/>
      <c r="Q130" s="103">
        <v>10</v>
      </c>
      <c r="R130" s="410"/>
      <c r="S130" s="103"/>
      <c r="T130" s="410"/>
      <c r="U130" s="410"/>
      <c r="V130" s="410"/>
      <c r="W130" s="103">
        <v>40</v>
      </c>
      <c r="X130" s="103">
        <v>30</v>
      </c>
      <c r="Y130" s="410"/>
      <c r="Z130" s="410"/>
      <c r="AA130" s="410"/>
      <c r="AB130" s="410"/>
      <c r="AC130" s="410"/>
      <c r="AD130" s="410"/>
      <c r="AE130" s="410"/>
      <c r="AF130" s="410"/>
      <c r="AG130" s="410"/>
      <c r="AH130" s="411"/>
      <c r="AI130" s="426">
        <f t="shared" si="7"/>
        <v>96</v>
      </c>
      <c r="AJ130" s="418"/>
      <c r="AK130" s="438" t="e">
        <f t="shared" si="8"/>
        <v>#DIV/0!</v>
      </c>
      <c r="AL130" s="95" t="s">
        <v>231</v>
      </c>
    </row>
    <row r="131" spans="1:38" ht="16.5" customHeight="1" thickBot="1">
      <c r="A131" s="429">
        <v>120</v>
      </c>
      <c r="B131" s="377" t="s">
        <v>408</v>
      </c>
      <c r="C131" s="112" t="s">
        <v>260</v>
      </c>
      <c r="D131" s="104">
        <v>90</v>
      </c>
      <c r="E131" s="410"/>
      <c r="F131" s="410"/>
      <c r="G131" s="410"/>
      <c r="H131" s="410"/>
      <c r="I131" s="103"/>
      <c r="J131" s="410"/>
      <c r="K131" s="410"/>
      <c r="L131" s="410"/>
      <c r="M131" s="410"/>
      <c r="N131" s="410"/>
      <c r="O131" s="410"/>
      <c r="P131" s="410"/>
      <c r="Q131" s="103"/>
      <c r="R131" s="410"/>
      <c r="S131" s="103">
        <v>10</v>
      </c>
      <c r="T131" s="410"/>
      <c r="U131" s="103">
        <v>50</v>
      </c>
      <c r="V131" s="410"/>
      <c r="W131" s="103"/>
      <c r="X131" s="103"/>
      <c r="Y131" s="410"/>
      <c r="Z131" s="410"/>
      <c r="AA131" s="410"/>
      <c r="AB131" s="410"/>
      <c r="AC131" s="410"/>
      <c r="AD131" s="410"/>
      <c r="AE131" s="410"/>
      <c r="AF131" s="410"/>
      <c r="AG131" s="410"/>
      <c r="AH131" s="411"/>
      <c r="AI131" s="426">
        <f t="shared" si="7"/>
        <v>150</v>
      </c>
      <c r="AJ131" s="418">
        <v>88</v>
      </c>
      <c r="AK131" s="438">
        <f t="shared" si="8"/>
        <v>0.97777777777777775</v>
      </c>
      <c r="AL131" s="95" t="s">
        <v>231</v>
      </c>
    </row>
    <row r="132" spans="1:38" ht="16.5" customHeight="1" thickBot="1">
      <c r="A132" s="429">
        <v>121</v>
      </c>
      <c r="B132" s="377" t="s">
        <v>408</v>
      </c>
      <c r="C132" s="112" t="s">
        <v>260</v>
      </c>
      <c r="D132" s="104"/>
      <c r="E132" s="410"/>
      <c r="F132" s="410"/>
      <c r="G132" s="410"/>
      <c r="H132" s="410"/>
      <c r="I132" s="103">
        <v>16</v>
      </c>
      <c r="J132" s="410"/>
      <c r="K132" s="410"/>
      <c r="L132" s="410"/>
      <c r="M132" s="410"/>
      <c r="N132" s="410"/>
      <c r="O132" s="410"/>
      <c r="P132" s="410"/>
      <c r="Q132" s="103">
        <v>10</v>
      </c>
      <c r="R132" s="410"/>
      <c r="S132" s="410"/>
      <c r="T132" s="410"/>
      <c r="U132" s="410"/>
      <c r="V132" s="410"/>
      <c r="W132" s="103">
        <v>40</v>
      </c>
      <c r="X132" s="103">
        <v>30</v>
      </c>
      <c r="Y132" s="410"/>
      <c r="Z132" s="410"/>
      <c r="AA132" s="410"/>
      <c r="AB132" s="410"/>
      <c r="AC132" s="410"/>
      <c r="AD132" s="410"/>
      <c r="AE132" s="410"/>
      <c r="AF132" s="410"/>
      <c r="AG132" s="410"/>
      <c r="AH132" s="411"/>
      <c r="AI132" s="426">
        <f t="shared" si="7"/>
        <v>96</v>
      </c>
      <c r="AJ132" s="418"/>
      <c r="AK132" s="438" t="e">
        <f t="shared" si="8"/>
        <v>#DIV/0!</v>
      </c>
      <c r="AL132" s="95" t="s">
        <v>231</v>
      </c>
    </row>
    <row r="133" spans="1:38" ht="16.5" customHeight="1" thickBot="1">
      <c r="A133" s="429">
        <v>122</v>
      </c>
      <c r="B133" s="377" t="s">
        <v>408</v>
      </c>
      <c r="C133" s="112" t="s">
        <v>493</v>
      </c>
      <c r="D133" s="104">
        <v>90</v>
      </c>
      <c r="E133" s="410"/>
      <c r="F133" s="410"/>
      <c r="G133" s="410"/>
      <c r="H133" s="410"/>
      <c r="I133" s="103"/>
      <c r="J133" s="410"/>
      <c r="K133" s="410"/>
      <c r="L133" s="410"/>
      <c r="M133" s="410"/>
      <c r="N133" s="410"/>
      <c r="O133" s="410"/>
      <c r="P133" s="410"/>
      <c r="Q133" s="410"/>
      <c r="R133" s="410"/>
      <c r="S133" s="410"/>
      <c r="T133" s="410"/>
      <c r="U133" s="410"/>
      <c r="V133" s="410"/>
      <c r="W133" s="103">
        <v>60</v>
      </c>
      <c r="X133" s="410"/>
      <c r="Y133" s="410"/>
      <c r="Z133" s="410"/>
      <c r="AA133" s="410"/>
      <c r="AB133" s="410"/>
      <c r="AC133" s="410"/>
      <c r="AD133" s="410"/>
      <c r="AE133" s="410"/>
      <c r="AF133" s="410"/>
      <c r="AG133" s="410"/>
      <c r="AH133" s="411"/>
      <c r="AI133" s="426">
        <f t="shared" si="7"/>
        <v>150</v>
      </c>
      <c r="AJ133" s="418">
        <v>132</v>
      </c>
      <c r="AK133" s="438">
        <f t="shared" si="8"/>
        <v>1.4666666666666666</v>
      </c>
      <c r="AL133" s="95" t="s">
        <v>280</v>
      </c>
    </row>
    <row r="134" spans="1:38" ht="16.5" customHeight="1" thickBot="1">
      <c r="A134" s="429">
        <v>123</v>
      </c>
      <c r="B134" s="377" t="s">
        <v>408</v>
      </c>
      <c r="C134" s="112" t="s">
        <v>494</v>
      </c>
      <c r="D134" s="104">
        <v>90</v>
      </c>
      <c r="E134" s="410"/>
      <c r="F134" s="410"/>
      <c r="G134" s="410"/>
      <c r="H134" s="410"/>
      <c r="I134" s="410"/>
      <c r="J134" s="410"/>
      <c r="K134" s="410"/>
      <c r="L134" s="410"/>
      <c r="M134" s="410"/>
      <c r="N134" s="410"/>
      <c r="O134" s="410"/>
      <c r="P134" s="410"/>
      <c r="Q134" s="410"/>
      <c r="R134" s="410"/>
      <c r="S134" s="410"/>
      <c r="T134" s="410"/>
      <c r="U134" s="410"/>
      <c r="V134" s="410"/>
      <c r="W134" s="103">
        <v>60</v>
      </c>
      <c r="X134" s="410"/>
      <c r="Y134" s="410"/>
      <c r="Z134" s="410"/>
      <c r="AA134" s="410"/>
      <c r="AB134" s="410"/>
      <c r="AC134" s="410"/>
      <c r="AD134" s="410"/>
      <c r="AE134" s="410"/>
      <c r="AF134" s="410"/>
      <c r="AG134" s="410"/>
      <c r="AH134" s="411"/>
      <c r="AI134" s="426">
        <f t="shared" si="7"/>
        <v>150</v>
      </c>
      <c r="AJ134" s="418">
        <v>99</v>
      </c>
      <c r="AK134" s="438">
        <f t="shared" si="8"/>
        <v>1.1000000000000001</v>
      </c>
      <c r="AL134" s="95" t="s">
        <v>281</v>
      </c>
    </row>
    <row r="135" spans="1:38" ht="16.5" customHeight="1" thickBot="1">
      <c r="A135" s="429">
        <v>124</v>
      </c>
      <c r="B135" s="377" t="s">
        <v>408</v>
      </c>
      <c r="C135" s="112" t="s">
        <v>495</v>
      </c>
      <c r="D135" s="104">
        <v>90</v>
      </c>
      <c r="E135" s="410"/>
      <c r="F135" s="410"/>
      <c r="G135" s="410"/>
      <c r="H135" s="410"/>
      <c r="I135" s="410"/>
      <c r="J135" s="410"/>
      <c r="K135" s="410"/>
      <c r="L135" s="410"/>
      <c r="M135" s="410"/>
      <c r="N135" s="410"/>
      <c r="O135" s="410"/>
      <c r="P135" s="410"/>
      <c r="Q135" s="410"/>
      <c r="R135" s="410"/>
      <c r="S135" s="410"/>
      <c r="T135" s="410"/>
      <c r="U135" s="410"/>
      <c r="V135" s="410"/>
      <c r="W135" s="103">
        <v>60</v>
      </c>
      <c r="X135" s="410"/>
      <c r="Y135" s="410"/>
      <c r="Z135" s="410"/>
      <c r="AA135" s="410"/>
      <c r="AB135" s="410"/>
      <c r="AC135" s="410"/>
      <c r="AD135" s="410"/>
      <c r="AE135" s="410"/>
      <c r="AF135" s="410"/>
      <c r="AG135" s="410"/>
      <c r="AH135" s="411"/>
      <c r="AI135" s="426">
        <f t="shared" si="7"/>
        <v>150</v>
      </c>
      <c r="AJ135" s="418">
        <v>116</v>
      </c>
      <c r="AK135" s="438">
        <f t="shared" si="8"/>
        <v>1.288888888888889</v>
      </c>
      <c r="AL135" s="95" t="s">
        <v>282</v>
      </c>
    </row>
    <row r="136" spans="1:38" ht="16.5" customHeight="1" thickBot="1">
      <c r="A136" s="429">
        <v>125</v>
      </c>
      <c r="B136" s="377" t="s">
        <v>408</v>
      </c>
      <c r="C136" s="112" t="s">
        <v>401</v>
      </c>
      <c r="D136" s="104">
        <v>30</v>
      </c>
      <c r="E136" s="410"/>
      <c r="F136" s="410"/>
      <c r="G136" s="410"/>
      <c r="H136" s="410"/>
      <c r="I136" s="410"/>
      <c r="J136" s="410"/>
      <c r="K136" s="410"/>
      <c r="L136" s="410"/>
      <c r="M136" s="410"/>
      <c r="N136" s="410"/>
      <c r="O136" s="410"/>
      <c r="P136" s="410"/>
      <c r="Q136" s="410"/>
      <c r="R136" s="410"/>
      <c r="S136" s="410"/>
      <c r="T136" s="410"/>
      <c r="U136" s="103">
        <v>50</v>
      </c>
      <c r="V136" s="410"/>
      <c r="W136" s="103">
        <v>30</v>
      </c>
      <c r="X136" s="103">
        <v>40</v>
      </c>
      <c r="Y136" s="410"/>
      <c r="Z136" s="410"/>
      <c r="AA136" s="410"/>
      <c r="AB136" s="410"/>
      <c r="AC136" s="410"/>
      <c r="AD136" s="410"/>
      <c r="AE136" s="410"/>
      <c r="AF136" s="410"/>
      <c r="AG136" s="410"/>
      <c r="AH136" s="411"/>
      <c r="AI136" s="426">
        <f t="shared" si="7"/>
        <v>150</v>
      </c>
      <c r="AJ136" s="418">
        <v>98</v>
      </c>
      <c r="AK136" s="438">
        <f t="shared" si="8"/>
        <v>3.2666666666666666</v>
      </c>
      <c r="AL136" s="95" t="s">
        <v>235</v>
      </c>
    </row>
    <row r="137" spans="1:38" ht="16.5" customHeight="1" thickBot="1">
      <c r="A137" s="429">
        <v>126</v>
      </c>
      <c r="B137" s="377" t="s">
        <v>408</v>
      </c>
      <c r="C137" s="112" t="s">
        <v>496</v>
      </c>
      <c r="D137" s="104">
        <v>50</v>
      </c>
      <c r="E137" s="410"/>
      <c r="F137" s="410"/>
      <c r="G137" s="410"/>
      <c r="H137" s="410"/>
      <c r="I137" s="410"/>
      <c r="J137" s="410"/>
      <c r="K137" s="410"/>
      <c r="L137" s="410"/>
      <c r="M137" s="410"/>
      <c r="N137" s="410"/>
      <c r="O137" s="410"/>
      <c r="P137" s="410"/>
      <c r="Q137" s="410"/>
      <c r="R137" s="410"/>
      <c r="S137" s="410"/>
      <c r="T137" s="410"/>
      <c r="U137" s="103">
        <v>50</v>
      </c>
      <c r="V137" s="410"/>
      <c r="W137" s="103">
        <v>50</v>
      </c>
      <c r="X137" s="410"/>
      <c r="Y137" s="410"/>
      <c r="Z137" s="410"/>
      <c r="AA137" s="410"/>
      <c r="AB137" s="410"/>
      <c r="AC137" s="410"/>
      <c r="AD137" s="410"/>
      <c r="AE137" s="410"/>
      <c r="AF137" s="410"/>
      <c r="AG137" s="410"/>
      <c r="AH137" s="411"/>
      <c r="AI137" s="426">
        <f t="shared" si="7"/>
        <v>150</v>
      </c>
      <c r="AJ137" s="418">
        <v>146</v>
      </c>
      <c r="AK137" s="438">
        <f t="shared" si="8"/>
        <v>2.92</v>
      </c>
      <c r="AL137" s="95" t="s">
        <v>235</v>
      </c>
    </row>
    <row r="138" spans="1:38" ht="16.5" customHeight="1" thickBot="1">
      <c r="A138" s="429">
        <v>127</v>
      </c>
      <c r="B138" s="377" t="s">
        <v>408</v>
      </c>
      <c r="C138" s="112" t="s">
        <v>497</v>
      </c>
      <c r="D138" s="104">
        <v>60</v>
      </c>
      <c r="E138" s="410"/>
      <c r="F138" s="410"/>
      <c r="G138" s="410"/>
      <c r="H138" s="410"/>
      <c r="I138" s="410"/>
      <c r="J138" s="410"/>
      <c r="K138" s="410"/>
      <c r="L138" s="410"/>
      <c r="M138" s="410"/>
      <c r="N138" s="410"/>
      <c r="O138" s="410"/>
      <c r="P138" s="410"/>
      <c r="Q138" s="410"/>
      <c r="R138" s="410"/>
      <c r="S138" s="410"/>
      <c r="T138" s="410"/>
      <c r="U138" s="103">
        <v>40</v>
      </c>
      <c r="V138" s="410"/>
      <c r="W138" s="103">
        <v>50</v>
      </c>
      <c r="X138" s="410"/>
      <c r="Y138" s="410"/>
      <c r="Z138" s="410"/>
      <c r="AA138" s="410"/>
      <c r="AB138" s="410"/>
      <c r="AC138" s="410"/>
      <c r="AD138" s="410"/>
      <c r="AE138" s="410"/>
      <c r="AF138" s="410"/>
      <c r="AG138" s="410"/>
      <c r="AH138" s="411"/>
      <c r="AI138" s="426">
        <f t="shared" si="7"/>
        <v>150</v>
      </c>
      <c r="AJ138" s="418">
        <v>152</v>
      </c>
      <c r="AK138" s="438">
        <f t="shared" si="8"/>
        <v>2.5333333333333332</v>
      </c>
      <c r="AL138" s="95" t="s">
        <v>235</v>
      </c>
    </row>
    <row r="139" spans="1:38" ht="16.5" customHeight="1" thickBot="1">
      <c r="A139" s="429">
        <v>128</v>
      </c>
      <c r="B139" s="377" t="s">
        <v>408</v>
      </c>
      <c r="C139" s="401" t="s">
        <v>288</v>
      </c>
      <c r="D139" s="104">
        <v>40</v>
      </c>
      <c r="E139" s="410"/>
      <c r="F139" s="410"/>
      <c r="G139" s="410"/>
      <c r="H139" s="410"/>
      <c r="I139" s="410"/>
      <c r="J139" s="410"/>
      <c r="K139" s="410"/>
      <c r="L139" s="410"/>
      <c r="M139" s="410"/>
      <c r="N139" s="410"/>
      <c r="O139" s="410"/>
      <c r="P139" s="410"/>
      <c r="Q139" s="103">
        <v>6</v>
      </c>
      <c r="R139" s="410"/>
      <c r="S139" s="410"/>
      <c r="T139" s="410"/>
      <c r="U139" s="410"/>
      <c r="V139" s="410"/>
      <c r="W139" s="103">
        <v>60</v>
      </c>
      <c r="X139" s="410"/>
      <c r="Y139" s="410"/>
      <c r="Z139" s="410"/>
      <c r="AA139" s="103"/>
      <c r="AB139" s="103">
        <v>6</v>
      </c>
      <c r="AC139" s="103">
        <v>20</v>
      </c>
      <c r="AD139" s="103"/>
      <c r="AE139" s="103"/>
      <c r="AF139" s="103">
        <v>6</v>
      </c>
      <c r="AG139" s="103"/>
      <c r="AH139" s="102">
        <v>12</v>
      </c>
      <c r="AI139" s="426">
        <f t="shared" si="7"/>
        <v>150</v>
      </c>
      <c r="AJ139" s="418">
        <v>99</v>
      </c>
      <c r="AK139" s="438">
        <f t="shared" si="8"/>
        <v>2.4750000000000001</v>
      </c>
      <c r="AL139" s="95" t="s">
        <v>236</v>
      </c>
    </row>
    <row r="140" spans="1:38" ht="16.5" customHeight="1" thickBot="1">
      <c r="A140" s="429">
        <v>129</v>
      </c>
      <c r="B140" s="377" t="s">
        <v>408</v>
      </c>
      <c r="C140" s="401" t="s">
        <v>402</v>
      </c>
      <c r="D140" s="104">
        <v>6</v>
      </c>
      <c r="E140" s="680" t="s">
        <v>517</v>
      </c>
      <c r="F140" s="681"/>
      <c r="G140" s="681"/>
      <c r="H140" s="681"/>
      <c r="I140" s="681"/>
      <c r="J140" s="681"/>
      <c r="K140" s="681"/>
      <c r="L140" s="681"/>
      <c r="M140" s="681"/>
      <c r="N140" s="681"/>
      <c r="O140" s="681"/>
      <c r="P140" s="681"/>
      <c r="Q140" s="681"/>
      <c r="R140" s="681"/>
      <c r="S140" s="681"/>
      <c r="T140" s="681"/>
      <c r="U140" s="681"/>
      <c r="V140" s="681"/>
      <c r="W140" s="681"/>
      <c r="X140" s="681"/>
      <c r="Y140" s="681"/>
      <c r="Z140" s="681"/>
      <c r="AA140" s="681"/>
      <c r="AB140" s="681"/>
      <c r="AC140" s="681"/>
      <c r="AD140" s="681"/>
      <c r="AE140" s="681"/>
      <c r="AF140" s="681"/>
      <c r="AG140" s="681"/>
      <c r="AH140" s="682"/>
      <c r="AI140" s="426">
        <f t="shared" si="7"/>
        <v>6</v>
      </c>
      <c r="AJ140" s="418"/>
      <c r="AK140" s="438">
        <f t="shared" si="8"/>
        <v>0</v>
      </c>
      <c r="AL140" s="95" t="s">
        <v>236</v>
      </c>
    </row>
    <row r="141" spans="1:38" ht="16.5" customHeight="1" thickBot="1">
      <c r="A141" s="429">
        <v>130</v>
      </c>
      <c r="B141" s="377" t="s">
        <v>408</v>
      </c>
      <c r="C141" s="401" t="s">
        <v>467</v>
      </c>
      <c r="D141" s="104">
        <v>136</v>
      </c>
      <c r="E141" s="410"/>
      <c r="F141" s="410"/>
      <c r="G141" s="410"/>
      <c r="H141" s="410"/>
      <c r="I141" s="410"/>
      <c r="J141" s="410"/>
      <c r="K141" s="410"/>
      <c r="L141" s="410"/>
      <c r="M141" s="410"/>
      <c r="N141" s="410"/>
      <c r="O141" s="410"/>
      <c r="P141" s="410"/>
      <c r="Q141" s="103">
        <v>6</v>
      </c>
      <c r="R141" s="410"/>
      <c r="S141" s="410"/>
      <c r="T141" s="410"/>
      <c r="U141" s="410"/>
      <c r="V141" s="410"/>
      <c r="W141" s="410"/>
      <c r="X141" s="410"/>
      <c r="Y141" s="410"/>
      <c r="Z141" s="410"/>
      <c r="AA141" s="103"/>
      <c r="AB141" s="103"/>
      <c r="AC141" s="103">
        <v>8</v>
      </c>
      <c r="AD141" s="103"/>
      <c r="AE141" s="103"/>
      <c r="AF141" s="103"/>
      <c r="AG141" s="103"/>
      <c r="AH141" s="411"/>
      <c r="AI141" s="426">
        <f t="shared" si="7"/>
        <v>150</v>
      </c>
      <c r="AJ141" s="418">
        <v>116</v>
      </c>
      <c r="AK141" s="438">
        <f t="shared" si="8"/>
        <v>0.8529411764705882</v>
      </c>
      <c r="AL141" s="95" t="s">
        <v>236</v>
      </c>
    </row>
    <row r="142" spans="1:38" ht="16.5" customHeight="1" thickBot="1">
      <c r="A142" s="429">
        <v>131</v>
      </c>
      <c r="B142" s="377" t="s">
        <v>408</v>
      </c>
      <c r="C142" s="401" t="s">
        <v>498</v>
      </c>
      <c r="D142" s="104">
        <v>144</v>
      </c>
      <c r="E142" s="410"/>
      <c r="F142" s="410"/>
      <c r="G142" s="410"/>
      <c r="H142" s="410"/>
      <c r="I142" s="410"/>
      <c r="J142" s="410"/>
      <c r="K142" s="410"/>
      <c r="L142" s="410"/>
      <c r="M142" s="410"/>
      <c r="N142" s="410"/>
      <c r="O142" s="410"/>
      <c r="P142" s="410"/>
      <c r="Q142" s="103">
        <v>6</v>
      </c>
      <c r="R142" s="410"/>
      <c r="S142" s="410"/>
      <c r="T142" s="410"/>
      <c r="U142" s="410"/>
      <c r="V142" s="410"/>
      <c r="W142" s="410"/>
      <c r="X142" s="410"/>
      <c r="Y142" s="410"/>
      <c r="Z142" s="410"/>
      <c r="AA142" s="103"/>
      <c r="AB142" s="103"/>
      <c r="AC142" s="103"/>
      <c r="AD142" s="103"/>
      <c r="AE142" s="103"/>
      <c r="AF142" s="103"/>
      <c r="AG142" s="103"/>
      <c r="AH142" s="411"/>
      <c r="AI142" s="426">
        <f t="shared" si="7"/>
        <v>150</v>
      </c>
      <c r="AJ142" s="418">
        <v>113</v>
      </c>
      <c r="AK142" s="438">
        <f t="shared" si="8"/>
        <v>0.78472222222222221</v>
      </c>
      <c r="AL142" s="95" t="s">
        <v>236</v>
      </c>
    </row>
    <row r="143" spans="1:38" ht="16.5" customHeight="1" thickBot="1">
      <c r="A143" s="429">
        <v>132</v>
      </c>
      <c r="B143" s="377" t="s">
        <v>408</v>
      </c>
      <c r="C143" s="381" t="s">
        <v>291</v>
      </c>
      <c r="D143" s="104">
        <v>90</v>
      </c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>
        <v>60</v>
      </c>
      <c r="V143" s="103"/>
      <c r="W143" s="103"/>
      <c r="X143" s="103"/>
      <c r="Y143" s="410"/>
      <c r="Z143" s="410"/>
      <c r="AA143" s="410"/>
      <c r="AB143" s="410"/>
      <c r="AC143" s="410"/>
      <c r="AD143" s="410"/>
      <c r="AE143" s="410"/>
      <c r="AF143" s="410"/>
      <c r="AG143" s="410"/>
      <c r="AH143" s="411"/>
      <c r="AI143" s="426">
        <f t="shared" si="7"/>
        <v>150</v>
      </c>
      <c r="AJ143" s="418">
        <v>174</v>
      </c>
      <c r="AK143" s="438">
        <f t="shared" si="8"/>
        <v>1.9333333333333333</v>
      </c>
      <c r="AL143" s="95" t="s">
        <v>405</v>
      </c>
    </row>
    <row r="144" spans="1:38" ht="16.5" customHeight="1" thickBot="1">
      <c r="A144" s="429">
        <v>133</v>
      </c>
      <c r="B144" s="377" t="s">
        <v>408</v>
      </c>
      <c r="C144" s="381" t="s">
        <v>323</v>
      </c>
      <c r="D144" s="651" t="s">
        <v>404</v>
      </c>
      <c r="E144" s="652"/>
      <c r="F144" s="652"/>
      <c r="G144" s="652"/>
      <c r="H144" s="652"/>
      <c r="I144" s="652"/>
      <c r="J144" s="652"/>
      <c r="K144" s="652"/>
      <c r="L144" s="652"/>
      <c r="M144" s="652"/>
      <c r="N144" s="652"/>
      <c r="O144" s="652"/>
      <c r="P144" s="652"/>
      <c r="Q144" s="652"/>
      <c r="R144" s="652"/>
      <c r="S144" s="652"/>
      <c r="T144" s="652"/>
      <c r="U144" s="652"/>
      <c r="V144" s="652"/>
      <c r="W144" s="652"/>
      <c r="X144" s="652"/>
      <c r="Y144" s="652"/>
      <c r="Z144" s="652"/>
      <c r="AA144" s="652"/>
      <c r="AB144" s="652"/>
      <c r="AC144" s="652"/>
      <c r="AD144" s="652"/>
      <c r="AE144" s="652"/>
      <c r="AF144" s="652"/>
      <c r="AG144" s="652"/>
      <c r="AH144" s="653"/>
      <c r="AI144" s="426">
        <f t="shared" si="7"/>
        <v>0</v>
      </c>
      <c r="AJ144" s="418">
        <v>92</v>
      </c>
      <c r="AK144" s="438" t="e">
        <f t="shared" si="8"/>
        <v>#VALUE!</v>
      </c>
      <c r="AL144" s="95" t="s">
        <v>405</v>
      </c>
    </row>
    <row r="145" spans="1:38" ht="16.5" customHeight="1" thickBot="1">
      <c r="A145" s="429">
        <v>134</v>
      </c>
      <c r="B145" s="377" t="s">
        <v>408</v>
      </c>
      <c r="C145" s="381" t="s">
        <v>500</v>
      </c>
      <c r="D145" s="667" t="s">
        <v>404</v>
      </c>
      <c r="E145" s="668"/>
      <c r="F145" s="668"/>
      <c r="G145" s="668"/>
      <c r="H145" s="668"/>
      <c r="I145" s="668"/>
      <c r="J145" s="668"/>
      <c r="K145" s="668"/>
      <c r="L145" s="668"/>
      <c r="M145" s="668"/>
      <c r="N145" s="668"/>
      <c r="O145" s="668"/>
      <c r="P145" s="668"/>
      <c r="Q145" s="668"/>
      <c r="R145" s="668"/>
      <c r="S145" s="668"/>
      <c r="T145" s="668"/>
      <c r="U145" s="668"/>
      <c r="V145" s="668"/>
      <c r="W145" s="668"/>
      <c r="X145" s="668"/>
      <c r="Y145" s="668"/>
      <c r="Z145" s="668"/>
      <c r="AA145" s="668"/>
      <c r="AB145" s="668"/>
      <c r="AC145" s="668"/>
      <c r="AD145" s="668"/>
      <c r="AE145" s="668"/>
      <c r="AF145" s="668"/>
      <c r="AG145" s="668"/>
      <c r="AH145" s="669"/>
      <c r="AI145" s="426">
        <f t="shared" si="7"/>
        <v>0</v>
      </c>
      <c r="AJ145" s="418">
        <v>149</v>
      </c>
      <c r="AK145" s="438" t="e">
        <f t="shared" si="8"/>
        <v>#VALUE!</v>
      </c>
      <c r="AL145" s="95" t="s">
        <v>405</v>
      </c>
    </row>
    <row r="146" spans="1:38" ht="16.5" customHeight="1" thickBot="1">
      <c r="A146" s="412"/>
      <c r="B146" s="412"/>
      <c r="C146" s="413" t="s">
        <v>2</v>
      </c>
      <c r="D146" s="414">
        <f>SUM(D13:D145)</f>
        <v>3076</v>
      </c>
      <c r="E146" s="286"/>
      <c r="F146" s="286">
        <f>SUM(F13:F145)</f>
        <v>390</v>
      </c>
      <c r="G146" s="286">
        <f>SUM(G13:G145)</f>
        <v>0</v>
      </c>
      <c r="H146" s="288">
        <f>SUM(H13:H145)</f>
        <v>0</v>
      </c>
      <c r="I146" s="288"/>
      <c r="J146" s="288">
        <f t="shared" ref="J146:AH146" si="9">SUM(J13:J145)</f>
        <v>0</v>
      </c>
      <c r="K146" s="288">
        <f t="shared" si="9"/>
        <v>0</v>
      </c>
      <c r="L146" s="288">
        <f t="shared" si="9"/>
        <v>128</v>
      </c>
      <c r="M146" s="288">
        <f t="shared" si="9"/>
        <v>0</v>
      </c>
      <c r="N146" s="288">
        <f t="shared" si="9"/>
        <v>0</v>
      </c>
      <c r="O146" s="288">
        <f t="shared" si="9"/>
        <v>0</v>
      </c>
      <c r="P146" s="288">
        <f t="shared" si="9"/>
        <v>0</v>
      </c>
      <c r="Q146" s="288">
        <f t="shared" si="9"/>
        <v>38</v>
      </c>
      <c r="R146" s="288">
        <f t="shared" si="9"/>
        <v>632</v>
      </c>
      <c r="S146" s="288">
        <f t="shared" si="9"/>
        <v>1515</v>
      </c>
      <c r="T146" s="288">
        <f t="shared" si="9"/>
        <v>150</v>
      </c>
      <c r="U146" s="288">
        <f t="shared" si="9"/>
        <v>2895</v>
      </c>
      <c r="V146" s="288">
        <f t="shared" si="9"/>
        <v>0</v>
      </c>
      <c r="W146" s="288">
        <f t="shared" si="9"/>
        <v>3390</v>
      </c>
      <c r="X146" s="288">
        <f t="shared" si="9"/>
        <v>4480</v>
      </c>
      <c r="Y146" s="288">
        <f t="shared" si="9"/>
        <v>0</v>
      </c>
      <c r="Z146" s="288">
        <f t="shared" si="9"/>
        <v>0</v>
      </c>
      <c r="AA146" s="288">
        <f t="shared" si="9"/>
        <v>0</v>
      </c>
      <c r="AB146" s="288">
        <f t="shared" si="9"/>
        <v>306</v>
      </c>
      <c r="AC146" s="288">
        <f t="shared" si="9"/>
        <v>54</v>
      </c>
      <c r="AD146" s="288">
        <f t="shared" si="9"/>
        <v>0</v>
      </c>
      <c r="AE146" s="288">
        <f t="shared" si="9"/>
        <v>132</v>
      </c>
      <c r="AF146" s="288">
        <f t="shared" si="9"/>
        <v>36</v>
      </c>
      <c r="AG146" s="288">
        <f t="shared" si="9"/>
        <v>0</v>
      </c>
      <c r="AH146" s="289">
        <f t="shared" si="9"/>
        <v>102</v>
      </c>
      <c r="AI146" s="427">
        <f t="shared" si="4"/>
        <v>17324</v>
      </c>
      <c r="AJ146" s="420">
        <f>SUM(AJ13:AJ145)</f>
        <v>8004</v>
      </c>
      <c r="AK146" s="428">
        <f t="shared" si="5"/>
        <v>2.6020806241872561</v>
      </c>
    </row>
    <row r="147" spans="1:38">
      <c r="A147" s="247"/>
      <c r="B147" s="247"/>
    </row>
    <row r="148" spans="1:38">
      <c r="A148" s="247"/>
      <c r="B148" s="247"/>
      <c r="C148" s="291" t="s">
        <v>18</v>
      </c>
    </row>
    <row r="149" spans="1:38">
      <c r="A149" s="247"/>
      <c r="B149" s="247"/>
    </row>
    <row r="150" spans="1:38">
      <c r="A150" s="247"/>
      <c r="B150" s="247"/>
    </row>
    <row r="151" spans="1:38">
      <c r="A151" s="247"/>
      <c r="B151" s="247"/>
    </row>
    <row r="152" spans="1:38">
      <c r="A152" s="292"/>
      <c r="B152" s="292"/>
      <c r="C152" s="293"/>
      <c r="F152" s="293"/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  <c r="X152" s="293"/>
      <c r="AA152" s="293"/>
      <c r="AB152" s="293"/>
      <c r="AC152" s="293"/>
      <c r="AF152" s="293"/>
      <c r="AG152" s="293"/>
      <c r="AH152" s="293"/>
    </row>
    <row r="153" spans="1:38">
      <c r="A153" s="136" t="s">
        <v>5</v>
      </c>
      <c r="C153" s="253"/>
      <c r="F153" s="253" t="s">
        <v>6</v>
      </c>
      <c r="G153" s="253"/>
      <c r="H153" s="253"/>
      <c r="I153" s="253"/>
      <c r="J153" s="253"/>
      <c r="K153" s="253"/>
      <c r="L153" s="253"/>
      <c r="M153" s="253"/>
      <c r="N153" s="253"/>
      <c r="O153" s="253"/>
      <c r="P153" s="253"/>
      <c r="Q153" s="253"/>
      <c r="R153" s="253"/>
      <c r="S153" s="253"/>
      <c r="T153" s="253"/>
      <c r="U153" s="253"/>
      <c r="V153" s="253"/>
      <c r="W153" s="253"/>
      <c r="X153" s="253"/>
      <c r="AA153" s="253"/>
      <c r="AB153" s="253"/>
      <c r="AC153" s="253"/>
      <c r="AF153" s="253"/>
      <c r="AG153" s="253"/>
      <c r="AH153" s="253"/>
    </row>
    <row r="154" spans="1:38">
      <c r="A154" s="247"/>
      <c r="B154" s="247"/>
    </row>
    <row r="155" spans="1:38">
      <c r="A155" s="247"/>
      <c r="B155" s="247"/>
    </row>
    <row r="156" spans="1:38">
      <c r="A156" s="247"/>
      <c r="B156" s="247"/>
    </row>
    <row r="157" spans="1:38">
      <c r="A157" s="292"/>
      <c r="B157" s="292"/>
      <c r="C157" s="293"/>
    </row>
    <row r="158" spans="1:38">
      <c r="A158" s="136" t="s">
        <v>4</v>
      </c>
      <c r="C158" s="253"/>
    </row>
    <row r="159" spans="1:38">
      <c r="A159" s="247"/>
      <c r="B159" s="247"/>
      <c r="F159" s="291" t="s">
        <v>165</v>
      </c>
    </row>
    <row r="160" spans="1:38">
      <c r="A160" s="247"/>
      <c r="B160" s="247"/>
    </row>
    <row r="161" spans="1:27">
      <c r="A161" s="247"/>
      <c r="B161" s="247"/>
      <c r="D161" s="136" t="s">
        <v>19</v>
      </c>
      <c r="F161" s="136" t="s">
        <v>148</v>
      </c>
      <c r="O161" s="136" t="s">
        <v>180</v>
      </c>
      <c r="Q161" s="136" t="s">
        <v>159</v>
      </c>
      <c r="Y161" s="403" t="s">
        <v>144</v>
      </c>
      <c r="Z161" s="225" t="s">
        <v>145</v>
      </c>
    </row>
    <row r="162" spans="1:27">
      <c r="A162" s="247"/>
      <c r="B162" s="247"/>
      <c r="D162" s="136" t="s">
        <v>173</v>
      </c>
      <c r="F162" s="136" t="s">
        <v>195</v>
      </c>
      <c r="O162" s="136" t="s">
        <v>53</v>
      </c>
      <c r="Q162" s="136" t="s">
        <v>54</v>
      </c>
      <c r="Y162" s="136" t="s">
        <v>136</v>
      </c>
      <c r="Z162" s="136" t="s">
        <v>137</v>
      </c>
    </row>
    <row r="163" spans="1:27">
      <c r="A163" s="247"/>
      <c r="B163" s="247"/>
      <c r="D163" s="136" t="s">
        <v>20</v>
      </c>
      <c r="F163" s="136" t="s">
        <v>122</v>
      </c>
      <c r="O163" s="136" t="s">
        <v>21</v>
      </c>
      <c r="Q163" s="136" t="s">
        <v>134</v>
      </c>
      <c r="Y163" s="136" t="s">
        <v>139</v>
      </c>
      <c r="Z163" s="136" t="s">
        <v>140</v>
      </c>
      <c r="AA163" s="225"/>
    </row>
    <row r="164" spans="1:27">
      <c r="A164" s="247"/>
      <c r="B164" s="247"/>
      <c r="D164" s="136" t="s">
        <v>149</v>
      </c>
      <c r="F164" s="136" t="s">
        <v>150</v>
      </c>
      <c r="O164" s="136" t="s">
        <v>29</v>
      </c>
      <c r="Q164" s="136" t="s">
        <v>30</v>
      </c>
      <c r="Y164" s="136" t="s">
        <v>141</v>
      </c>
      <c r="Z164" s="136" t="s">
        <v>142</v>
      </c>
      <c r="AA164" s="225"/>
    </row>
    <row r="165" spans="1:27">
      <c r="A165" s="247"/>
      <c r="B165" s="247"/>
      <c r="D165" s="136" t="s">
        <v>121</v>
      </c>
      <c r="F165" s="136" t="s">
        <v>151</v>
      </c>
      <c r="O165" s="136" t="s">
        <v>22</v>
      </c>
      <c r="Q165" s="136" t="s">
        <v>23</v>
      </c>
      <c r="Y165" s="136" t="s">
        <v>171</v>
      </c>
      <c r="Z165" s="136" t="s">
        <v>172</v>
      </c>
    </row>
    <row r="166" spans="1:27">
      <c r="A166" s="247"/>
      <c r="B166" s="247"/>
      <c r="D166" s="136" t="s">
        <v>152</v>
      </c>
      <c r="F166" s="136" t="s">
        <v>153</v>
      </c>
      <c r="O166" s="136" t="s">
        <v>160</v>
      </c>
      <c r="Q166" s="136" t="s">
        <v>163</v>
      </c>
      <c r="Y166" s="136" t="s">
        <v>181</v>
      </c>
      <c r="Z166" s="136" t="s">
        <v>182</v>
      </c>
    </row>
    <row r="167" spans="1:27">
      <c r="A167" s="247"/>
      <c r="B167" s="247"/>
      <c r="D167" s="136" t="s">
        <v>154</v>
      </c>
      <c r="F167" s="136" t="s">
        <v>155</v>
      </c>
      <c r="O167" s="136" t="s">
        <v>161</v>
      </c>
      <c r="Q167" s="136" t="s">
        <v>162</v>
      </c>
      <c r="Y167" s="136" t="s">
        <v>184</v>
      </c>
      <c r="Z167" s="136" t="s">
        <v>185</v>
      </c>
    </row>
    <row r="168" spans="1:27">
      <c r="A168" s="247"/>
      <c r="B168" s="247"/>
      <c r="D168" s="136" t="s">
        <v>156</v>
      </c>
      <c r="F168" s="136" t="s">
        <v>157</v>
      </c>
      <c r="O168" s="136" t="s">
        <v>25</v>
      </c>
      <c r="Q168" s="136" t="s">
        <v>28</v>
      </c>
      <c r="Y168" s="136" t="s">
        <v>187</v>
      </c>
      <c r="Z168" s="136" t="s">
        <v>188</v>
      </c>
    </row>
    <row r="169" spans="1:27">
      <c r="A169" s="247"/>
      <c r="B169" s="247"/>
      <c r="D169" s="136" t="s">
        <v>129</v>
      </c>
      <c r="F169" s="136" t="s">
        <v>130</v>
      </c>
      <c r="O169" s="136" t="s">
        <v>174</v>
      </c>
      <c r="Q169" s="136" t="s">
        <v>175</v>
      </c>
    </row>
    <row r="170" spans="1:27">
      <c r="A170" s="247"/>
      <c r="B170" s="247"/>
      <c r="D170" s="136" t="s">
        <v>128</v>
      </c>
      <c r="F170" s="136" t="s">
        <v>158</v>
      </c>
      <c r="O170" s="136" t="s">
        <v>26</v>
      </c>
      <c r="Q170" s="136" t="s">
        <v>164</v>
      </c>
      <c r="R170" s="633"/>
      <c r="S170" s="633"/>
      <c r="T170" s="633"/>
      <c r="U170" s="633"/>
      <c r="V170" s="633"/>
    </row>
    <row r="171" spans="1:27">
      <c r="A171" s="247"/>
      <c r="B171" s="247"/>
      <c r="D171" s="136" t="s">
        <v>132</v>
      </c>
      <c r="F171" s="136" t="s">
        <v>133</v>
      </c>
      <c r="O171" s="136" t="s">
        <v>24</v>
      </c>
      <c r="Q171" s="136" t="s">
        <v>27</v>
      </c>
    </row>
    <row r="172" spans="1:27">
      <c r="A172" s="247"/>
      <c r="B172" s="247"/>
      <c r="D172" s="136" t="s">
        <v>197</v>
      </c>
      <c r="F172" s="136" t="s">
        <v>199</v>
      </c>
    </row>
  </sheetData>
  <autoFilter ref="A12:AL146"/>
  <mergeCells count="24">
    <mergeCell ref="R170:V170"/>
    <mergeCell ref="D144:AH144"/>
    <mergeCell ref="D145:AH145"/>
    <mergeCell ref="E140:AH140"/>
    <mergeCell ref="A5:D5"/>
    <mergeCell ref="Y5:AA5"/>
    <mergeCell ref="A6:D6"/>
    <mergeCell ref="Y6:AA6"/>
    <mergeCell ref="A7:D7"/>
    <mergeCell ref="Y7:AA7"/>
    <mergeCell ref="A9:C9"/>
    <mergeCell ref="Y9:AA9"/>
    <mergeCell ref="D16:AH16"/>
    <mergeCell ref="D32:AH32"/>
    <mergeCell ref="D53:AH53"/>
    <mergeCell ref="D78:AH78"/>
    <mergeCell ref="D80:AH80"/>
    <mergeCell ref="X19:AH19"/>
    <mergeCell ref="Y38:AH38"/>
    <mergeCell ref="Y60:AH60"/>
    <mergeCell ref="Y64:AG64"/>
    <mergeCell ref="Y70:AH70"/>
    <mergeCell ref="Y73:AH73"/>
    <mergeCell ref="Y75:AH75"/>
  </mergeCells>
  <pageMargins left="0.7" right="0.7" top="0.75" bottom="0.75" header="0.3" footer="0.3"/>
  <pageSetup paperSize="9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L182"/>
  <sheetViews>
    <sheetView workbookViewId="0">
      <pane xSplit="3" ySplit="12" topLeftCell="L146" activePane="bottomRight" state="frozen"/>
      <selection pane="topRight" activeCell="D1" sqref="D1"/>
      <selection pane="bottomLeft" activeCell="A13" sqref="A13"/>
      <selection pane="bottomRight" activeCell="AL152" sqref="AL152:AL155"/>
    </sheetView>
  </sheetViews>
  <sheetFormatPr baseColWidth="10" defaultRowHeight="12.75"/>
  <cols>
    <col min="1" max="1" width="7.5703125" style="136" customWidth="1"/>
    <col min="2" max="2" width="24.140625" style="136" customWidth="1"/>
    <col min="3" max="3" width="50.140625" style="136" customWidth="1"/>
    <col min="4" max="4" width="6.7109375" style="136" customWidth="1"/>
    <col min="5" max="5" width="6.5703125" style="136" customWidth="1"/>
    <col min="6" max="6" width="8.42578125" style="136" customWidth="1"/>
    <col min="7" max="7" width="5.42578125" style="136" customWidth="1"/>
    <col min="8" max="10" width="4.7109375" style="136" customWidth="1"/>
    <col min="11" max="11" width="6.5703125" style="136" customWidth="1"/>
    <col min="12" max="12" width="5.28515625" style="136" customWidth="1"/>
    <col min="13" max="14" width="4.7109375" style="136" customWidth="1"/>
    <col min="15" max="15" width="5.85546875" style="136" customWidth="1"/>
    <col min="16" max="16" width="4.7109375" style="136" customWidth="1"/>
    <col min="17" max="17" width="7.28515625" style="136" customWidth="1"/>
    <col min="18" max="18" width="5.85546875" style="136" customWidth="1"/>
    <col min="19" max="19" width="7" style="136" customWidth="1"/>
    <col min="20" max="20" width="5.85546875" style="136" customWidth="1"/>
    <col min="21" max="21" width="6.5703125" style="136" customWidth="1"/>
    <col min="22" max="22" width="5.85546875" style="136" customWidth="1"/>
    <col min="23" max="24" width="7.42578125" style="136" customWidth="1"/>
    <col min="25" max="27" width="4.7109375" style="136" customWidth="1"/>
    <col min="28" max="28" width="7.42578125" style="136" customWidth="1"/>
    <col min="29" max="30" width="4.7109375" style="136" customWidth="1"/>
    <col min="31" max="31" width="6.28515625" style="136" customWidth="1"/>
    <col min="32" max="34" width="4.7109375" style="136" customWidth="1"/>
    <col min="35" max="35" width="9.85546875" style="136" customWidth="1"/>
    <col min="36" max="36" width="10.85546875" style="136" customWidth="1"/>
    <col min="37" max="37" width="11.42578125" style="136"/>
    <col min="38" max="38" width="17.7109375" style="136" customWidth="1"/>
    <col min="39" max="16384" width="11.42578125" style="136"/>
  </cols>
  <sheetData>
    <row r="1" spans="1:38">
      <c r="A1" s="247"/>
      <c r="B1" s="247"/>
      <c r="AD1" s="440"/>
      <c r="AE1" s="440"/>
    </row>
    <row r="2" spans="1:38">
      <c r="A2" s="248"/>
      <c r="B2" s="248"/>
      <c r="C2" s="249"/>
      <c r="E2" s="249"/>
      <c r="F2" s="249"/>
      <c r="G2" s="249"/>
      <c r="H2" s="249"/>
      <c r="I2" s="249"/>
      <c r="J2" s="248" t="s">
        <v>7</v>
      </c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441"/>
      <c r="AE2" s="441"/>
      <c r="AF2" s="249"/>
      <c r="AG2" s="249"/>
      <c r="AH2" s="249"/>
    </row>
    <row r="3" spans="1:38">
      <c r="A3" s="247"/>
      <c r="B3" s="247"/>
      <c r="AD3" s="440"/>
      <c r="AE3" s="440"/>
    </row>
    <row r="4" spans="1:38">
      <c r="A4" s="247"/>
      <c r="B4" s="247"/>
      <c r="AD4" s="440"/>
      <c r="AE4" s="440"/>
    </row>
    <row r="5" spans="1:38">
      <c r="A5" s="640" t="s">
        <v>115</v>
      </c>
      <c r="B5" s="640"/>
      <c r="C5" s="640"/>
      <c r="D5" s="640"/>
      <c r="U5" s="250" t="s">
        <v>0</v>
      </c>
      <c r="V5" s="251"/>
      <c r="W5" s="251"/>
      <c r="X5" s="252"/>
      <c r="Y5" s="641" t="s">
        <v>116</v>
      </c>
      <c r="Z5" s="641"/>
      <c r="AA5" s="641"/>
      <c r="AB5" s="442"/>
      <c r="AC5" s="442"/>
      <c r="AD5" s="443"/>
      <c r="AE5" s="443"/>
      <c r="AF5" s="442"/>
      <c r="AG5" s="442"/>
    </row>
    <row r="6" spans="1:38">
      <c r="A6" s="640" t="s">
        <v>114</v>
      </c>
      <c r="B6" s="640"/>
      <c r="C6" s="640"/>
      <c r="D6" s="640"/>
      <c r="U6" s="250" t="s">
        <v>1</v>
      </c>
      <c r="V6" s="251"/>
      <c r="W6" s="251"/>
      <c r="X6" s="252"/>
      <c r="Y6" s="641" t="s">
        <v>118</v>
      </c>
      <c r="Z6" s="641"/>
      <c r="AA6" s="641"/>
      <c r="AB6" s="442"/>
      <c r="AC6" s="442"/>
      <c r="AD6" s="443"/>
      <c r="AE6" s="443"/>
      <c r="AF6" s="442"/>
      <c r="AG6" s="442"/>
    </row>
    <row r="7" spans="1:38">
      <c r="A7" s="640"/>
      <c r="B7" s="640"/>
      <c r="C7" s="640"/>
      <c r="D7" s="640"/>
      <c r="U7" s="250" t="s">
        <v>8</v>
      </c>
      <c r="V7" s="251"/>
      <c r="W7" s="251"/>
      <c r="X7" s="252"/>
      <c r="Y7" s="641"/>
      <c r="Z7" s="641"/>
      <c r="AA7" s="641"/>
      <c r="AB7" s="442"/>
      <c r="AC7" s="442"/>
      <c r="AD7" s="443"/>
      <c r="AE7" s="443"/>
      <c r="AF7" s="442"/>
      <c r="AG7" s="442"/>
    </row>
    <row r="8" spans="1:38">
      <c r="A8" s="248"/>
      <c r="B8" s="248"/>
      <c r="U8" s="254"/>
      <c r="V8" s="254"/>
      <c r="W8" s="254"/>
      <c r="X8" s="255"/>
      <c r="AD8" s="440"/>
      <c r="AE8" s="440"/>
    </row>
    <row r="9" spans="1:38">
      <c r="A9" s="642" t="s">
        <v>209</v>
      </c>
      <c r="B9" s="643"/>
      <c r="C9" s="644"/>
      <c r="U9" s="250" t="s">
        <v>3</v>
      </c>
      <c r="V9" s="251"/>
      <c r="W9" s="251"/>
      <c r="X9" s="252"/>
      <c r="Y9" s="641" t="s">
        <v>518</v>
      </c>
      <c r="Z9" s="641"/>
      <c r="AA9" s="641"/>
      <c r="AD9" s="440"/>
      <c r="AE9" s="440"/>
    </row>
    <row r="10" spans="1:38">
      <c r="A10" s="247"/>
      <c r="B10" s="247"/>
      <c r="AD10" s="440"/>
      <c r="AE10" s="440"/>
    </row>
    <row r="11" spans="1:38" ht="13.5" thickBot="1">
      <c r="A11" s="247"/>
      <c r="B11" s="247"/>
      <c r="AD11" s="440"/>
      <c r="AE11" s="440"/>
    </row>
    <row r="12" spans="1:38" ht="51.75" thickBot="1">
      <c r="A12" s="444" t="s">
        <v>9</v>
      </c>
      <c r="B12" s="260" t="s">
        <v>392</v>
      </c>
      <c r="C12" s="260" t="s">
        <v>10</v>
      </c>
      <c r="D12" s="260" t="s">
        <v>196</v>
      </c>
      <c r="E12" s="260" t="s">
        <v>186</v>
      </c>
      <c r="F12" s="260" t="s">
        <v>194</v>
      </c>
      <c r="G12" s="260" t="s">
        <v>11</v>
      </c>
      <c r="H12" s="260" t="s">
        <v>119</v>
      </c>
      <c r="I12" s="260" t="s">
        <v>189</v>
      </c>
      <c r="J12" s="260" t="s">
        <v>123</v>
      </c>
      <c r="K12" s="260" t="s">
        <v>124</v>
      </c>
      <c r="L12" s="260" t="s">
        <v>125</v>
      </c>
      <c r="M12" s="260" t="s">
        <v>126</v>
      </c>
      <c r="N12" s="260" t="s">
        <v>127</v>
      </c>
      <c r="O12" s="260" t="s">
        <v>131</v>
      </c>
      <c r="P12" s="260" t="s">
        <v>120</v>
      </c>
      <c r="Q12" s="260" t="s">
        <v>198</v>
      </c>
      <c r="R12" s="260" t="s">
        <v>179</v>
      </c>
      <c r="S12" s="260" t="s">
        <v>55</v>
      </c>
      <c r="T12" s="260" t="s">
        <v>12</v>
      </c>
      <c r="U12" s="260" t="s">
        <v>14</v>
      </c>
      <c r="V12" s="260" t="s">
        <v>13</v>
      </c>
      <c r="W12" s="260" t="s">
        <v>146</v>
      </c>
      <c r="X12" s="260" t="s">
        <v>147</v>
      </c>
      <c r="Y12" s="260" t="s">
        <v>15</v>
      </c>
      <c r="Z12" s="260" t="s">
        <v>16</v>
      </c>
      <c r="AA12" s="260" t="s">
        <v>56</v>
      </c>
      <c r="AB12" s="261" t="s">
        <v>170</v>
      </c>
      <c r="AC12" s="261" t="s">
        <v>17</v>
      </c>
      <c r="AD12" s="261" t="s">
        <v>143</v>
      </c>
      <c r="AE12" s="260" t="s">
        <v>135</v>
      </c>
      <c r="AF12" s="260" t="s">
        <v>138</v>
      </c>
      <c r="AG12" s="260" t="s">
        <v>183</v>
      </c>
      <c r="AH12" s="262" t="s">
        <v>190</v>
      </c>
      <c r="AI12" s="445" t="s">
        <v>51</v>
      </c>
      <c r="AJ12" s="264" t="s">
        <v>38</v>
      </c>
      <c r="AK12" s="446" t="s">
        <v>52</v>
      </c>
      <c r="AL12" s="329" t="s">
        <v>248</v>
      </c>
    </row>
    <row r="13" spans="1:38" ht="15.75" hidden="1" customHeight="1">
      <c r="A13" s="405">
        <v>1</v>
      </c>
      <c r="B13" s="377" t="s">
        <v>444</v>
      </c>
      <c r="C13" s="447" t="s">
        <v>60</v>
      </c>
      <c r="D13" s="448"/>
      <c r="E13" s="449"/>
      <c r="F13" s="449"/>
      <c r="G13" s="449"/>
      <c r="H13" s="449"/>
      <c r="I13" s="449"/>
      <c r="J13" s="449"/>
      <c r="K13" s="449"/>
      <c r="L13" s="449"/>
      <c r="M13" s="449"/>
      <c r="N13" s="449"/>
      <c r="O13" s="449"/>
      <c r="P13" s="449"/>
      <c r="Q13" s="449"/>
      <c r="R13" s="449"/>
      <c r="S13" s="449"/>
      <c r="T13" s="449"/>
      <c r="U13" s="449"/>
      <c r="V13" s="449"/>
      <c r="W13" s="449">
        <f>6*12</f>
        <v>72</v>
      </c>
      <c r="X13" s="449">
        <f t="shared" ref="X13" si="0">6*12</f>
        <v>72</v>
      </c>
      <c r="Y13" s="269"/>
      <c r="Z13" s="449"/>
      <c r="AA13" s="449"/>
      <c r="AB13" s="449"/>
      <c r="AC13" s="449"/>
      <c r="AD13" s="449"/>
      <c r="AE13" s="450">
        <f>1*6</f>
        <v>6</v>
      </c>
      <c r="AF13" s="450"/>
      <c r="AG13" s="450"/>
      <c r="AH13" s="161"/>
      <c r="AI13" s="451">
        <f t="shared" ref="AI13:AI76" si="1">SUM(D13:AH13)</f>
        <v>150</v>
      </c>
      <c r="AJ13" s="452">
        <v>1</v>
      </c>
      <c r="AK13" s="453" t="e">
        <f>AJ13/D13</f>
        <v>#DIV/0!</v>
      </c>
      <c r="AL13" s="95" t="s">
        <v>249</v>
      </c>
    </row>
    <row r="14" spans="1:38" ht="15.75" hidden="1" customHeight="1">
      <c r="A14" s="432">
        <v>2</v>
      </c>
      <c r="B14" s="367" t="s">
        <v>409</v>
      </c>
      <c r="C14" s="454" t="s">
        <v>62</v>
      </c>
      <c r="D14" s="455">
        <f>7*4</f>
        <v>28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>
        <f>11*2</f>
        <v>22</v>
      </c>
      <c r="S14" s="148">
        <f>11*4</f>
        <v>44</v>
      </c>
      <c r="T14" s="148"/>
      <c r="U14" s="148">
        <f>1*6</f>
        <v>6</v>
      </c>
      <c r="V14" s="148"/>
      <c r="W14" s="148"/>
      <c r="X14" s="148">
        <f>4*12</f>
        <v>48</v>
      </c>
      <c r="Y14" s="115"/>
      <c r="Z14" s="148"/>
      <c r="AA14" s="115"/>
      <c r="AB14" s="148"/>
      <c r="AC14" s="148">
        <f>2</f>
        <v>2</v>
      </c>
      <c r="AD14" s="148"/>
      <c r="AE14" s="148"/>
      <c r="AF14" s="148"/>
      <c r="AG14" s="148"/>
      <c r="AH14" s="456"/>
      <c r="AI14" s="457">
        <f t="shared" si="1"/>
        <v>150</v>
      </c>
      <c r="AJ14" s="458">
        <v>35</v>
      </c>
      <c r="AK14" s="459">
        <f t="shared" ref="AK14:AK77" si="2">AJ14/D14</f>
        <v>1.25</v>
      </c>
      <c r="AL14" s="95" t="s">
        <v>249</v>
      </c>
    </row>
    <row r="15" spans="1:38" ht="15.75" hidden="1" customHeight="1">
      <c r="A15" s="432">
        <v>3</v>
      </c>
      <c r="B15" s="367" t="s">
        <v>537</v>
      </c>
      <c r="C15" s="454" t="s">
        <v>63</v>
      </c>
      <c r="D15" s="678" t="s">
        <v>469</v>
      </c>
      <c r="E15" s="608"/>
      <c r="F15" s="608"/>
      <c r="G15" s="608"/>
      <c r="H15" s="608"/>
      <c r="I15" s="608"/>
      <c r="J15" s="608"/>
      <c r="K15" s="608"/>
      <c r="L15" s="608"/>
      <c r="M15" s="608"/>
      <c r="N15" s="608"/>
      <c r="O15" s="608"/>
      <c r="P15" s="608"/>
      <c r="Q15" s="608"/>
      <c r="R15" s="608"/>
      <c r="S15" s="608"/>
      <c r="T15" s="608"/>
      <c r="U15" s="608"/>
      <c r="V15" s="608"/>
      <c r="W15" s="608"/>
      <c r="X15" s="608"/>
      <c r="Y15" s="608"/>
      <c r="Z15" s="608"/>
      <c r="AA15" s="608"/>
      <c r="AB15" s="608"/>
      <c r="AC15" s="608"/>
      <c r="AD15" s="608"/>
      <c r="AE15" s="608"/>
      <c r="AF15" s="608"/>
      <c r="AG15" s="608"/>
      <c r="AH15" s="679"/>
      <c r="AI15" s="457">
        <f>SUM(D15:AH15)</f>
        <v>0</v>
      </c>
      <c r="AJ15" s="458">
        <v>0</v>
      </c>
      <c r="AK15" s="453" t="e">
        <f>AJ15/#REF!</f>
        <v>#REF!</v>
      </c>
      <c r="AL15" s="95" t="s">
        <v>249</v>
      </c>
    </row>
    <row r="16" spans="1:38" ht="15.75" hidden="1" customHeight="1">
      <c r="A16" s="432">
        <v>4</v>
      </c>
      <c r="B16" s="367" t="s">
        <v>537</v>
      </c>
      <c r="C16" s="454" t="s">
        <v>64</v>
      </c>
      <c r="D16" s="455"/>
      <c r="E16" s="148"/>
      <c r="F16" s="148"/>
      <c r="G16" s="148"/>
      <c r="H16" s="153"/>
      <c r="I16" s="153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>
        <f>6*12</f>
        <v>72</v>
      </c>
      <c r="Y16" s="115"/>
      <c r="Z16" s="148"/>
      <c r="AA16" s="115"/>
      <c r="AB16" s="148"/>
      <c r="AC16" s="115"/>
      <c r="AD16" s="153"/>
      <c r="AE16" s="153"/>
      <c r="AF16" s="153"/>
      <c r="AG16" s="153"/>
      <c r="AH16" s="149"/>
      <c r="AI16" s="457">
        <f t="shared" si="1"/>
        <v>72</v>
      </c>
      <c r="AJ16" s="458">
        <v>0</v>
      </c>
      <c r="AK16" s="453" t="e">
        <f t="shared" si="2"/>
        <v>#DIV/0!</v>
      </c>
      <c r="AL16" s="95" t="s">
        <v>249</v>
      </c>
    </row>
    <row r="17" spans="1:38" ht="15.75" hidden="1" customHeight="1">
      <c r="A17" s="432">
        <v>5</v>
      </c>
      <c r="B17" s="367" t="s">
        <v>537</v>
      </c>
      <c r="C17" s="454" t="s">
        <v>65</v>
      </c>
      <c r="D17" s="455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>
        <f>9*2</f>
        <v>18</v>
      </c>
      <c r="S17" s="148">
        <f>9*4</f>
        <v>36</v>
      </c>
      <c r="T17" s="148"/>
      <c r="U17" s="148"/>
      <c r="V17" s="148"/>
      <c r="W17" s="148">
        <f>4*12</f>
        <v>48</v>
      </c>
      <c r="X17" s="148">
        <f>4*12</f>
        <v>48</v>
      </c>
      <c r="Y17" s="115"/>
      <c r="Z17" s="148"/>
      <c r="AA17" s="115"/>
      <c r="AB17" s="148"/>
      <c r="AC17" s="115"/>
      <c r="AD17" s="153"/>
      <c r="AE17" s="153"/>
      <c r="AF17" s="153"/>
      <c r="AG17" s="153"/>
      <c r="AH17" s="149"/>
      <c r="AI17" s="457">
        <f t="shared" si="1"/>
        <v>150</v>
      </c>
      <c r="AJ17" s="458">
        <v>0</v>
      </c>
      <c r="AK17" s="453" t="e">
        <f t="shared" si="2"/>
        <v>#DIV/0!</v>
      </c>
      <c r="AL17" s="95" t="s">
        <v>249</v>
      </c>
    </row>
    <row r="18" spans="1:38" ht="15.75" hidden="1" customHeight="1">
      <c r="A18" s="432">
        <v>6</v>
      </c>
      <c r="B18" s="367" t="s">
        <v>537</v>
      </c>
      <c r="C18" s="454" t="s">
        <v>66</v>
      </c>
      <c r="D18" s="455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>
        <f>5*6</f>
        <v>30</v>
      </c>
      <c r="V18" s="148"/>
      <c r="W18" s="148">
        <f>7*12</f>
        <v>84</v>
      </c>
      <c r="X18" s="148">
        <f>3*12</f>
        <v>36</v>
      </c>
      <c r="Y18" s="115"/>
      <c r="Z18" s="148"/>
      <c r="AA18" s="115"/>
      <c r="AB18" s="148"/>
      <c r="AC18" s="148"/>
      <c r="AD18" s="148"/>
      <c r="AE18" s="148"/>
      <c r="AF18" s="148"/>
      <c r="AG18" s="148"/>
      <c r="AH18" s="456"/>
      <c r="AI18" s="457">
        <f t="shared" si="1"/>
        <v>150</v>
      </c>
      <c r="AJ18" s="458">
        <v>0</v>
      </c>
      <c r="AK18" s="453" t="e">
        <f t="shared" si="2"/>
        <v>#DIV/0!</v>
      </c>
      <c r="AL18" s="95" t="s">
        <v>249</v>
      </c>
    </row>
    <row r="19" spans="1:38" ht="15.75" hidden="1" customHeight="1">
      <c r="A19" s="432">
        <v>7</v>
      </c>
      <c r="B19" s="367" t="s">
        <v>408</v>
      </c>
      <c r="C19" s="454" t="s">
        <v>67</v>
      </c>
      <c r="D19" s="455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>
        <f>9*6</f>
        <v>54</v>
      </c>
      <c r="V19" s="148"/>
      <c r="W19" s="148">
        <f>2*12</f>
        <v>24</v>
      </c>
      <c r="X19" s="148">
        <f>6*12</f>
        <v>72</v>
      </c>
      <c r="Y19" s="115"/>
      <c r="Z19" s="148"/>
      <c r="AA19" s="115"/>
      <c r="AB19" s="148"/>
      <c r="AC19" s="148"/>
      <c r="AD19" s="148"/>
      <c r="AE19" s="148"/>
      <c r="AF19" s="148"/>
      <c r="AG19" s="148"/>
      <c r="AH19" s="456"/>
      <c r="AI19" s="457">
        <f t="shared" si="1"/>
        <v>150</v>
      </c>
      <c r="AJ19" s="458">
        <v>0</v>
      </c>
      <c r="AK19" s="453" t="e">
        <f t="shared" si="2"/>
        <v>#DIV/0!</v>
      </c>
      <c r="AL19" s="95" t="s">
        <v>249</v>
      </c>
    </row>
    <row r="20" spans="1:38" ht="15.75" hidden="1" customHeight="1">
      <c r="A20" s="432">
        <v>8</v>
      </c>
      <c r="B20" s="367" t="s">
        <v>408</v>
      </c>
      <c r="C20" s="454" t="s">
        <v>68</v>
      </c>
      <c r="D20" s="455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>
        <f>4*6</f>
        <v>24</v>
      </c>
      <c r="V20" s="148"/>
      <c r="W20" s="148">
        <f>3*12</f>
        <v>36</v>
      </c>
      <c r="X20" s="148">
        <f>1*12</f>
        <v>12</v>
      </c>
      <c r="Y20" s="607" t="s">
        <v>519</v>
      </c>
      <c r="Z20" s="608"/>
      <c r="AA20" s="608"/>
      <c r="AB20" s="608"/>
      <c r="AC20" s="608"/>
      <c r="AD20" s="608"/>
      <c r="AE20" s="608"/>
      <c r="AF20" s="608"/>
      <c r="AG20" s="608"/>
      <c r="AH20" s="679"/>
      <c r="AI20" s="457">
        <f t="shared" si="1"/>
        <v>72</v>
      </c>
      <c r="AJ20" s="458">
        <v>0</v>
      </c>
      <c r="AK20" s="453" t="e">
        <f t="shared" si="2"/>
        <v>#DIV/0!</v>
      </c>
      <c r="AL20" s="95" t="s">
        <v>249</v>
      </c>
    </row>
    <row r="21" spans="1:38" ht="15.75" hidden="1" customHeight="1">
      <c r="A21" s="432">
        <v>9</v>
      </c>
      <c r="B21" s="367" t="s">
        <v>408</v>
      </c>
      <c r="C21" s="454" t="s">
        <v>69</v>
      </c>
      <c r="D21" s="455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>
        <f>9*6</f>
        <v>54</v>
      </c>
      <c r="V21" s="148"/>
      <c r="W21" s="148">
        <f>7*12</f>
        <v>84</v>
      </c>
      <c r="X21" s="148">
        <f>1*12</f>
        <v>12</v>
      </c>
      <c r="Y21" s="148"/>
      <c r="Z21" s="148"/>
      <c r="AA21" s="148"/>
      <c r="AB21" s="148"/>
      <c r="AC21" s="148"/>
      <c r="AD21" s="148"/>
      <c r="AE21" s="148"/>
      <c r="AF21" s="148"/>
      <c r="AG21" s="148"/>
      <c r="AH21" s="456"/>
      <c r="AI21" s="457">
        <f t="shared" si="1"/>
        <v>150</v>
      </c>
      <c r="AJ21" s="458">
        <v>0</v>
      </c>
      <c r="AK21" s="453" t="e">
        <f t="shared" si="2"/>
        <v>#DIV/0!</v>
      </c>
      <c r="AL21" s="95" t="s">
        <v>249</v>
      </c>
    </row>
    <row r="22" spans="1:38" ht="15.75" hidden="1" customHeight="1">
      <c r="A22" s="432">
        <v>10</v>
      </c>
      <c r="B22" s="367" t="s">
        <v>408</v>
      </c>
      <c r="C22" s="454" t="s">
        <v>70</v>
      </c>
      <c r="D22" s="455"/>
      <c r="E22" s="148"/>
      <c r="F22" s="148">
        <v>36</v>
      </c>
      <c r="G22" s="148"/>
      <c r="H22" s="148"/>
      <c r="I22" s="148"/>
      <c r="J22" s="148"/>
      <c r="K22" s="100"/>
      <c r="L22" s="148"/>
      <c r="M22" s="148"/>
      <c r="N22" s="148"/>
      <c r="O22" s="148"/>
      <c r="P22" s="148"/>
      <c r="Q22" s="148"/>
      <c r="R22" s="148">
        <f>3*2</f>
        <v>6</v>
      </c>
      <c r="S22" s="100">
        <f>3*4</f>
        <v>12</v>
      </c>
      <c r="T22" s="148"/>
      <c r="U22" s="148">
        <f>2*6</f>
        <v>12</v>
      </c>
      <c r="V22" s="148"/>
      <c r="W22" s="148">
        <f>1*12</f>
        <v>12</v>
      </c>
      <c r="X22" s="148">
        <f>6*12</f>
        <v>72</v>
      </c>
      <c r="Y22" s="115"/>
      <c r="Z22" s="148"/>
      <c r="AA22" s="115"/>
      <c r="AB22" s="148"/>
      <c r="AC22" s="148"/>
      <c r="AD22" s="148"/>
      <c r="AE22" s="148"/>
      <c r="AF22" s="148"/>
      <c r="AG22" s="148"/>
      <c r="AH22" s="456"/>
      <c r="AI22" s="457">
        <f t="shared" si="1"/>
        <v>150</v>
      </c>
      <c r="AJ22" s="458">
        <v>24</v>
      </c>
      <c r="AK22" s="453" t="e">
        <f t="shared" si="2"/>
        <v>#DIV/0!</v>
      </c>
      <c r="AL22" s="95" t="s">
        <v>249</v>
      </c>
    </row>
    <row r="23" spans="1:38" ht="15.75" hidden="1" customHeight="1">
      <c r="A23" s="432">
        <v>11</v>
      </c>
      <c r="B23" s="367" t="s">
        <v>408</v>
      </c>
      <c r="C23" s="454" t="s">
        <v>315</v>
      </c>
      <c r="D23" s="455"/>
      <c r="E23" s="148"/>
      <c r="F23" s="148">
        <v>16</v>
      </c>
      <c r="G23" s="148"/>
      <c r="H23" s="148"/>
      <c r="I23" s="148"/>
      <c r="J23" s="148"/>
      <c r="K23" s="100"/>
      <c r="L23" s="148"/>
      <c r="M23" s="148"/>
      <c r="N23" s="148"/>
      <c r="O23" s="148"/>
      <c r="P23" s="148"/>
      <c r="Q23" s="148"/>
      <c r="R23" s="148">
        <f>4*2</f>
        <v>8</v>
      </c>
      <c r="S23" s="100">
        <f>4*4</f>
        <v>16</v>
      </c>
      <c r="T23" s="148"/>
      <c r="U23" s="148">
        <f>4*6</f>
        <v>24</v>
      </c>
      <c r="V23" s="148"/>
      <c r="W23" s="148">
        <f>2*12</f>
        <v>24</v>
      </c>
      <c r="X23" s="148">
        <f>5*12</f>
        <v>60</v>
      </c>
      <c r="Y23" s="115"/>
      <c r="Z23" s="148"/>
      <c r="AA23" s="115"/>
      <c r="AB23" s="148"/>
      <c r="AC23" s="148">
        <f>2</f>
        <v>2</v>
      </c>
      <c r="AD23" s="148"/>
      <c r="AE23" s="148"/>
      <c r="AF23" s="148"/>
      <c r="AG23" s="148"/>
      <c r="AH23" s="456"/>
      <c r="AI23" s="457">
        <f t="shared" si="1"/>
        <v>150</v>
      </c>
      <c r="AJ23" s="458">
        <v>0</v>
      </c>
      <c r="AK23" s="453" t="e">
        <f t="shared" si="2"/>
        <v>#DIV/0!</v>
      </c>
      <c r="AL23" s="95" t="s">
        <v>249</v>
      </c>
    </row>
    <row r="24" spans="1:38" ht="15.75" hidden="1" customHeight="1">
      <c r="A24" s="432">
        <v>12</v>
      </c>
      <c r="B24" s="367" t="s">
        <v>470</v>
      </c>
      <c r="C24" s="454" t="s">
        <v>71</v>
      </c>
      <c r="D24" s="455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>
        <f>9*6</f>
        <v>54</v>
      </c>
      <c r="V24" s="148"/>
      <c r="W24" s="148">
        <f>2*12</f>
        <v>24</v>
      </c>
      <c r="X24" s="148">
        <f>6*12</f>
        <v>72</v>
      </c>
      <c r="Y24" s="115"/>
      <c r="Z24" s="148"/>
      <c r="AA24" s="115"/>
      <c r="AB24" s="148"/>
      <c r="AC24" s="115"/>
      <c r="AD24" s="153"/>
      <c r="AE24" s="153"/>
      <c r="AF24" s="148"/>
      <c r="AG24" s="148"/>
      <c r="AH24" s="456"/>
      <c r="AI24" s="457">
        <f t="shared" si="1"/>
        <v>150</v>
      </c>
      <c r="AJ24" s="458">
        <v>1</v>
      </c>
      <c r="AK24" s="453" t="e">
        <f t="shared" si="2"/>
        <v>#DIV/0!</v>
      </c>
      <c r="AL24" s="95" t="s">
        <v>249</v>
      </c>
    </row>
    <row r="25" spans="1:38" ht="15.75" hidden="1" customHeight="1">
      <c r="A25" s="432">
        <v>13</v>
      </c>
      <c r="B25" s="367" t="s">
        <v>470</v>
      </c>
      <c r="C25" s="454" t="s">
        <v>72</v>
      </c>
      <c r="D25" s="455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>
        <f>9*6</f>
        <v>54</v>
      </c>
      <c r="V25" s="148"/>
      <c r="W25" s="148">
        <f>2*12</f>
        <v>24</v>
      </c>
      <c r="X25" s="148">
        <f>6*12</f>
        <v>72</v>
      </c>
      <c r="Y25" s="115"/>
      <c r="Z25" s="148"/>
      <c r="AA25" s="115"/>
      <c r="AB25" s="148"/>
      <c r="AC25" s="115"/>
      <c r="AD25" s="153"/>
      <c r="AE25" s="153"/>
      <c r="AF25" s="153"/>
      <c r="AG25" s="153"/>
      <c r="AH25" s="149"/>
      <c r="AI25" s="457">
        <f t="shared" si="1"/>
        <v>150</v>
      </c>
      <c r="AJ25" s="458">
        <v>0</v>
      </c>
      <c r="AK25" s="453" t="e">
        <f t="shared" si="2"/>
        <v>#DIV/0!</v>
      </c>
      <c r="AL25" s="95" t="s">
        <v>249</v>
      </c>
    </row>
    <row r="26" spans="1:38" ht="15.75" hidden="1" customHeight="1">
      <c r="A26" s="432">
        <v>14</v>
      </c>
      <c r="B26" s="367" t="s">
        <v>470</v>
      </c>
      <c r="C26" s="454" t="s">
        <v>73</v>
      </c>
      <c r="D26" s="455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>
        <f>5*6</f>
        <v>30</v>
      </c>
      <c r="V26" s="148"/>
      <c r="W26" s="148">
        <f>1*12</f>
        <v>12</v>
      </c>
      <c r="X26" s="148">
        <f>3*12</f>
        <v>36</v>
      </c>
      <c r="Y26" s="607" t="s">
        <v>519</v>
      </c>
      <c r="Z26" s="608"/>
      <c r="AA26" s="608"/>
      <c r="AB26" s="608"/>
      <c r="AC26" s="608"/>
      <c r="AD26" s="608"/>
      <c r="AE26" s="608"/>
      <c r="AF26" s="608"/>
      <c r="AG26" s="608"/>
      <c r="AH26" s="679"/>
      <c r="AI26" s="457">
        <f t="shared" si="1"/>
        <v>78</v>
      </c>
      <c r="AJ26" s="458">
        <v>0</v>
      </c>
      <c r="AK26" s="453" t="e">
        <f t="shared" si="2"/>
        <v>#DIV/0!</v>
      </c>
      <c r="AL26" s="95" t="s">
        <v>249</v>
      </c>
    </row>
    <row r="27" spans="1:38" ht="15.75" hidden="1" customHeight="1">
      <c r="A27" s="432">
        <v>15</v>
      </c>
      <c r="B27" s="367" t="s">
        <v>470</v>
      </c>
      <c r="C27" s="454" t="s">
        <v>74</v>
      </c>
      <c r="D27" s="455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>
        <f>1*6</f>
        <v>6</v>
      </c>
      <c r="V27" s="148"/>
      <c r="W27" s="148">
        <f>7*12</f>
        <v>84</v>
      </c>
      <c r="X27" s="148">
        <f>5*12</f>
        <v>60</v>
      </c>
      <c r="Y27" s="115"/>
      <c r="Z27" s="148"/>
      <c r="AA27" s="115"/>
      <c r="AB27" s="148"/>
      <c r="AC27" s="157"/>
      <c r="AD27" s="157"/>
      <c r="AE27" s="157"/>
      <c r="AF27" s="157"/>
      <c r="AG27" s="157"/>
      <c r="AH27" s="149"/>
      <c r="AI27" s="457">
        <f t="shared" si="1"/>
        <v>150</v>
      </c>
      <c r="AJ27" s="458">
        <v>0</v>
      </c>
      <c r="AK27" s="453" t="e">
        <f t="shared" si="2"/>
        <v>#DIV/0!</v>
      </c>
      <c r="AL27" s="95" t="s">
        <v>249</v>
      </c>
    </row>
    <row r="28" spans="1:38" ht="15.75" hidden="1" customHeight="1">
      <c r="A28" s="432">
        <v>16</v>
      </c>
      <c r="B28" s="367" t="s">
        <v>411</v>
      </c>
      <c r="C28" s="454" t="s">
        <v>76</v>
      </c>
      <c r="D28" s="455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>
        <f>1*2</f>
        <v>2</v>
      </c>
      <c r="S28" s="148">
        <f>1*4</f>
        <v>4</v>
      </c>
      <c r="T28" s="148"/>
      <c r="U28" s="148"/>
      <c r="V28" s="148"/>
      <c r="W28" s="148">
        <f>5*12</f>
        <v>60</v>
      </c>
      <c r="X28" s="148">
        <f>7*12</f>
        <v>84</v>
      </c>
      <c r="Y28" s="148"/>
      <c r="Z28" s="148"/>
      <c r="AA28" s="148"/>
      <c r="AB28" s="148"/>
      <c r="AC28" s="148"/>
      <c r="AD28" s="148"/>
      <c r="AE28" s="148"/>
      <c r="AF28" s="148"/>
      <c r="AG28" s="148"/>
      <c r="AH28" s="456"/>
      <c r="AI28" s="457">
        <f t="shared" si="1"/>
        <v>150</v>
      </c>
      <c r="AJ28" s="458">
        <v>0</v>
      </c>
      <c r="AK28" s="453" t="e">
        <f t="shared" si="2"/>
        <v>#DIV/0!</v>
      </c>
      <c r="AL28" s="95" t="s">
        <v>249</v>
      </c>
    </row>
    <row r="29" spans="1:38" ht="15.75" hidden="1" customHeight="1">
      <c r="A29" s="432">
        <v>17</v>
      </c>
      <c r="B29" s="367" t="s">
        <v>411</v>
      </c>
      <c r="C29" s="454" t="s">
        <v>77</v>
      </c>
      <c r="D29" s="455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>
        <f>1*2</f>
        <v>2</v>
      </c>
      <c r="S29" s="148">
        <f>1*4</f>
        <v>4</v>
      </c>
      <c r="T29" s="148"/>
      <c r="U29" s="148"/>
      <c r="V29" s="148"/>
      <c r="W29" s="148">
        <f>5*12</f>
        <v>60</v>
      </c>
      <c r="X29" s="148">
        <f>7*12</f>
        <v>84</v>
      </c>
      <c r="Y29" s="148"/>
      <c r="Z29" s="148"/>
      <c r="AA29" s="148"/>
      <c r="AB29" s="148"/>
      <c r="AC29" s="148"/>
      <c r="AD29" s="148"/>
      <c r="AE29" s="148"/>
      <c r="AF29" s="148"/>
      <c r="AG29" s="148"/>
      <c r="AH29" s="456"/>
      <c r="AI29" s="457">
        <f t="shared" si="1"/>
        <v>150</v>
      </c>
      <c r="AJ29" s="458">
        <v>0</v>
      </c>
      <c r="AK29" s="453" t="e">
        <f t="shared" si="2"/>
        <v>#DIV/0!</v>
      </c>
      <c r="AL29" s="95" t="s">
        <v>249</v>
      </c>
    </row>
    <row r="30" spans="1:38" ht="15.75" hidden="1" customHeight="1">
      <c r="A30" s="432">
        <v>18</v>
      </c>
      <c r="B30" s="367" t="s">
        <v>537</v>
      </c>
      <c r="C30" s="454" t="s">
        <v>78</v>
      </c>
      <c r="D30" s="455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>
        <f>6*2</f>
        <v>12</v>
      </c>
      <c r="S30" s="148">
        <f>6*4</f>
        <v>24</v>
      </c>
      <c r="T30" s="148"/>
      <c r="U30" s="148">
        <f>1*6</f>
        <v>6</v>
      </c>
      <c r="V30" s="148"/>
      <c r="W30" s="148">
        <f>6*12</f>
        <v>72</v>
      </c>
      <c r="X30" s="148">
        <f>3*12</f>
        <v>36</v>
      </c>
      <c r="Y30" s="115"/>
      <c r="Z30" s="148"/>
      <c r="AA30" s="115"/>
      <c r="AB30" s="148"/>
      <c r="AC30" s="157"/>
      <c r="AD30" s="157"/>
      <c r="AE30" s="157"/>
      <c r="AF30" s="157"/>
      <c r="AG30" s="157"/>
      <c r="AH30" s="460"/>
      <c r="AI30" s="457">
        <f t="shared" si="1"/>
        <v>150</v>
      </c>
      <c r="AJ30" s="458">
        <v>0</v>
      </c>
      <c r="AK30" s="453" t="e">
        <f t="shared" si="2"/>
        <v>#DIV/0!</v>
      </c>
      <c r="AL30" s="95" t="s">
        <v>249</v>
      </c>
    </row>
    <row r="31" spans="1:38" ht="15.75" hidden="1" customHeight="1">
      <c r="A31" s="432">
        <v>19</v>
      </c>
      <c r="B31" s="367" t="s">
        <v>537</v>
      </c>
      <c r="C31" s="461" t="s">
        <v>79</v>
      </c>
      <c r="D31" s="678" t="s">
        <v>360</v>
      </c>
      <c r="E31" s="608"/>
      <c r="F31" s="608"/>
      <c r="G31" s="608"/>
      <c r="H31" s="608"/>
      <c r="I31" s="608"/>
      <c r="J31" s="608"/>
      <c r="K31" s="608"/>
      <c r="L31" s="608"/>
      <c r="M31" s="608"/>
      <c r="N31" s="608"/>
      <c r="O31" s="608"/>
      <c r="P31" s="608"/>
      <c r="Q31" s="608"/>
      <c r="R31" s="608"/>
      <c r="S31" s="608"/>
      <c r="T31" s="608"/>
      <c r="U31" s="608"/>
      <c r="V31" s="608"/>
      <c r="W31" s="608"/>
      <c r="X31" s="608"/>
      <c r="Y31" s="608"/>
      <c r="Z31" s="608"/>
      <c r="AA31" s="608"/>
      <c r="AB31" s="608"/>
      <c r="AC31" s="608"/>
      <c r="AD31" s="608"/>
      <c r="AE31" s="608"/>
      <c r="AF31" s="608"/>
      <c r="AG31" s="608"/>
      <c r="AH31" s="679"/>
      <c r="AI31" s="457">
        <f>SUM(D31:AH31)</f>
        <v>0</v>
      </c>
      <c r="AJ31" s="458">
        <v>0</v>
      </c>
      <c r="AK31" s="453" t="e">
        <f>AJ31/#REF!</f>
        <v>#REF!</v>
      </c>
      <c r="AL31" s="95" t="s">
        <v>249</v>
      </c>
    </row>
    <row r="32" spans="1:38" ht="15.75" hidden="1" customHeight="1">
      <c r="A32" s="432">
        <v>20</v>
      </c>
      <c r="B32" s="367" t="s">
        <v>408</v>
      </c>
      <c r="C32" s="454" t="s">
        <v>80</v>
      </c>
      <c r="D32" s="455"/>
      <c r="E32" s="148"/>
      <c r="F32" s="148">
        <v>24</v>
      </c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>
        <f>5*2</f>
        <v>10</v>
      </c>
      <c r="S32" s="148">
        <f>5*4</f>
        <v>20</v>
      </c>
      <c r="T32" s="148"/>
      <c r="U32" s="148"/>
      <c r="V32" s="148"/>
      <c r="W32" s="148"/>
      <c r="X32" s="148">
        <f>8*12</f>
        <v>96</v>
      </c>
      <c r="Y32" s="115"/>
      <c r="Z32" s="148"/>
      <c r="AA32" s="115"/>
      <c r="AB32" s="148"/>
      <c r="AC32" s="115"/>
      <c r="AD32" s="153"/>
      <c r="AE32" s="153"/>
      <c r="AF32" s="148"/>
      <c r="AG32" s="148"/>
      <c r="AH32" s="456"/>
      <c r="AI32" s="457">
        <f t="shared" si="1"/>
        <v>150</v>
      </c>
      <c r="AJ32" s="458">
        <v>0</v>
      </c>
      <c r="AK32" s="453" t="e">
        <f t="shared" si="2"/>
        <v>#DIV/0!</v>
      </c>
      <c r="AL32" s="95" t="s">
        <v>249</v>
      </c>
    </row>
    <row r="33" spans="1:38" ht="15.75" hidden="1" customHeight="1">
      <c r="A33" s="432">
        <v>21</v>
      </c>
      <c r="B33" s="367" t="s">
        <v>408</v>
      </c>
      <c r="C33" s="454" t="s">
        <v>81</v>
      </c>
      <c r="D33" s="455">
        <v>16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>
        <v>14</v>
      </c>
      <c r="S33" s="148">
        <f>3*4</f>
        <v>12</v>
      </c>
      <c r="T33" s="148"/>
      <c r="U33" s="148">
        <f>2*6</f>
        <v>12</v>
      </c>
      <c r="V33" s="148"/>
      <c r="W33" s="148">
        <f>1*12</f>
        <v>12</v>
      </c>
      <c r="X33" s="148">
        <f>7*12</f>
        <v>84</v>
      </c>
      <c r="Y33" s="115"/>
      <c r="Z33" s="148"/>
      <c r="AA33" s="115"/>
      <c r="AB33" s="148"/>
      <c r="AC33" s="157"/>
      <c r="AD33" s="157"/>
      <c r="AE33" s="157"/>
      <c r="AF33" s="157"/>
      <c r="AG33" s="157"/>
      <c r="AH33" s="460"/>
      <c r="AI33" s="457">
        <f t="shared" si="1"/>
        <v>150</v>
      </c>
      <c r="AJ33" s="458">
        <v>42</v>
      </c>
      <c r="AK33" s="459">
        <f t="shared" si="2"/>
        <v>2.625</v>
      </c>
      <c r="AL33" s="95" t="s">
        <v>249</v>
      </c>
    </row>
    <row r="34" spans="1:38" ht="15.75" hidden="1" customHeight="1">
      <c r="A34" s="432">
        <v>22</v>
      </c>
      <c r="B34" s="367" t="s">
        <v>408</v>
      </c>
      <c r="C34" s="454" t="s">
        <v>82</v>
      </c>
      <c r="D34" s="455">
        <v>16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>
        <v>16</v>
      </c>
      <c r="S34" s="148">
        <f>4*4</f>
        <v>16</v>
      </c>
      <c r="T34" s="148"/>
      <c r="U34" s="148">
        <f>5*6</f>
        <v>30</v>
      </c>
      <c r="V34" s="148"/>
      <c r="W34" s="148">
        <f>2*12</f>
        <v>24</v>
      </c>
      <c r="X34" s="148">
        <f>4*12</f>
        <v>48</v>
      </c>
      <c r="Y34" s="115"/>
      <c r="Z34" s="148"/>
      <c r="AA34" s="115"/>
      <c r="AB34" s="148"/>
      <c r="AC34" s="148"/>
      <c r="AD34" s="148"/>
      <c r="AE34" s="148"/>
      <c r="AF34" s="148"/>
      <c r="AG34" s="148"/>
      <c r="AH34" s="456"/>
      <c r="AI34" s="457">
        <f t="shared" si="1"/>
        <v>150</v>
      </c>
      <c r="AJ34" s="458">
        <v>25</v>
      </c>
      <c r="AK34" s="459">
        <f t="shared" si="2"/>
        <v>1.5625</v>
      </c>
      <c r="AL34" s="95" t="s">
        <v>249</v>
      </c>
    </row>
    <row r="35" spans="1:38" ht="15.75" hidden="1" customHeight="1">
      <c r="A35" s="432">
        <v>23</v>
      </c>
      <c r="B35" s="367" t="s">
        <v>537</v>
      </c>
      <c r="C35" s="454" t="s">
        <v>83</v>
      </c>
      <c r="D35" s="455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57"/>
      <c r="S35" s="148"/>
      <c r="T35" s="148"/>
      <c r="U35" s="148">
        <f>13*6</f>
        <v>78</v>
      </c>
      <c r="V35" s="148"/>
      <c r="W35" s="148">
        <f>3*12</f>
        <v>36</v>
      </c>
      <c r="X35" s="148">
        <f>3*12</f>
        <v>36</v>
      </c>
      <c r="Y35" s="157"/>
      <c r="Z35" s="157"/>
      <c r="AA35" s="157"/>
      <c r="AB35" s="157"/>
      <c r="AC35" s="157"/>
      <c r="AD35" s="157"/>
      <c r="AE35" s="157"/>
      <c r="AF35" s="157"/>
      <c r="AG35" s="157"/>
      <c r="AH35" s="460"/>
      <c r="AI35" s="457">
        <f t="shared" si="1"/>
        <v>150</v>
      </c>
      <c r="AJ35" s="458">
        <v>0</v>
      </c>
      <c r="AK35" s="453" t="e">
        <f t="shared" si="2"/>
        <v>#DIV/0!</v>
      </c>
      <c r="AL35" s="95" t="s">
        <v>249</v>
      </c>
    </row>
    <row r="36" spans="1:38" ht="15.75" hidden="1" customHeight="1">
      <c r="A36" s="432">
        <v>24</v>
      </c>
      <c r="B36" s="367" t="s">
        <v>537</v>
      </c>
      <c r="C36" s="454" t="s">
        <v>84</v>
      </c>
      <c r="D36" s="455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>
        <f>4*2</f>
        <v>8</v>
      </c>
      <c r="S36" s="148">
        <f>4*4</f>
        <v>16</v>
      </c>
      <c r="T36" s="148"/>
      <c r="U36" s="148"/>
      <c r="V36" s="148"/>
      <c r="W36" s="148">
        <f>3*12</f>
        <v>36</v>
      </c>
      <c r="X36" s="148">
        <f>2*12</f>
        <v>24</v>
      </c>
      <c r="Y36" s="115"/>
      <c r="Z36" s="148"/>
      <c r="AA36" s="157"/>
      <c r="AB36" s="157"/>
      <c r="AC36" s="157"/>
      <c r="AD36" s="157"/>
      <c r="AE36" s="153">
        <f>11*6</f>
        <v>66</v>
      </c>
      <c r="AF36" s="153"/>
      <c r="AG36" s="153"/>
      <c r="AH36" s="149"/>
      <c r="AI36" s="457">
        <f t="shared" si="1"/>
        <v>150</v>
      </c>
      <c r="AJ36" s="458">
        <v>0</v>
      </c>
      <c r="AK36" s="453" t="e">
        <f t="shared" si="2"/>
        <v>#DIV/0!</v>
      </c>
      <c r="AL36" s="95" t="s">
        <v>249</v>
      </c>
    </row>
    <row r="37" spans="1:38" ht="15.75" hidden="1" customHeight="1">
      <c r="A37" s="432">
        <v>25</v>
      </c>
      <c r="B37" s="367" t="s">
        <v>411</v>
      </c>
      <c r="C37" s="454" t="s">
        <v>85</v>
      </c>
      <c r="D37" s="455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>
        <f>1*2</f>
        <v>2</v>
      </c>
      <c r="S37" s="148">
        <f>1*4</f>
        <v>4</v>
      </c>
      <c r="T37" s="148"/>
      <c r="U37" s="148">
        <f>4*6</f>
        <v>24</v>
      </c>
      <c r="V37" s="148"/>
      <c r="W37" s="148"/>
      <c r="X37" s="148">
        <f>7*12</f>
        <v>84</v>
      </c>
      <c r="Y37" s="607" t="s">
        <v>520</v>
      </c>
      <c r="Z37" s="608"/>
      <c r="AA37" s="608"/>
      <c r="AB37" s="608"/>
      <c r="AC37" s="608"/>
      <c r="AD37" s="608"/>
      <c r="AE37" s="608"/>
      <c r="AF37" s="608"/>
      <c r="AG37" s="608"/>
      <c r="AH37" s="679"/>
      <c r="AI37" s="457">
        <f t="shared" si="1"/>
        <v>114</v>
      </c>
      <c r="AJ37" s="458">
        <v>0</v>
      </c>
      <c r="AK37" s="453" t="e">
        <f t="shared" si="2"/>
        <v>#DIV/0!</v>
      </c>
      <c r="AL37" s="95" t="s">
        <v>249</v>
      </c>
    </row>
    <row r="38" spans="1:38" ht="15.75" hidden="1" customHeight="1">
      <c r="A38" s="432">
        <v>26</v>
      </c>
      <c r="B38" s="367" t="s">
        <v>416</v>
      </c>
      <c r="C38" s="454" t="s">
        <v>86</v>
      </c>
      <c r="D38" s="455"/>
      <c r="E38" s="148"/>
      <c r="F38" s="148">
        <v>24</v>
      </c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>
        <f>13*2</f>
        <v>26</v>
      </c>
      <c r="S38" s="148">
        <f>13*4</f>
        <v>52</v>
      </c>
      <c r="T38" s="148"/>
      <c r="U38" s="148"/>
      <c r="V38" s="148"/>
      <c r="W38" s="148"/>
      <c r="X38" s="148">
        <f>4*12</f>
        <v>48</v>
      </c>
      <c r="Y38" s="115"/>
      <c r="Z38" s="148"/>
      <c r="AA38" s="115"/>
      <c r="AB38" s="148"/>
      <c r="AC38" s="148"/>
      <c r="AD38" s="148"/>
      <c r="AE38" s="148"/>
      <c r="AF38" s="148"/>
      <c r="AG38" s="148"/>
      <c r="AH38" s="456"/>
      <c r="AI38" s="457">
        <f t="shared" si="1"/>
        <v>150</v>
      </c>
      <c r="AJ38" s="458">
        <v>0</v>
      </c>
      <c r="AK38" s="453" t="e">
        <f t="shared" si="2"/>
        <v>#DIV/0!</v>
      </c>
      <c r="AL38" s="95" t="s">
        <v>249</v>
      </c>
    </row>
    <row r="39" spans="1:38" ht="15.75" hidden="1" customHeight="1">
      <c r="A39" s="432">
        <v>27</v>
      </c>
      <c r="B39" s="367" t="s">
        <v>416</v>
      </c>
      <c r="C39" s="454" t="s">
        <v>87</v>
      </c>
      <c r="D39" s="455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>
        <f>1*2</f>
        <v>2</v>
      </c>
      <c r="S39" s="148">
        <f>1*4</f>
        <v>4</v>
      </c>
      <c r="T39" s="148">
        <f>2*6</f>
        <v>12</v>
      </c>
      <c r="U39" s="148"/>
      <c r="V39" s="148"/>
      <c r="W39" s="148"/>
      <c r="X39" s="148">
        <f>10*12</f>
        <v>120</v>
      </c>
      <c r="Y39" s="115"/>
      <c r="Z39" s="148"/>
      <c r="AA39" s="115"/>
      <c r="AB39" s="148"/>
      <c r="AC39" s="157"/>
      <c r="AD39" s="157"/>
      <c r="AE39" s="157">
        <f>2*6</f>
        <v>12</v>
      </c>
      <c r="AF39" s="157"/>
      <c r="AG39" s="157"/>
      <c r="AH39" s="456"/>
      <c r="AI39" s="457">
        <f t="shared" si="1"/>
        <v>150</v>
      </c>
      <c r="AJ39" s="458">
        <v>15</v>
      </c>
      <c r="AK39" s="453" t="e">
        <f t="shared" si="2"/>
        <v>#DIV/0!</v>
      </c>
      <c r="AL39" s="95" t="s">
        <v>249</v>
      </c>
    </row>
    <row r="40" spans="1:38" ht="15.75" hidden="1" customHeight="1">
      <c r="A40" s="432">
        <v>28</v>
      </c>
      <c r="B40" s="367" t="s">
        <v>416</v>
      </c>
      <c r="C40" s="454" t="s">
        <v>88</v>
      </c>
      <c r="D40" s="455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>
        <f>5*2</f>
        <v>10</v>
      </c>
      <c r="S40" s="148">
        <f>5*4</f>
        <v>20</v>
      </c>
      <c r="T40" s="148"/>
      <c r="U40" s="148"/>
      <c r="V40" s="148"/>
      <c r="W40" s="148"/>
      <c r="X40" s="148">
        <f>10*12</f>
        <v>120</v>
      </c>
      <c r="Y40" s="115"/>
      <c r="Z40" s="148"/>
      <c r="AA40" s="115"/>
      <c r="AB40" s="148"/>
      <c r="AC40" s="115"/>
      <c r="AD40" s="153"/>
      <c r="AE40" s="153"/>
      <c r="AF40" s="153"/>
      <c r="AG40" s="153"/>
      <c r="AH40" s="149"/>
      <c r="AI40" s="457">
        <f t="shared" si="1"/>
        <v>150</v>
      </c>
      <c r="AJ40" s="458">
        <v>37</v>
      </c>
      <c r="AK40" s="453" t="e">
        <f t="shared" si="2"/>
        <v>#DIV/0!</v>
      </c>
      <c r="AL40" s="95" t="s">
        <v>249</v>
      </c>
    </row>
    <row r="41" spans="1:38" ht="15.75" hidden="1" customHeight="1">
      <c r="A41" s="432">
        <v>29</v>
      </c>
      <c r="B41" s="367" t="s">
        <v>416</v>
      </c>
      <c r="C41" s="454" t="s">
        <v>89</v>
      </c>
      <c r="D41" s="455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>
        <f>1*2</f>
        <v>2</v>
      </c>
      <c r="S41" s="148">
        <f>1*4</f>
        <v>4</v>
      </c>
      <c r="T41" s="148"/>
      <c r="U41" s="148"/>
      <c r="V41" s="148"/>
      <c r="W41" s="148">
        <f>5*12</f>
        <v>60</v>
      </c>
      <c r="X41" s="148">
        <f>7*12</f>
        <v>84</v>
      </c>
      <c r="Y41" s="115"/>
      <c r="Z41" s="148"/>
      <c r="AA41" s="115"/>
      <c r="AB41" s="148"/>
      <c r="AC41" s="148"/>
      <c r="AD41" s="153"/>
      <c r="AE41" s="153"/>
      <c r="AF41" s="153"/>
      <c r="AG41" s="153"/>
      <c r="AH41" s="149"/>
      <c r="AI41" s="457">
        <f t="shared" si="1"/>
        <v>150</v>
      </c>
      <c r="AJ41" s="458">
        <v>16</v>
      </c>
      <c r="AK41" s="453" t="e">
        <f t="shared" si="2"/>
        <v>#DIV/0!</v>
      </c>
      <c r="AL41" s="95" t="s">
        <v>249</v>
      </c>
    </row>
    <row r="42" spans="1:38" ht="15.75" hidden="1" customHeight="1">
      <c r="A42" s="432">
        <v>30</v>
      </c>
      <c r="B42" s="367" t="s">
        <v>417</v>
      </c>
      <c r="C42" s="454" t="s">
        <v>213</v>
      </c>
      <c r="D42" s="455">
        <v>28</v>
      </c>
      <c r="E42" s="148"/>
      <c r="F42" s="148"/>
      <c r="G42" s="148"/>
      <c r="H42" s="148"/>
      <c r="I42" s="148"/>
      <c r="J42" s="148"/>
      <c r="K42" s="148"/>
      <c r="L42" s="148">
        <f>8*4</f>
        <v>32</v>
      </c>
      <c r="M42" s="148"/>
      <c r="N42" s="148"/>
      <c r="O42" s="148"/>
      <c r="P42" s="148"/>
      <c r="Q42" s="148"/>
      <c r="R42" s="148">
        <f>15*2</f>
        <v>30</v>
      </c>
      <c r="S42" s="148">
        <f>15*4</f>
        <v>60</v>
      </c>
      <c r="T42" s="148"/>
      <c r="U42" s="148"/>
      <c r="V42" s="148"/>
      <c r="W42" s="148"/>
      <c r="X42" s="148"/>
      <c r="Y42" s="115"/>
      <c r="Z42" s="148"/>
      <c r="AA42" s="115"/>
      <c r="AB42" s="148"/>
      <c r="AC42" s="157"/>
      <c r="AD42" s="157"/>
      <c r="AE42" s="157"/>
      <c r="AF42" s="157"/>
      <c r="AG42" s="157"/>
      <c r="AH42" s="460"/>
      <c r="AI42" s="457">
        <f t="shared" si="1"/>
        <v>150</v>
      </c>
      <c r="AJ42" s="458">
        <v>125</v>
      </c>
      <c r="AK42" s="459">
        <f t="shared" si="2"/>
        <v>4.4642857142857144</v>
      </c>
      <c r="AL42" s="95" t="s">
        <v>249</v>
      </c>
    </row>
    <row r="43" spans="1:38" ht="15.75" hidden="1" customHeight="1">
      <c r="A43" s="432">
        <v>31</v>
      </c>
      <c r="B43" s="367" t="s">
        <v>416</v>
      </c>
      <c r="C43" s="454" t="s">
        <v>364</v>
      </c>
      <c r="D43" s="455">
        <v>8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>
        <v>12</v>
      </c>
      <c r="S43" s="148">
        <f>4*4</f>
        <v>16</v>
      </c>
      <c r="T43" s="148">
        <f>1*6</f>
        <v>6</v>
      </c>
      <c r="U43" s="148"/>
      <c r="V43" s="148"/>
      <c r="W43" s="148">
        <f>6*12</f>
        <v>72</v>
      </c>
      <c r="X43" s="148">
        <f>3*12</f>
        <v>36</v>
      </c>
      <c r="Y43" s="115"/>
      <c r="Z43" s="148"/>
      <c r="AA43" s="115"/>
      <c r="AB43" s="148"/>
      <c r="AC43" s="157"/>
      <c r="AD43" s="157"/>
      <c r="AE43" s="157"/>
      <c r="AF43" s="157"/>
      <c r="AG43" s="157"/>
      <c r="AH43" s="460"/>
      <c r="AI43" s="457">
        <f t="shared" si="1"/>
        <v>150</v>
      </c>
      <c r="AJ43" s="458">
        <v>19</v>
      </c>
      <c r="AK43" s="459">
        <f t="shared" si="2"/>
        <v>2.375</v>
      </c>
      <c r="AL43" s="95" t="s">
        <v>249</v>
      </c>
    </row>
    <row r="44" spans="1:38" ht="15.75" hidden="1" customHeight="1">
      <c r="A44" s="432">
        <v>32</v>
      </c>
      <c r="B44" s="367" t="s">
        <v>416</v>
      </c>
      <c r="C44" s="454" t="s">
        <v>312</v>
      </c>
      <c r="D44" s="455">
        <v>8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>
        <v>10</v>
      </c>
      <c r="S44" s="148">
        <f>3*4</f>
        <v>12</v>
      </c>
      <c r="T44" s="148"/>
      <c r="U44" s="148"/>
      <c r="V44" s="148"/>
      <c r="W44" s="148">
        <f>5*12</f>
        <v>60</v>
      </c>
      <c r="X44" s="148">
        <f>5*12</f>
        <v>60</v>
      </c>
      <c r="Y44" s="115"/>
      <c r="Z44" s="148"/>
      <c r="AA44" s="115"/>
      <c r="AB44" s="148"/>
      <c r="AC44" s="157"/>
      <c r="AD44" s="157"/>
      <c r="AE44" s="157"/>
      <c r="AF44" s="157"/>
      <c r="AG44" s="157"/>
      <c r="AH44" s="460"/>
      <c r="AI44" s="457">
        <f t="shared" si="1"/>
        <v>150</v>
      </c>
      <c r="AJ44" s="458">
        <v>19</v>
      </c>
      <c r="AK44" s="459">
        <f t="shared" si="2"/>
        <v>2.375</v>
      </c>
      <c r="AL44" s="95" t="s">
        <v>249</v>
      </c>
    </row>
    <row r="45" spans="1:38" ht="15.75" hidden="1" customHeight="1">
      <c r="A45" s="432">
        <v>33</v>
      </c>
      <c r="B45" s="367" t="s">
        <v>416</v>
      </c>
      <c r="C45" s="454" t="s">
        <v>91</v>
      </c>
      <c r="D45" s="455">
        <v>12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>
        <f>5*2</f>
        <v>10</v>
      </c>
      <c r="S45" s="148">
        <f>5*4</f>
        <v>20</v>
      </c>
      <c r="T45" s="148"/>
      <c r="U45" s="148"/>
      <c r="V45" s="148"/>
      <c r="W45" s="148">
        <f>4*12</f>
        <v>48</v>
      </c>
      <c r="X45" s="148">
        <f>5*12</f>
        <v>60</v>
      </c>
      <c r="Y45" s="115"/>
      <c r="Z45" s="148"/>
      <c r="AA45" s="115"/>
      <c r="AB45" s="148"/>
      <c r="AC45" s="115"/>
      <c r="AD45" s="153"/>
      <c r="AE45" s="153"/>
      <c r="AF45" s="153"/>
      <c r="AG45" s="153"/>
      <c r="AH45" s="149"/>
      <c r="AI45" s="457">
        <f t="shared" si="1"/>
        <v>150</v>
      </c>
      <c r="AJ45" s="458">
        <v>66</v>
      </c>
      <c r="AK45" s="459">
        <f t="shared" si="2"/>
        <v>5.5</v>
      </c>
      <c r="AL45" s="95" t="s">
        <v>249</v>
      </c>
    </row>
    <row r="46" spans="1:38" ht="15.75" hidden="1" customHeight="1">
      <c r="A46" s="432">
        <v>34</v>
      </c>
      <c r="B46" s="367" t="s">
        <v>416</v>
      </c>
      <c r="C46" s="454" t="s">
        <v>521</v>
      </c>
      <c r="D46" s="455">
        <v>4</v>
      </c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>
        <f>3*2</f>
        <v>6</v>
      </c>
      <c r="S46" s="148">
        <f>3*4</f>
        <v>12</v>
      </c>
      <c r="T46" s="148">
        <f>1*6</f>
        <v>6</v>
      </c>
      <c r="U46" s="148"/>
      <c r="V46" s="148"/>
      <c r="W46" s="148">
        <f>6*12</f>
        <v>72</v>
      </c>
      <c r="X46" s="148">
        <f>4*12</f>
        <v>48</v>
      </c>
      <c r="Y46" s="115"/>
      <c r="Z46" s="148"/>
      <c r="AA46" s="115"/>
      <c r="AB46" s="148"/>
      <c r="AC46" s="115">
        <f>2</f>
        <v>2</v>
      </c>
      <c r="AD46" s="153"/>
      <c r="AE46" s="153"/>
      <c r="AF46" s="153"/>
      <c r="AG46" s="153"/>
      <c r="AH46" s="149"/>
      <c r="AI46" s="457">
        <f t="shared" si="1"/>
        <v>150</v>
      </c>
      <c r="AJ46" s="458">
        <v>9</v>
      </c>
      <c r="AK46" s="459">
        <f t="shared" si="2"/>
        <v>2.25</v>
      </c>
      <c r="AL46" s="95" t="s">
        <v>249</v>
      </c>
    </row>
    <row r="47" spans="1:38" ht="15.75" hidden="1" customHeight="1">
      <c r="A47" s="432">
        <v>35</v>
      </c>
      <c r="B47" s="367" t="s">
        <v>416</v>
      </c>
      <c r="C47" s="454" t="s">
        <v>333</v>
      </c>
      <c r="D47" s="455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>
        <f>3*2</f>
        <v>6</v>
      </c>
      <c r="S47" s="148">
        <f>3*4</f>
        <v>12</v>
      </c>
      <c r="T47" s="148"/>
      <c r="U47" s="148"/>
      <c r="V47" s="148"/>
      <c r="W47" s="148">
        <f>7*12</f>
        <v>84</v>
      </c>
      <c r="X47" s="148">
        <f>4*12</f>
        <v>48</v>
      </c>
      <c r="Y47" s="115"/>
      <c r="Z47" s="148"/>
      <c r="AA47" s="115"/>
      <c r="AB47" s="148"/>
      <c r="AC47" s="115"/>
      <c r="AD47" s="153"/>
      <c r="AE47" s="153"/>
      <c r="AF47" s="153"/>
      <c r="AG47" s="153"/>
      <c r="AH47" s="149"/>
      <c r="AI47" s="457">
        <f t="shared" si="1"/>
        <v>150</v>
      </c>
      <c r="AJ47" s="458">
        <v>18</v>
      </c>
      <c r="AK47" s="453" t="e">
        <f t="shared" si="2"/>
        <v>#DIV/0!</v>
      </c>
      <c r="AL47" s="95" t="s">
        <v>249</v>
      </c>
    </row>
    <row r="48" spans="1:38" ht="15.75" hidden="1" customHeight="1">
      <c r="A48" s="432">
        <v>36</v>
      </c>
      <c r="B48" s="367" t="s">
        <v>418</v>
      </c>
      <c r="C48" s="454" t="s">
        <v>92</v>
      </c>
      <c r="D48" s="455">
        <f>2*4</f>
        <v>8</v>
      </c>
      <c r="E48" s="148"/>
      <c r="F48" s="148">
        <v>12</v>
      </c>
      <c r="G48" s="148"/>
      <c r="H48" s="148"/>
      <c r="I48" s="148"/>
      <c r="J48" s="148"/>
      <c r="K48" s="148"/>
      <c r="L48" s="148">
        <f>4*4</f>
        <v>16</v>
      </c>
      <c r="M48" s="148"/>
      <c r="N48" s="148"/>
      <c r="O48" s="148"/>
      <c r="P48" s="148"/>
      <c r="Q48" s="148"/>
      <c r="R48" s="148">
        <f>3*2</f>
        <v>6</v>
      </c>
      <c r="S48" s="148">
        <f>3*4</f>
        <v>12</v>
      </c>
      <c r="T48" s="148"/>
      <c r="U48" s="148"/>
      <c r="V48" s="148"/>
      <c r="W48" s="148">
        <f t="shared" ref="W48:X50" si="3">4*12</f>
        <v>48</v>
      </c>
      <c r="X48" s="148">
        <f t="shared" si="3"/>
        <v>48</v>
      </c>
      <c r="Y48" s="115"/>
      <c r="Z48" s="148"/>
      <c r="AA48" s="115"/>
      <c r="AB48" s="148"/>
      <c r="AC48" s="148"/>
      <c r="AD48" s="148"/>
      <c r="AE48" s="148"/>
      <c r="AF48" s="148"/>
      <c r="AG48" s="148"/>
      <c r="AH48" s="456"/>
      <c r="AI48" s="457">
        <f t="shared" si="1"/>
        <v>150</v>
      </c>
      <c r="AJ48" s="458">
        <v>37</v>
      </c>
      <c r="AK48" s="459">
        <f t="shared" si="2"/>
        <v>4.625</v>
      </c>
      <c r="AL48" s="95" t="s">
        <v>249</v>
      </c>
    </row>
    <row r="49" spans="1:38" ht="15.75" hidden="1" customHeight="1">
      <c r="A49" s="432">
        <v>37</v>
      </c>
      <c r="B49" s="367" t="s">
        <v>419</v>
      </c>
      <c r="C49" s="454" t="s">
        <v>93</v>
      </c>
      <c r="D49" s="455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>
        <f>9*2</f>
        <v>18</v>
      </c>
      <c r="S49" s="148">
        <f>9*4</f>
        <v>36</v>
      </c>
      <c r="T49" s="148"/>
      <c r="U49" s="148"/>
      <c r="V49" s="148"/>
      <c r="W49" s="148">
        <f t="shared" si="3"/>
        <v>48</v>
      </c>
      <c r="X49" s="148">
        <f t="shared" si="3"/>
        <v>48</v>
      </c>
      <c r="Y49" s="115"/>
      <c r="Z49" s="148"/>
      <c r="AA49" s="115"/>
      <c r="AB49" s="148"/>
      <c r="AC49" s="115"/>
      <c r="AD49" s="153"/>
      <c r="AE49" s="153"/>
      <c r="AF49" s="153"/>
      <c r="AG49" s="153"/>
      <c r="AH49" s="149"/>
      <c r="AI49" s="457">
        <f t="shared" si="1"/>
        <v>150</v>
      </c>
      <c r="AJ49" s="458">
        <v>28</v>
      </c>
      <c r="AK49" s="453" t="e">
        <f t="shared" si="2"/>
        <v>#DIV/0!</v>
      </c>
      <c r="AL49" s="95" t="s">
        <v>249</v>
      </c>
    </row>
    <row r="50" spans="1:38" ht="15.75" hidden="1" customHeight="1">
      <c r="A50" s="432">
        <v>38</v>
      </c>
      <c r="B50" s="367" t="s">
        <v>420</v>
      </c>
      <c r="C50" s="454" t="s">
        <v>94</v>
      </c>
      <c r="D50" s="455">
        <v>8</v>
      </c>
      <c r="E50" s="148"/>
      <c r="F50" s="148"/>
      <c r="G50" s="148"/>
      <c r="H50" s="148"/>
      <c r="I50" s="148"/>
      <c r="J50" s="148"/>
      <c r="K50" s="148"/>
      <c r="L50" s="148">
        <v>44</v>
      </c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>
        <f t="shared" si="3"/>
        <v>48</v>
      </c>
      <c r="X50" s="148">
        <f t="shared" si="3"/>
        <v>48</v>
      </c>
      <c r="Y50" s="115"/>
      <c r="Z50" s="148"/>
      <c r="AA50" s="115"/>
      <c r="AB50" s="148"/>
      <c r="AC50" s="115">
        <f>2</f>
        <v>2</v>
      </c>
      <c r="AD50" s="153"/>
      <c r="AE50" s="153"/>
      <c r="AF50" s="153"/>
      <c r="AG50" s="153"/>
      <c r="AH50" s="149"/>
      <c r="AI50" s="457">
        <f t="shared" si="1"/>
        <v>150</v>
      </c>
      <c r="AJ50" s="458">
        <v>30</v>
      </c>
      <c r="AK50" s="459">
        <f t="shared" si="2"/>
        <v>3.75</v>
      </c>
      <c r="AL50" s="95" t="s">
        <v>249</v>
      </c>
    </row>
    <row r="51" spans="1:38" ht="15.75" hidden="1" customHeight="1">
      <c r="A51" s="432">
        <v>39</v>
      </c>
      <c r="B51" s="367" t="s">
        <v>420</v>
      </c>
      <c r="C51" s="454" t="s">
        <v>95</v>
      </c>
      <c r="D51" s="678" t="s">
        <v>522</v>
      </c>
      <c r="E51" s="608"/>
      <c r="F51" s="608"/>
      <c r="G51" s="608"/>
      <c r="H51" s="608"/>
      <c r="I51" s="608"/>
      <c r="J51" s="608"/>
      <c r="K51" s="608"/>
      <c r="L51" s="608"/>
      <c r="M51" s="608"/>
      <c r="N51" s="608"/>
      <c r="O51" s="608"/>
      <c r="P51" s="608"/>
      <c r="Q51" s="608"/>
      <c r="R51" s="608"/>
      <c r="S51" s="608"/>
      <c r="T51" s="608"/>
      <c r="U51" s="608"/>
      <c r="V51" s="608"/>
      <c r="W51" s="608"/>
      <c r="X51" s="608"/>
      <c r="Y51" s="608"/>
      <c r="Z51" s="608"/>
      <c r="AA51" s="608"/>
      <c r="AB51" s="608"/>
      <c r="AC51" s="608"/>
      <c r="AD51" s="608"/>
      <c r="AE51" s="608"/>
      <c r="AF51" s="608"/>
      <c r="AG51" s="608"/>
      <c r="AH51" s="679"/>
      <c r="AI51" s="457">
        <f>SUM(D51:AH51)</f>
        <v>0</v>
      </c>
      <c r="AJ51" s="458">
        <v>0</v>
      </c>
      <c r="AK51" s="453" t="e">
        <f>AJ51/#REF!</f>
        <v>#REF!</v>
      </c>
      <c r="AL51" s="95" t="s">
        <v>249</v>
      </c>
    </row>
    <row r="52" spans="1:38" ht="15.75" hidden="1" customHeight="1">
      <c r="A52" s="432">
        <v>40</v>
      </c>
      <c r="B52" s="367" t="s">
        <v>421</v>
      </c>
      <c r="C52" s="454" t="s">
        <v>97</v>
      </c>
      <c r="D52" s="455">
        <f>2*4</f>
        <v>8</v>
      </c>
      <c r="E52" s="148"/>
      <c r="F52" s="148">
        <v>12</v>
      </c>
      <c r="G52" s="148"/>
      <c r="H52" s="148"/>
      <c r="I52" s="148"/>
      <c r="J52" s="148"/>
      <c r="K52" s="148"/>
      <c r="L52" s="148">
        <f>1*4</f>
        <v>4</v>
      </c>
      <c r="M52" s="148"/>
      <c r="N52" s="148"/>
      <c r="O52" s="148"/>
      <c r="P52" s="148"/>
      <c r="Q52" s="148"/>
      <c r="R52" s="148">
        <f>5*2</f>
        <v>10</v>
      </c>
      <c r="S52" s="148">
        <f>5*4</f>
        <v>20</v>
      </c>
      <c r="T52" s="148"/>
      <c r="U52" s="148"/>
      <c r="V52" s="148"/>
      <c r="W52" s="148">
        <f>4*12</f>
        <v>48</v>
      </c>
      <c r="X52" s="148">
        <f>4*12</f>
        <v>48</v>
      </c>
      <c r="Y52" s="115"/>
      <c r="Z52" s="148"/>
      <c r="AA52" s="115"/>
      <c r="AB52" s="148"/>
      <c r="AC52" s="157"/>
      <c r="AD52" s="157"/>
      <c r="AE52" s="157"/>
      <c r="AF52" s="157"/>
      <c r="AG52" s="157"/>
      <c r="AH52" s="460"/>
      <c r="AI52" s="457">
        <f t="shared" si="1"/>
        <v>150</v>
      </c>
      <c r="AJ52" s="458">
        <v>59</v>
      </c>
      <c r="AK52" s="459">
        <f t="shared" si="2"/>
        <v>7.375</v>
      </c>
      <c r="AL52" s="95" t="s">
        <v>249</v>
      </c>
    </row>
    <row r="53" spans="1:38" ht="15.75" hidden="1" customHeight="1">
      <c r="A53" s="432">
        <v>41</v>
      </c>
      <c r="B53" s="367" t="s">
        <v>422</v>
      </c>
      <c r="C53" s="454" t="s">
        <v>98</v>
      </c>
      <c r="D53" s="455">
        <v>40</v>
      </c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>
        <v>50</v>
      </c>
      <c r="S53" s="148">
        <v>60</v>
      </c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456"/>
      <c r="AI53" s="457">
        <f t="shared" si="1"/>
        <v>150</v>
      </c>
      <c r="AJ53" s="458">
        <v>105</v>
      </c>
      <c r="AK53" s="459">
        <f t="shared" si="2"/>
        <v>2.625</v>
      </c>
      <c r="AL53" s="95" t="s">
        <v>249</v>
      </c>
    </row>
    <row r="54" spans="1:38" ht="15.75" hidden="1" customHeight="1">
      <c r="A54" s="432">
        <v>42</v>
      </c>
      <c r="B54" s="367" t="s">
        <v>472</v>
      </c>
      <c r="C54" s="454" t="s">
        <v>100</v>
      </c>
      <c r="D54" s="455">
        <v>36</v>
      </c>
      <c r="E54" s="148"/>
      <c r="F54" s="148"/>
      <c r="G54" s="148"/>
      <c r="H54" s="148"/>
      <c r="I54" s="148"/>
      <c r="J54" s="148"/>
      <c r="K54" s="148"/>
      <c r="L54" s="148">
        <f>5*4</f>
        <v>20</v>
      </c>
      <c r="M54" s="148"/>
      <c r="N54" s="148"/>
      <c r="O54" s="148"/>
      <c r="P54" s="148"/>
      <c r="Q54" s="148"/>
      <c r="R54" s="148">
        <v>44</v>
      </c>
      <c r="S54" s="148">
        <f>12*4</f>
        <v>48</v>
      </c>
      <c r="T54" s="148"/>
      <c r="U54" s="148"/>
      <c r="V54" s="148"/>
      <c r="W54" s="148"/>
      <c r="X54" s="148"/>
      <c r="Y54" s="115"/>
      <c r="Z54" s="148"/>
      <c r="AA54" s="115"/>
      <c r="AB54" s="157"/>
      <c r="AC54" s="157">
        <f>1*2</f>
        <v>2</v>
      </c>
      <c r="AD54" s="157"/>
      <c r="AE54" s="157"/>
      <c r="AF54" s="157"/>
      <c r="AG54" s="157"/>
      <c r="AH54" s="456"/>
      <c r="AI54" s="457">
        <f t="shared" si="1"/>
        <v>150</v>
      </c>
      <c r="AJ54" s="458">
        <v>63</v>
      </c>
      <c r="AK54" s="459">
        <f t="shared" si="2"/>
        <v>1.75</v>
      </c>
      <c r="AL54" s="95" t="s">
        <v>249</v>
      </c>
    </row>
    <row r="55" spans="1:38" ht="15.75" hidden="1" customHeight="1">
      <c r="A55" s="432">
        <v>43</v>
      </c>
      <c r="B55" s="367" t="s">
        <v>450</v>
      </c>
      <c r="C55" s="454" t="s">
        <v>102</v>
      </c>
      <c r="D55" s="455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>
        <f>25*2</f>
        <v>50</v>
      </c>
      <c r="S55" s="148">
        <f>25*4</f>
        <v>100</v>
      </c>
      <c r="T55" s="148"/>
      <c r="U55" s="148"/>
      <c r="V55" s="148"/>
      <c r="W55" s="148"/>
      <c r="X55" s="148"/>
      <c r="Y55" s="115"/>
      <c r="Z55" s="148"/>
      <c r="AA55" s="115"/>
      <c r="AB55" s="148"/>
      <c r="AC55" s="148"/>
      <c r="AD55" s="148"/>
      <c r="AE55" s="148"/>
      <c r="AF55" s="148"/>
      <c r="AG55" s="148"/>
      <c r="AH55" s="460"/>
      <c r="AI55" s="457">
        <f t="shared" si="1"/>
        <v>150</v>
      </c>
      <c r="AJ55" s="458">
        <v>86</v>
      </c>
      <c r="AK55" s="453" t="e">
        <f t="shared" si="2"/>
        <v>#DIV/0!</v>
      </c>
      <c r="AL55" s="95" t="s">
        <v>249</v>
      </c>
    </row>
    <row r="56" spans="1:38" ht="15.75" hidden="1" customHeight="1">
      <c r="A56" s="432">
        <v>44</v>
      </c>
      <c r="B56" s="367" t="s">
        <v>409</v>
      </c>
      <c r="C56" s="454" t="s">
        <v>103</v>
      </c>
      <c r="D56" s="455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>
        <f>3*2</f>
        <v>6</v>
      </c>
      <c r="S56" s="148">
        <f>3*4</f>
        <v>12</v>
      </c>
      <c r="T56" s="148"/>
      <c r="U56" s="148">
        <f>4*6</f>
        <v>24</v>
      </c>
      <c r="V56" s="148"/>
      <c r="W56" s="148">
        <f>5*12</f>
        <v>60</v>
      </c>
      <c r="X56" s="148">
        <f>4*12</f>
        <v>48</v>
      </c>
      <c r="Y56" s="115"/>
      <c r="Z56" s="148"/>
      <c r="AA56" s="115"/>
      <c r="AB56" s="148"/>
      <c r="AC56" s="115"/>
      <c r="AD56" s="153"/>
      <c r="AE56" s="153"/>
      <c r="AF56" s="148"/>
      <c r="AG56" s="148"/>
      <c r="AH56" s="456"/>
      <c r="AI56" s="457">
        <f t="shared" si="1"/>
        <v>150</v>
      </c>
      <c r="AJ56" s="458">
        <v>0</v>
      </c>
      <c r="AK56" s="453" t="e">
        <f t="shared" si="2"/>
        <v>#DIV/0!</v>
      </c>
      <c r="AL56" s="95" t="s">
        <v>249</v>
      </c>
    </row>
    <row r="57" spans="1:38" ht="15.75" hidden="1" customHeight="1">
      <c r="A57" s="432">
        <v>45</v>
      </c>
      <c r="B57" s="367" t="s">
        <v>409</v>
      </c>
      <c r="C57" s="454" t="s">
        <v>220</v>
      </c>
      <c r="D57" s="455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>
        <f>6*12</f>
        <v>72</v>
      </c>
      <c r="X57" s="148">
        <f>6*12</f>
        <v>72</v>
      </c>
      <c r="Y57" s="115"/>
      <c r="Z57" s="148"/>
      <c r="AA57" s="115"/>
      <c r="AB57" s="148"/>
      <c r="AC57" s="115"/>
      <c r="AD57" s="153"/>
      <c r="AE57" s="153">
        <f>1*6</f>
        <v>6</v>
      </c>
      <c r="AF57" s="148"/>
      <c r="AG57" s="148"/>
      <c r="AH57" s="456"/>
      <c r="AI57" s="457">
        <f t="shared" si="1"/>
        <v>150</v>
      </c>
      <c r="AJ57" s="458">
        <v>0</v>
      </c>
      <c r="AK57" s="453" t="e">
        <f t="shared" si="2"/>
        <v>#DIV/0!</v>
      </c>
      <c r="AL57" s="95" t="s">
        <v>249</v>
      </c>
    </row>
    <row r="58" spans="1:38" ht="15.75" hidden="1" customHeight="1">
      <c r="A58" s="432">
        <v>46</v>
      </c>
      <c r="B58" s="367" t="s">
        <v>424</v>
      </c>
      <c r="C58" s="454" t="s">
        <v>104</v>
      </c>
      <c r="D58" s="455">
        <f>3*6</f>
        <v>18</v>
      </c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>
        <f>11*2</f>
        <v>22</v>
      </c>
      <c r="S58" s="148">
        <f>11*4</f>
        <v>44</v>
      </c>
      <c r="T58" s="148"/>
      <c r="U58" s="148">
        <f>7*6</f>
        <v>42</v>
      </c>
      <c r="V58" s="148"/>
      <c r="W58" s="148"/>
      <c r="X58" s="148">
        <f>2*12</f>
        <v>24</v>
      </c>
      <c r="Y58" s="115"/>
      <c r="Z58" s="148"/>
      <c r="AA58" s="115"/>
      <c r="AB58" s="148"/>
      <c r="AC58" s="115"/>
      <c r="AD58" s="153"/>
      <c r="AE58" s="153"/>
      <c r="AF58" s="153"/>
      <c r="AG58" s="153"/>
      <c r="AH58" s="149"/>
      <c r="AI58" s="457">
        <f t="shared" si="1"/>
        <v>150</v>
      </c>
      <c r="AJ58" s="458">
        <v>53</v>
      </c>
      <c r="AK58" s="459">
        <f t="shared" si="2"/>
        <v>2.9444444444444446</v>
      </c>
      <c r="AL58" s="95" t="s">
        <v>249</v>
      </c>
    </row>
    <row r="59" spans="1:38" ht="15.75" hidden="1" customHeight="1">
      <c r="A59" s="432">
        <v>47</v>
      </c>
      <c r="B59" s="367" t="s">
        <v>424</v>
      </c>
      <c r="C59" s="454" t="s">
        <v>191</v>
      </c>
      <c r="D59" s="455">
        <f>4*4</f>
        <v>16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>
        <f>2*2</f>
        <v>4</v>
      </c>
      <c r="S59" s="148">
        <f>2*4</f>
        <v>8</v>
      </c>
      <c r="T59" s="148">
        <f>4*6</f>
        <v>24</v>
      </c>
      <c r="U59" s="148"/>
      <c r="V59" s="148"/>
      <c r="W59" s="148"/>
      <c r="X59" s="148">
        <f>8*12</f>
        <v>96</v>
      </c>
      <c r="Y59" s="115"/>
      <c r="Z59" s="148"/>
      <c r="AA59" s="115"/>
      <c r="AB59" s="148"/>
      <c r="AC59" s="115">
        <f>2</f>
        <v>2</v>
      </c>
      <c r="AD59" s="153"/>
      <c r="AE59" s="153"/>
      <c r="AF59" s="148"/>
      <c r="AG59" s="148"/>
      <c r="AH59" s="456"/>
      <c r="AI59" s="457">
        <f t="shared" si="1"/>
        <v>150</v>
      </c>
      <c r="AJ59" s="458">
        <v>52</v>
      </c>
      <c r="AK59" s="459">
        <f t="shared" si="2"/>
        <v>3.25</v>
      </c>
      <c r="AL59" s="95" t="s">
        <v>249</v>
      </c>
    </row>
    <row r="60" spans="1:38" ht="15.75" hidden="1" customHeight="1">
      <c r="A60" s="432">
        <v>48</v>
      </c>
      <c r="B60" s="367" t="s">
        <v>424</v>
      </c>
      <c r="C60" s="454" t="s">
        <v>105</v>
      </c>
      <c r="D60" s="455">
        <f>3*4</f>
        <v>12</v>
      </c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>
        <f>3*2</f>
        <v>6</v>
      </c>
      <c r="S60" s="148">
        <f>3*4</f>
        <v>12</v>
      </c>
      <c r="T60" s="148">
        <f>4*6</f>
        <v>24</v>
      </c>
      <c r="U60" s="148"/>
      <c r="V60" s="148"/>
      <c r="W60" s="148"/>
      <c r="X60" s="148">
        <f>8*12</f>
        <v>96</v>
      </c>
      <c r="Y60" s="115"/>
      <c r="Z60" s="148"/>
      <c r="AA60" s="115"/>
      <c r="AB60" s="148"/>
      <c r="AC60" s="115"/>
      <c r="AD60" s="153"/>
      <c r="AE60" s="153"/>
      <c r="AF60" s="148"/>
      <c r="AG60" s="148"/>
      <c r="AH60" s="456"/>
      <c r="AI60" s="457">
        <f t="shared" si="1"/>
        <v>150</v>
      </c>
      <c r="AJ60" s="458">
        <v>18</v>
      </c>
      <c r="AK60" s="459">
        <f t="shared" si="2"/>
        <v>1.5</v>
      </c>
      <c r="AL60" s="95" t="s">
        <v>249</v>
      </c>
    </row>
    <row r="61" spans="1:38" ht="15.75" hidden="1" customHeight="1">
      <c r="A61" s="432">
        <v>49</v>
      </c>
      <c r="B61" s="367" t="s">
        <v>425</v>
      </c>
      <c r="C61" s="454" t="s">
        <v>107</v>
      </c>
      <c r="D61" s="455">
        <v>24</v>
      </c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>
        <f>16*2</f>
        <v>32</v>
      </c>
      <c r="S61" s="148">
        <f>16*4</f>
        <v>64</v>
      </c>
      <c r="T61" s="148">
        <f>5*6</f>
        <v>30</v>
      </c>
      <c r="U61" s="148"/>
      <c r="V61" s="148"/>
      <c r="W61" s="148"/>
      <c r="X61" s="148"/>
      <c r="Y61" s="115"/>
      <c r="Z61" s="148"/>
      <c r="AA61" s="148"/>
      <c r="AB61" s="148"/>
      <c r="AC61" s="148"/>
      <c r="AD61" s="148"/>
      <c r="AE61" s="157"/>
      <c r="AF61" s="157"/>
      <c r="AG61" s="153"/>
      <c r="AH61" s="149"/>
      <c r="AI61" s="457">
        <f t="shared" si="1"/>
        <v>150</v>
      </c>
      <c r="AJ61" s="458">
        <v>447</v>
      </c>
      <c r="AK61" s="459">
        <f t="shared" si="2"/>
        <v>18.625</v>
      </c>
      <c r="AL61" s="95" t="s">
        <v>249</v>
      </c>
    </row>
    <row r="62" spans="1:38" ht="15.75" hidden="1" customHeight="1">
      <c r="A62" s="432">
        <v>50</v>
      </c>
      <c r="B62" s="367" t="s">
        <v>451</v>
      </c>
      <c r="C62" s="454" t="s">
        <v>109</v>
      </c>
      <c r="D62" s="455"/>
      <c r="E62" s="148"/>
      <c r="F62" s="148"/>
      <c r="G62" s="148"/>
      <c r="H62" s="148"/>
      <c r="I62" s="148"/>
      <c r="J62" s="148"/>
      <c r="K62" s="148"/>
      <c r="L62" s="148">
        <f>6*3</f>
        <v>18</v>
      </c>
      <c r="M62" s="148"/>
      <c r="N62" s="148"/>
      <c r="O62" s="148"/>
      <c r="P62" s="148"/>
      <c r="Q62" s="148"/>
      <c r="R62" s="148">
        <f>18*2</f>
        <v>36</v>
      </c>
      <c r="S62" s="148">
        <f>18*4</f>
        <v>72</v>
      </c>
      <c r="T62" s="148">
        <f>4*6</f>
        <v>24</v>
      </c>
      <c r="U62" s="148"/>
      <c r="V62" s="148"/>
      <c r="W62" s="148"/>
      <c r="X62" s="148"/>
      <c r="Y62" s="115"/>
      <c r="Z62" s="148"/>
      <c r="AA62" s="115"/>
      <c r="AB62" s="148"/>
      <c r="AC62" s="157"/>
      <c r="AD62" s="157"/>
      <c r="AE62" s="157"/>
      <c r="AF62" s="157"/>
      <c r="AG62" s="157"/>
      <c r="AH62" s="149"/>
      <c r="AI62" s="457">
        <f t="shared" si="1"/>
        <v>150</v>
      </c>
      <c r="AJ62" s="458">
        <v>115</v>
      </c>
      <c r="AK62" s="453" t="e">
        <f t="shared" si="2"/>
        <v>#DIV/0!</v>
      </c>
      <c r="AL62" s="95" t="s">
        <v>249</v>
      </c>
    </row>
    <row r="63" spans="1:38" ht="15.75" hidden="1" customHeight="1">
      <c r="A63" s="432">
        <v>51</v>
      </c>
      <c r="B63" s="367" t="s">
        <v>451</v>
      </c>
      <c r="C63" s="454" t="s">
        <v>110</v>
      </c>
      <c r="D63" s="455"/>
      <c r="E63" s="148"/>
      <c r="F63" s="148"/>
      <c r="G63" s="148"/>
      <c r="H63" s="148"/>
      <c r="I63" s="148"/>
      <c r="J63" s="148"/>
      <c r="K63" s="148"/>
      <c r="L63" s="148">
        <f>3*4</f>
        <v>12</v>
      </c>
      <c r="M63" s="148"/>
      <c r="N63" s="148"/>
      <c r="O63" s="148"/>
      <c r="P63" s="148"/>
      <c r="Q63" s="148"/>
      <c r="R63" s="148">
        <f>19*2</f>
        <v>38</v>
      </c>
      <c r="S63" s="148">
        <f>19*4</f>
        <v>76</v>
      </c>
      <c r="T63" s="148">
        <f>4*6</f>
        <v>24</v>
      </c>
      <c r="U63" s="148"/>
      <c r="V63" s="148"/>
      <c r="W63" s="148"/>
      <c r="X63" s="148"/>
      <c r="Y63" s="115"/>
      <c r="Z63" s="148"/>
      <c r="AA63" s="115"/>
      <c r="AB63" s="148"/>
      <c r="AC63" s="115"/>
      <c r="AD63" s="153"/>
      <c r="AE63" s="153"/>
      <c r="AF63" s="153"/>
      <c r="AG63" s="153"/>
      <c r="AH63" s="149"/>
      <c r="AI63" s="457">
        <f t="shared" si="1"/>
        <v>150</v>
      </c>
      <c r="AJ63" s="458">
        <v>133</v>
      </c>
      <c r="AK63" s="453" t="e">
        <f t="shared" si="2"/>
        <v>#DIV/0!</v>
      </c>
      <c r="AL63" s="95" t="s">
        <v>249</v>
      </c>
    </row>
    <row r="64" spans="1:38" ht="15.75" hidden="1" customHeight="1">
      <c r="A64" s="432">
        <v>52</v>
      </c>
      <c r="B64" s="367" t="s">
        <v>426</v>
      </c>
      <c r="C64" s="454" t="s">
        <v>111</v>
      </c>
      <c r="D64" s="455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15"/>
      <c r="Z64" s="148"/>
      <c r="AA64" s="115"/>
      <c r="AB64" s="148"/>
      <c r="AC64" s="115"/>
      <c r="AD64" s="153"/>
      <c r="AE64" s="153">
        <f>10*6</f>
        <v>60</v>
      </c>
      <c r="AF64" s="607" t="s">
        <v>523</v>
      </c>
      <c r="AG64" s="608"/>
      <c r="AH64" s="679"/>
      <c r="AI64" s="457">
        <f t="shared" si="1"/>
        <v>60</v>
      </c>
      <c r="AJ64" s="458">
        <v>0</v>
      </c>
      <c r="AK64" s="453" t="e">
        <f t="shared" si="2"/>
        <v>#DIV/0!</v>
      </c>
      <c r="AL64" s="95" t="s">
        <v>249</v>
      </c>
    </row>
    <row r="65" spans="1:38" ht="15.75" hidden="1" customHeight="1">
      <c r="A65" s="432">
        <v>53</v>
      </c>
      <c r="B65" s="367" t="s">
        <v>408</v>
      </c>
      <c r="C65" s="454" t="s">
        <v>192</v>
      </c>
      <c r="D65" s="455">
        <v>52</v>
      </c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>
        <v>98</v>
      </c>
      <c r="Y65" s="115"/>
      <c r="Z65" s="148"/>
      <c r="AA65" s="115"/>
      <c r="AB65" s="148"/>
      <c r="AC65" s="148"/>
      <c r="AD65" s="148"/>
      <c r="AE65" s="148"/>
      <c r="AF65" s="148"/>
      <c r="AG65" s="148"/>
      <c r="AH65" s="460"/>
      <c r="AI65" s="457">
        <f t="shared" si="1"/>
        <v>150</v>
      </c>
      <c r="AJ65" s="458">
        <v>40</v>
      </c>
      <c r="AK65" s="459">
        <f t="shared" si="2"/>
        <v>0.76923076923076927</v>
      </c>
      <c r="AL65" s="95" t="s">
        <v>249</v>
      </c>
    </row>
    <row r="66" spans="1:38" ht="15.75" hidden="1" customHeight="1">
      <c r="A66" s="432">
        <v>54</v>
      </c>
      <c r="B66" s="367" t="s">
        <v>408</v>
      </c>
      <c r="C66" s="454" t="s">
        <v>202</v>
      </c>
      <c r="D66" s="455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>
        <f>9*2</f>
        <v>18</v>
      </c>
      <c r="S66" s="148">
        <f>9*4</f>
        <v>36</v>
      </c>
      <c r="T66" s="148"/>
      <c r="U66" s="148"/>
      <c r="V66" s="148"/>
      <c r="W66" s="148"/>
      <c r="X66" s="148">
        <f>8*12</f>
        <v>96</v>
      </c>
      <c r="Y66" s="115"/>
      <c r="Z66" s="148"/>
      <c r="AA66" s="115"/>
      <c r="AB66" s="148"/>
      <c r="AC66" s="115"/>
      <c r="AD66" s="153"/>
      <c r="AE66" s="153"/>
      <c r="AF66" s="148"/>
      <c r="AG66" s="148"/>
      <c r="AH66" s="456"/>
      <c r="AI66" s="457">
        <f t="shared" si="1"/>
        <v>150</v>
      </c>
      <c r="AJ66" s="458">
        <v>0</v>
      </c>
      <c r="AK66" s="453" t="e">
        <f t="shared" si="2"/>
        <v>#DIV/0!</v>
      </c>
      <c r="AL66" s="95" t="s">
        <v>249</v>
      </c>
    </row>
    <row r="67" spans="1:38" ht="15.75" hidden="1" customHeight="1">
      <c r="A67" s="432">
        <v>55</v>
      </c>
      <c r="B67" s="367" t="s">
        <v>537</v>
      </c>
      <c r="C67" s="454" t="s">
        <v>166</v>
      </c>
      <c r="D67" s="455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>
        <f>17*2</f>
        <v>34</v>
      </c>
      <c r="S67" s="148">
        <f>17*4</f>
        <v>68</v>
      </c>
      <c r="T67" s="148"/>
      <c r="U67" s="148"/>
      <c r="V67" s="148"/>
      <c r="W67" s="148"/>
      <c r="X67" s="148">
        <f>4*12</f>
        <v>48</v>
      </c>
      <c r="Y67" s="115"/>
      <c r="Z67" s="148"/>
      <c r="AA67" s="115"/>
      <c r="AB67" s="148"/>
      <c r="AC67" s="115"/>
      <c r="AD67" s="153"/>
      <c r="AE67" s="153"/>
      <c r="AF67" s="153"/>
      <c r="AG67" s="153"/>
      <c r="AH67" s="149"/>
      <c r="AI67" s="457">
        <f t="shared" si="1"/>
        <v>150</v>
      </c>
      <c r="AJ67" s="458">
        <v>63</v>
      </c>
      <c r="AK67" s="453" t="e">
        <f t="shared" si="2"/>
        <v>#DIV/0!</v>
      </c>
      <c r="AL67" s="95" t="s">
        <v>249</v>
      </c>
    </row>
    <row r="68" spans="1:38" ht="15.75" hidden="1" customHeight="1">
      <c r="A68" s="432">
        <v>56</v>
      </c>
      <c r="B68" s="367" t="s">
        <v>427</v>
      </c>
      <c r="C68" s="454" t="s">
        <v>112</v>
      </c>
      <c r="D68" s="455">
        <v>4</v>
      </c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>
        <f>8*6</f>
        <v>48</v>
      </c>
      <c r="V68" s="148"/>
      <c r="W68" s="148">
        <f>2*12</f>
        <v>24</v>
      </c>
      <c r="X68" s="148">
        <f>6*12</f>
        <v>72</v>
      </c>
      <c r="Y68" s="115"/>
      <c r="Z68" s="148"/>
      <c r="AA68" s="115"/>
      <c r="AB68" s="148"/>
      <c r="AC68" s="115">
        <f>2</f>
        <v>2</v>
      </c>
      <c r="AD68" s="153"/>
      <c r="AE68" s="153"/>
      <c r="AF68" s="153"/>
      <c r="AG68" s="153"/>
      <c r="AH68" s="149"/>
      <c r="AI68" s="457">
        <f t="shared" si="1"/>
        <v>150</v>
      </c>
      <c r="AJ68" s="458">
        <v>93</v>
      </c>
      <c r="AK68" s="459">
        <f t="shared" si="2"/>
        <v>23.25</v>
      </c>
      <c r="AL68" s="95" t="s">
        <v>249</v>
      </c>
    </row>
    <row r="69" spans="1:38" ht="15.75" hidden="1" customHeight="1">
      <c r="A69" s="432">
        <v>57</v>
      </c>
      <c r="B69" s="367" t="s">
        <v>427</v>
      </c>
      <c r="C69" s="454" t="s">
        <v>113</v>
      </c>
      <c r="D69" s="455">
        <v>52</v>
      </c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>
        <f>2*12</f>
        <v>24</v>
      </c>
      <c r="X69" s="148">
        <f>6*12</f>
        <v>72</v>
      </c>
      <c r="Y69" s="115"/>
      <c r="Z69" s="148"/>
      <c r="AA69" s="115"/>
      <c r="AB69" s="148"/>
      <c r="AC69" s="157">
        <f>2</f>
        <v>2</v>
      </c>
      <c r="AD69" s="157"/>
      <c r="AE69" s="157"/>
      <c r="AF69" s="157"/>
      <c r="AG69" s="157"/>
      <c r="AH69" s="460"/>
      <c r="AI69" s="457">
        <f t="shared" si="1"/>
        <v>150</v>
      </c>
      <c r="AJ69" s="458">
        <v>170</v>
      </c>
      <c r="AK69" s="459">
        <f t="shared" si="2"/>
        <v>3.2692307692307692</v>
      </c>
      <c r="AL69" s="95" t="s">
        <v>249</v>
      </c>
    </row>
    <row r="70" spans="1:38" ht="15.75" hidden="1" customHeight="1">
      <c r="A70" s="432">
        <v>58</v>
      </c>
      <c r="B70" s="367" t="s">
        <v>427</v>
      </c>
      <c r="C70" s="454" t="s">
        <v>306</v>
      </c>
      <c r="D70" s="455">
        <v>12</v>
      </c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>
        <f>11*6</f>
        <v>66</v>
      </c>
      <c r="V70" s="148"/>
      <c r="W70" s="148">
        <f>6*12</f>
        <v>72</v>
      </c>
      <c r="X70" s="148"/>
      <c r="Y70" s="115"/>
      <c r="Z70" s="148"/>
      <c r="AA70" s="115"/>
      <c r="AB70" s="148"/>
      <c r="AC70" s="157"/>
      <c r="AD70" s="157"/>
      <c r="AE70" s="157"/>
      <c r="AF70" s="157"/>
      <c r="AG70" s="157"/>
      <c r="AH70" s="460"/>
      <c r="AI70" s="457">
        <f t="shared" si="1"/>
        <v>150</v>
      </c>
      <c r="AJ70" s="458">
        <v>209</v>
      </c>
      <c r="AK70" s="459">
        <f t="shared" si="2"/>
        <v>17.416666666666668</v>
      </c>
      <c r="AL70" s="95" t="s">
        <v>249</v>
      </c>
    </row>
    <row r="71" spans="1:38" ht="15.75" hidden="1" customHeight="1">
      <c r="A71" s="432">
        <v>59</v>
      </c>
      <c r="B71" s="367" t="s">
        <v>427</v>
      </c>
      <c r="C71" s="454" t="s">
        <v>167</v>
      </c>
      <c r="D71" s="455">
        <v>24</v>
      </c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>
        <f>9*6</f>
        <v>54</v>
      </c>
      <c r="V71" s="148"/>
      <c r="W71" s="148">
        <f>6*12</f>
        <v>72</v>
      </c>
      <c r="X71" s="148"/>
      <c r="Y71" s="115"/>
      <c r="Z71" s="148"/>
      <c r="AA71" s="115"/>
      <c r="AB71" s="148"/>
      <c r="AC71" s="148"/>
      <c r="AD71" s="148"/>
      <c r="AE71" s="148"/>
      <c r="AF71" s="148"/>
      <c r="AG71" s="148"/>
      <c r="AH71" s="456"/>
      <c r="AI71" s="457">
        <f t="shared" si="1"/>
        <v>150</v>
      </c>
      <c r="AJ71" s="458">
        <v>138</v>
      </c>
      <c r="AK71" s="459">
        <f t="shared" si="2"/>
        <v>5.75</v>
      </c>
      <c r="AL71" s="95" t="s">
        <v>249</v>
      </c>
    </row>
    <row r="72" spans="1:38" ht="15.75" hidden="1" customHeight="1">
      <c r="A72" s="432">
        <v>60</v>
      </c>
      <c r="B72" s="367" t="s">
        <v>411</v>
      </c>
      <c r="C72" s="454" t="s">
        <v>304</v>
      </c>
      <c r="D72" s="455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>
        <f>13*6</f>
        <v>78</v>
      </c>
      <c r="V72" s="148"/>
      <c r="W72" s="148">
        <f>2*12</f>
        <v>24</v>
      </c>
      <c r="X72" s="148">
        <f>4*12</f>
        <v>48</v>
      </c>
      <c r="Y72" s="115"/>
      <c r="Z72" s="148"/>
      <c r="AA72" s="115"/>
      <c r="AB72" s="148"/>
      <c r="AC72" s="115"/>
      <c r="AD72" s="153"/>
      <c r="AE72" s="153"/>
      <c r="AF72" s="148"/>
      <c r="AG72" s="148"/>
      <c r="AH72" s="456"/>
      <c r="AI72" s="457">
        <f t="shared" si="1"/>
        <v>150</v>
      </c>
      <c r="AJ72" s="458">
        <v>0</v>
      </c>
      <c r="AK72" s="453" t="e">
        <f t="shared" si="2"/>
        <v>#DIV/0!</v>
      </c>
      <c r="AL72" s="95" t="s">
        <v>249</v>
      </c>
    </row>
    <row r="73" spans="1:38" ht="15.75" hidden="1" customHeight="1">
      <c r="A73" s="432">
        <v>61</v>
      </c>
      <c r="B73" s="367" t="s">
        <v>409</v>
      </c>
      <c r="C73" s="454" t="s">
        <v>168</v>
      </c>
      <c r="D73" s="455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>
        <f>15*2</f>
        <v>30</v>
      </c>
      <c r="S73" s="148">
        <f>15*4</f>
        <v>60</v>
      </c>
      <c r="T73" s="148"/>
      <c r="U73" s="148"/>
      <c r="V73" s="148"/>
      <c r="W73" s="148"/>
      <c r="X73" s="148">
        <f>5*12</f>
        <v>60</v>
      </c>
      <c r="Y73" s="115"/>
      <c r="Z73" s="148"/>
      <c r="AA73" s="115"/>
      <c r="AB73" s="148"/>
      <c r="AC73" s="115"/>
      <c r="AD73" s="153"/>
      <c r="AE73" s="153"/>
      <c r="AF73" s="153"/>
      <c r="AG73" s="153"/>
      <c r="AH73" s="149"/>
      <c r="AI73" s="457">
        <f t="shared" si="1"/>
        <v>150</v>
      </c>
      <c r="AJ73" s="458">
        <v>0</v>
      </c>
      <c r="AK73" s="453" t="e">
        <f t="shared" si="2"/>
        <v>#DIV/0!</v>
      </c>
      <c r="AL73" s="95" t="s">
        <v>249</v>
      </c>
    </row>
    <row r="74" spans="1:38" ht="15.75" hidden="1" customHeight="1">
      <c r="A74" s="432">
        <v>62</v>
      </c>
      <c r="B74" s="367" t="s">
        <v>409</v>
      </c>
      <c r="C74" s="454" t="s">
        <v>201</v>
      </c>
      <c r="D74" s="455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>
        <f>6*12</f>
        <v>72</v>
      </c>
      <c r="X74" s="148">
        <f>6*12</f>
        <v>72</v>
      </c>
      <c r="Y74" s="115"/>
      <c r="Z74" s="148"/>
      <c r="AA74" s="115"/>
      <c r="AB74" s="148"/>
      <c r="AC74" s="115"/>
      <c r="AD74" s="153"/>
      <c r="AE74" s="153">
        <f>1*6</f>
        <v>6</v>
      </c>
      <c r="AF74" s="148"/>
      <c r="AG74" s="148"/>
      <c r="AH74" s="456"/>
      <c r="AI74" s="457">
        <f t="shared" si="1"/>
        <v>150</v>
      </c>
      <c r="AJ74" s="458">
        <v>0</v>
      </c>
      <c r="AK74" s="453" t="e">
        <f t="shared" si="2"/>
        <v>#DIV/0!</v>
      </c>
      <c r="AL74" s="95" t="s">
        <v>249</v>
      </c>
    </row>
    <row r="75" spans="1:38" ht="15.75" hidden="1" customHeight="1">
      <c r="A75" s="432">
        <v>63</v>
      </c>
      <c r="B75" s="367" t="s">
        <v>411</v>
      </c>
      <c r="C75" s="454" t="s">
        <v>203</v>
      </c>
      <c r="D75" s="455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>
        <f>2*2</f>
        <v>4</v>
      </c>
      <c r="S75" s="148">
        <f>2*4</f>
        <v>8</v>
      </c>
      <c r="T75" s="148"/>
      <c r="U75" s="148">
        <f>11*6</f>
        <v>66</v>
      </c>
      <c r="V75" s="148"/>
      <c r="W75" s="148">
        <f>2*12</f>
        <v>24</v>
      </c>
      <c r="X75" s="148">
        <f>4*12</f>
        <v>48</v>
      </c>
      <c r="Y75" s="115"/>
      <c r="Z75" s="148"/>
      <c r="AA75" s="115"/>
      <c r="AB75" s="148"/>
      <c r="AC75" s="157"/>
      <c r="AD75" s="157"/>
      <c r="AE75" s="157"/>
      <c r="AF75" s="157"/>
      <c r="AG75" s="157"/>
      <c r="AH75" s="456"/>
      <c r="AI75" s="457">
        <f t="shared" si="1"/>
        <v>150</v>
      </c>
      <c r="AJ75" s="458">
        <v>33</v>
      </c>
      <c r="AK75" s="453" t="e">
        <f t="shared" si="2"/>
        <v>#DIV/0!</v>
      </c>
      <c r="AL75" s="95" t="s">
        <v>249</v>
      </c>
    </row>
    <row r="76" spans="1:38" ht="15.75" hidden="1" customHeight="1">
      <c r="A76" s="432">
        <v>64</v>
      </c>
      <c r="B76" s="279" t="s">
        <v>510</v>
      </c>
      <c r="C76" s="454" t="s">
        <v>169</v>
      </c>
      <c r="D76" s="455"/>
      <c r="E76" s="148">
        <f>25*6</f>
        <v>150</v>
      </c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15"/>
      <c r="Z76" s="148"/>
      <c r="AA76" s="115"/>
      <c r="AB76" s="148"/>
      <c r="AC76" s="157"/>
      <c r="AD76" s="157"/>
      <c r="AE76" s="157"/>
      <c r="AF76" s="157"/>
      <c r="AG76" s="157"/>
      <c r="AH76" s="456"/>
      <c r="AI76" s="457">
        <f t="shared" si="1"/>
        <v>150</v>
      </c>
      <c r="AJ76" s="458">
        <v>38</v>
      </c>
      <c r="AK76" s="453" t="e">
        <f t="shared" si="2"/>
        <v>#DIV/0!</v>
      </c>
      <c r="AL76" s="95" t="s">
        <v>249</v>
      </c>
    </row>
    <row r="77" spans="1:38" ht="15.75" hidden="1" customHeight="1">
      <c r="A77" s="432">
        <v>65</v>
      </c>
      <c r="B77" s="367" t="s">
        <v>454</v>
      </c>
      <c r="C77" s="454" t="s">
        <v>205</v>
      </c>
      <c r="D77" s="455">
        <f>22*4</f>
        <v>88</v>
      </c>
      <c r="E77" s="148"/>
      <c r="F77" s="148"/>
      <c r="G77" s="148"/>
      <c r="H77" s="148"/>
      <c r="I77" s="148"/>
      <c r="J77" s="148"/>
      <c r="K77" s="148"/>
      <c r="L77" s="148">
        <f>5*4</f>
        <v>20</v>
      </c>
      <c r="M77" s="148"/>
      <c r="N77" s="148"/>
      <c r="O77" s="148"/>
      <c r="P77" s="148"/>
      <c r="Q77" s="148"/>
      <c r="R77" s="148">
        <f>7*2</f>
        <v>14</v>
      </c>
      <c r="S77" s="148">
        <f>7*4</f>
        <v>28</v>
      </c>
      <c r="T77" s="148"/>
      <c r="U77" s="148"/>
      <c r="V77" s="148"/>
      <c r="W77" s="148"/>
      <c r="X77" s="148"/>
      <c r="Y77" s="115"/>
      <c r="Z77" s="148"/>
      <c r="AA77" s="115"/>
      <c r="AB77" s="148"/>
      <c r="AC77" s="115"/>
      <c r="AD77" s="153"/>
      <c r="AE77" s="153"/>
      <c r="AF77" s="148"/>
      <c r="AG77" s="148"/>
      <c r="AH77" s="456"/>
      <c r="AI77" s="457">
        <f t="shared" ref="AI77:AI113" si="4">SUM(D77:AH77)</f>
        <v>150</v>
      </c>
      <c r="AJ77" s="458">
        <v>19</v>
      </c>
      <c r="AK77" s="459">
        <f t="shared" si="2"/>
        <v>0.21590909090909091</v>
      </c>
      <c r="AL77" s="95" t="s">
        <v>249</v>
      </c>
    </row>
    <row r="78" spans="1:38" ht="15.75" hidden="1" customHeight="1">
      <c r="A78" s="432">
        <v>66</v>
      </c>
      <c r="B78" s="367" t="s">
        <v>476</v>
      </c>
      <c r="C78" s="454" t="s">
        <v>193</v>
      </c>
      <c r="D78" s="678" t="s">
        <v>219</v>
      </c>
      <c r="E78" s="608"/>
      <c r="F78" s="608"/>
      <c r="G78" s="608"/>
      <c r="H78" s="608"/>
      <c r="I78" s="608"/>
      <c r="J78" s="608"/>
      <c r="K78" s="608"/>
      <c r="L78" s="608"/>
      <c r="M78" s="608"/>
      <c r="N78" s="608"/>
      <c r="O78" s="608"/>
      <c r="P78" s="608"/>
      <c r="Q78" s="608"/>
      <c r="R78" s="608"/>
      <c r="S78" s="608"/>
      <c r="T78" s="608"/>
      <c r="U78" s="608"/>
      <c r="V78" s="608"/>
      <c r="W78" s="608"/>
      <c r="X78" s="608"/>
      <c r="Y78" s="608"/>
      <c r="Z78" s="608"/>
      <c r="AA78" s="608"/>
      <c r="AB78" s="608"/>
      <c r="AC78" s="608"/>
      <c r="AD78" s="608"/>
      <c r="AE78" s="608"/>
      <c r="AF78" s="608"/>
      <c r="AG78" s="608"/>
      <c r="AH78" s="679"/>
      <c r="AI78" s="457">
        <f>SUM(D78:AH78)</f>
        <v>0</v>
      </c>
      <c r="AJ78" s="458">
        <v>0</v>
      </c>
      <c r="AK78" s="453" t="e">
        <f>AJ78/#REF!</f>
        <v>#REF!</v>
      </c>
      <c r="AL78" s="95" t="s">
        <v>249</v>
      </c>
    </row>
    <row r="79" spans="1:38" ht="15.75" hidden="1" customHeight="1">
      <c r="A79" s="432">
        <v>67</v>
      </c>
      <c r="B79" s="367" t="s">
        <v>537</v>
      </c>
      <c r="C79" s="454" t="s">
        <v>208</v>
      </c>
      <c r="D79" s="455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>
        <f>9*2</f>
        <v>18</v>
      </c>
      <c r="S79" s="148">
        <f>9*4</f>
        <v>36</v>
      </c>
      <c r="T79" s="148"/>
      <c r="U79" s="148"/>
      <c r="V79" s="148"/>
      <c r="W79" s="148">
        <f>4*12</f>
        <v>48</v>
      </c>
      <c r="X79" s="148">
        <f>4*12</f>
        <v>48</v>
      </c>
      <c r="Y79" s="148"/>
      <c r="Z79" s="148"/>
      <c r="AA79" s="148"/>
      <c r="AB79" s="148"/>
      <c r="AC79" s="148"/>
      <c r="AD79" s="148"/>
      <c r="AE79" s="148"/>
      <c r="AF79" s="148"/>
      <c r="AG79" s="148"/>
      <c r="AH79" s="456"/>
      <c r="AI79" s="457">
        <f t="shared" si="4"/>
        <v>150</v>
      </c>
      <c r="AJ79" s="458">
        <v>0</v>
      </c>
      <c r="AK79" s="453" t="e">
        <f t="shared" ref="AK79:AK156" si="5">AJ79/D79</f>
        <v>#DIV/0!</v>
      </c>
      <c r="AL79" s="95" t="s">
        <v>249</v>
      </c>
    </row>
    <row r="80" spans="1:38" ht="15.75" hidden="1" customHeight="1">
      <c r="A80" s="432">
        <v>68</v>
      </c>
      <c r="B80" s="367" t="s">
        <v>411</v>
      </c>
      <c r="C80" s="454" t="s">
        <v>303</v>
      </c>
      <c r="D80" s="455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>
        <f>7*2</f>
        <v>14</v>
      </c>
      <c r="S80" s="148">
        <f>7*4</f>
        <v>28</v>
      </c>
      <c r="T80" s="148"/>
      <c r="U80" s="148"/>
      <c r="V80" s="148"/>
      <c r="W80" s="148">
        <f>2*12</f>
        <v>24</v>
      </c>
      <c r="X80" s="148">
        <f>7*12</f>
        <v>84</v>
      </c>
      <c r="Y80" s="148"/>
      <c r="Z80" s="148"/>
      <c r="AA80" s="148"/>
      <c r="AB80" s="148"/>
      <c r="AC80" s="148"/>
      <c r="AD80" s="148"/>
      <c r="AE80" s="148"/>
      <c r="AF80" s="148"/>
      <c r="AG80" s="148"/>
      <c r="AH80" s="456"/>
      <c r="AI80" s="457">
        <f t="shared" si="4"/>
        <v>150</v>
      </c>
      <c r="AJ80" s="458">
        <v>0</v>
      </c>
      <c r="AK80" s="453" t="e">
        <f t="shared" si="5"/>
        <v>#DIV/0!</v>
      </c>
      <c r="AL80" s="95" t="s">
        <v>249</v>
      </c>
    </row>
    <row r="81" spans="1:38" ht="15.75" hidden="1" customHeight="1">
      <c r="A81" s="432">
        <v>69</v>
      </c>
      <c r="B81" s="367" t="s">
        <v>411</v>
      </c>
      <c r="C81" s="454" t="s">
        <v>330</v>
      </c>
      <c r="D81" s="455"/>
      <c r="E81" s="148"/>
      <c r="F81" s="148">
        <v>60</v>
      </c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>
        <f>9*2</f>
        <v>18</v>
      </c>
      <c r="S81" s="148">
        <f>9*4</f>
        <v>36</v>
      </c>
      <c r="T81" s="148"/>
      <c r="U81" s="148"/>
      <c r="V81" s="148"/>
      <c r="W81" s="148"/>
      <c r="X81" s="148">
        <f>3*12</f>
        <v>36</v>
      </c>
      <c r="Y81" s="148"/>
      <c r="Z81" s="148"/>
      <c r="AA81" s="148"/>
      <c r="AB81" s="148"/>
      <c r="AC81" s="148"/>
      <c r="AD81" s="148"/>
      <c r="AE81" s="148"/>
      <c r="AF81" s="148"/>
      <c r="AG81" s="148"/>
      <c r="AH81" s="456"/>
      <c r="AI81" s="457">
        <f t="shared" si="4"/>
        <v>150</v>
      </c>
      <c r="AJ81" s="458">
        <v>0</v>
      </c>
      <c r="AK81" s="453" t="e">
        <f t="shared" si="5"/>
        <v>#DIV/0!</v>
      </c>
      <c r="AL81" s="95" t="s">
        <v>249</v>
      </c>
    </row>
    <row r="82" spans="1:38" ht="15.75" hidden="1" customHeight="1">
      <c r="A82" s="432">
        <v>70</v>
      </c>
      <c r="B82" s="367" t="s">
        <v>411</v>
      </c>
      <c r="C82" s="454" t="s">
        <v>329</v>
      </c>
      <c r="D82" s="455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>
        <f>11*2</f>
        <v>22</v>
      </c>
      <c r="S82" s="148">
        <f>11*4</f>
        <v>44</v>
      </c>
      <c r="T82" s="148"/>
      <c r="U82" s="148"/>
      <c r="V82" s="148"/>
      <c r="W82" s="148">
        <f>1*12</f>
        <v>12</v>
      </c>
      <c r="X82" s="148">
        <f>6*12</f>
        <v>72</v>
      </c>
      <c r="Y82" s="148"/>
      <c r="Z82" s="148"/>
      <c r="AA82" s="148"/>
      <c r="AB82" s="148"/>
      <c r="AC82" s="148"/>
      <c r="AD82" s="148"/>
      <c r="AE82" s="148"/>
      <c r="AF82" s="148"/>
      <c r="AG82" s="148"/>
      <c r="AH82" s="456"/>
      <c r="AI82" s="457">
        <f t="shared" si="4"/>
        <v>150</v>
      </c>
      <c r="AJ82" s="458">
        <v>16</v>
      </c>
      <c r="AK82" s="453" t="e">
        <f t="shared" si="5"/>
        <v>#DIV/0!</v>
      </c>
      <c r="AL82" s="95" t="s">
        <v>249</v>
      </c>
    </row>
    <row r="83" spans="1:38" ht="15.75" hidden="1" customHeight="1">
      <c r="A83" s="432">
        <v>71</v>
      </c>
      <c r="B83" s="367" t="s">
        <v>411</v>
      </c>
      <c r="C83" s="454" t="s">
        <v>298</v>
      </c>
      <c r="D83" s="455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>
        <f>9*2</f>
        <v>18</v>
      </c>
      <c r="S83" s="148">
        <f>9*4</f>
        <v>36</v>
      </c>
      <c r="T83" s="148"/>
      <c r="U83" s="148"/>
      <c r="V83" s="148"/>
      <c r="W83" s="148">
        <f>2*12</f>
        <v>24</v>
      </c>
      <c r="X83" s="148">
        <f>6*12</f>
        <v>72</v>
      </c>
      <c r="Y83" s="148"/>
      <c r="Z83" s="148"/>
      <c r="AA83" s="148"/>
      <c r="AB83" s="148"/>
      <c r="AC83" s="148"/>
      <c r="AD83" s="148"/>
      <c r="AE83" s="148"/>
      <c r="AF83" s="148"/>
      <c r="AG83" s="148"/>
      <c r="AH83" s="456"/>
      <c r="AI83" s="457">
        <f t="shared" si="4"/>
        <v>150</v>
      </c>
      <c r="AJ83" s="458">
        <v>0</v>
      </c>
      <c r="AK83" s="453" t="e">
        <f t="shared" si="5"/>
        <v>#DIV/0!</v>
      </c>
      <c r="AL83" s="95" t="s">
        <v>249</v>
      </c>
    </row>
    <row r="84" spans="1:38" ht="15.75" hidden="1" customHeight="1">
      <c r="A84" s="432">
        <v>72</v>
      </c>
      <c r="B84" s="367" t="s">
        <v>411</v>
      </c>
      <c r="C84" s="454" t="s">
        <v>297</v>
      </c>
      <c r="D84" s="455"/>
      <c r="E84" s="148"/>
      <c r="F84" s="148">
        <v>12</v>
      </c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>
        <f>6*2</f>
        <v>12</v>
      </c>
      <c r="S84" s="148">
        <f>6*4</f>
        <v>24</v>
      </c>
      <c r="T84" s="148"/>
      <c r="U84" s="148">
        <f>9*6</f>
        <v>54</v>
      </c>
      <c r="V84" s="148"/>
      <c r="W84" s="148"/>
      <c r="X84" s="148">
        <f>4*12</f>
        <v>48</v>
      </c>
      <c r="Y84" s="148"/>
      <c r="Z84" s="148"/>
      <c r="AA84" s="148"/>
      <c r="AB84" s="148"/>
      <c r="AC84" s="148"/>
      <c r="AD84" s="148"/>
      <c r="AE84" s="148"/>
      <c r="AF84" s="148"/>
      <c r="AG84" s="148"/>
      <c r="AH84" s="456"/>
      <c r="AI84" s="457">
        <f t="shared" si="4"/>
        <v>150</v>
      </c>
      <c r="AJ84" s="458">
        <v>0</v>
      </c>
      <c r="AK84" s="453" t="e">
        <f t="shared" si="5"/>
        <v>#DIV/0!</v>
      </c>
      <c r="AL84" s="95" t="s">
        <v>249</v>
      </c>
    </row>
    <row r="85" spans="1:38" ht="15.75" hidden="1" customHeight="1">
      <c r="A85" s="432">
        <v>73</v>
      </c>
      <c r="B85" s="367" t="s">
        <v>470</v>
      </c>
      <c r="C85" s="454" t="s">
        <v>296</v>
      </c>
      <c r="D85" s="455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>
        <f>5*6</f>
        <v>30</v>
      </c>
      <c r="V85" s="148"/>
      <c r="W85" s="148">
        <f>5*12</f>
        <v>60</v>
      </c>
      <c r="X85" s="148">
        <f>5*12</f>
        <v>60</v>
      </c>
      <c r="Y85" s="148"/>
      <c r="Z85" s="148"/>
      <c r="AA85" s="148"/>
      <c r="AB85" s="148"/>
      <c r="AC85" s="148"/>
      <c r="AD85" s="148"/>
      <c r="AE85" s="148"/>
      <c r="AF85" s="148"/>
      <c r="AG85" s="148"/>
      <c r="AH85" s="456"/>
      <c r="AI85" s="457">
        <f t="shared" si="4"/>
        <v>150</v>
      </c>
      <c r="AJ85" s="458">
        <v>0</v>
      </c>
      <c r="AK85" s="453" t="e">
        <f t="shared" si="5"/>
        <v>#DIV/0!</v>
      </c>
      <c r="AL85" s="95" t="s">
        <v>249</v>
      </c>
    </row>
    <row r="86" spans="1:38" ht="15.75" hidden="1" customHeight="1">
      <c r="A86" s="432">
        <v>74</v>
      </c>
      <c r="B86" s="367" t="s">
        <v>425</v>
      </c>
      <c r="C86" s="454" t="s">
        <v>206</v>
      </c>
      <c r="D86" s="678" t="s">
        <v>524</v>
      </c>
      <c r="E86" s="608"/>
      <c r="F86" s="608"/>
      <c r="G86" s="608"/>
      <c r="H86" s="608"/>
      <c r="I86" s="608"/>
      <c r="J86" s="608"/>
      <c r="K86" s="608"/>
      <c r="L86" s="608"/>
      <c r="M86" s="608"/>
      <c r="N86" s="608"/>
      <c r="O86" s="608"/>
      <c r="P86" s="608"/>
      <c r="Q86" s="608"/>
      <c r="R86" s="608"/>
      <c r="S86" s="608"/>
      <c r="T86" s="608"/>
      <c r="U86" s="608"/>
      <c r="V86" s="608"/>
      <c r="W86" s="608"/>
      <c r="X86" s="608"/>
      <c r="Y86" s="608"/>
      <c r="Z86" s="608"/>
      <c r="AA86" s="608"/>
      <c r="AB86" s="608"/>
      <c r="AC86" s="608"/>
      <c r="AD86" s="608"/>
      <c r="AE86" s="608"/>
      <c r="AF86" s="608"/>
      <c r="AG86" s="608"/>
      <c r="AH86" s="679"/>
      <c r="AI86" s="457">
        <f>SUM(D86:AH86)</f>
        <v>0</v>
      </c>
      <c r="AJ86" s="458">
        <v>0</v>
      </c>
      <c r="AK86" s="453" t="e">
        <f>AJ86/#REF!</f>
        <v>#REF!</v>
      </c>
      <c r="AL86" s="95" t="s">
        <v>249</v>
      </c>
    </row>
    <row r="87" spans="1:38" ht="15.75" hidden="1" customHeight="1">
      <c r="A87" s="432">
        <v>75</v>
      </c>
      <c r="B87" s="367" t="s">
        <v>425</v>
      </c>
      <c r="C87" s="454" t="s">
        <v>512</v>
      </c>
      <c r="D87" s="455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>
        <f>7*2</f>
        <v>14</v>
      </c>
      <c r="S87" s="148">
        <f>7*4</f>
        <v>28</v>
      </c>
      <c r="T87" s="148"/>
      <c r="U87" s="148">
        <f>6*6</f>
        <v>36</v>
      </c>
      <c r="V87" s="148"/>
      <c r="W87" s="148"/>
      <c r="X87" s="148">
        <f>6*12</f>
        <v>72</v>
      </c>
      <c r="Y87" s="148"/>
      <c r="Z87" s="148"/>
      <c r="AA87" s="148"/>
      <c r="AB87" s="148"/>
      <c r="AC87" s="148"/>
      <c r="AD87" s="148"/>
      <c r="AE87" s="148"/>
      <c r="AF87" s="148"/>
      <c r="AG87" s="148"/>
      <c r="AH87" s="456"/>
      <c r="AI87" s="457">
        <f t="shared" si="4"/>
        <v>150</v>
      </c>
      <c r="AJ87" s="458">
        <v>37</v>
      </c>
      <c r="AK87" s="453" t="e">
        <f t="shared" si="5"/>
        <v>#DIV/0!</v>
      </c>
      <c r="AL87" s="95" t="s">
        <v>249</v>
      </c>
    </row>
    <row r="88" spans="1:38" ht="15.75" hidden="1" customHeight="1">
      <c r="A88" s="432">
        <v>76</v>
      </c>
      <c r="B88" s="367" t="s">
        <v>455</v>
      </c>
      <c r="C88" s="454" t="s">
        <v>430</v>
      </c>
      <c r="D88" s="455">
        <v>24</v>
      </c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>
        <f>5*2</f>
        <v>10</v>
      </c>
      <c r="S88" s="148">
        <f>5*4</f>
        <v>20</v>
      </c>
      <c r="T88" s="148"/>
      <c r="U88" s="148"/>
      <c r="V88" s="148"/>
      <c r="W88" s="148">
        <f>2*12</f>
        <v>24</v>
      </c>
      <c r="X88" s="148">
        <f>6*12</f>
        <v>72</v>
      </c>
      <c r="Y88" s="148"/>
      <c r="Z88" s="148"/>
      <c r="AA88" s="148"/>
      <c r="AB88" s="148"/>
      <c r="AC88" s="148"/>
      <c r="AD88" s="148"/>
      <c r="AE88" s="148"/>
      <c r="AF88" s="148"/>
      <c r="AG88" s="148"/>
      <c r="AH88" s="456"/>
      <c r="AI88" s="457">
        <f t="shared" si="4"/>
        <v>150</v>
      </c>
      <c r="AJ88" s="458">
        <v>40</v>
      </c>
      <c r="AK88" s="459">
        <f t="shared" si="5"/>
        <v>1.6666666666666667</v>
      </c>
      <c r="AL88" s="95" t="s">
        <v>249</v>
      </c>
    </row>
    <row r="89" spans="1:38" ht="15.75" hidden="1" customHeight="1">
      <c r="A89" s="432">
        <v>77</v>
      </c>
      <c r="B89" s="367" t="s">
        <v>408</v>
      </c>
      <c r="C89" s="454" t="s">
        <v>431</v>
      </c>
      <c r="D89" s="455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>
        <f>3*2</f>
        <v>6</v>
      </c>
      <c r="S89" s="148">
        <f>3*4</f>
        <v>12</v>
      </c>
      <c r="T89" s="148">
        <f>2*6</f>
        <v>12</v>
      </c>
      <c r="U89" s="148"/>
      <c r="V89" s="148"/>
      <c r="W89" s="148">
        <f>6*12</f>
        <v>72</v>
      </c>
      <c r="X89" s="148">
        <f>4*12</f>
        <v>48</v>
      </c>
      <c r="Y89" s="148"/>
      <c r="Z89" s="148"/>
      <c r="AA89" s="148"/>
      <c r="AB89" s="148"/>
      <c r="AC89" s="148"/>
      <c r="AD89" s="148"/>
      <c r="AE89" s="148"/>
      <c r="AF89" s="148"/>
      <c r="AG89" s="148"/>
      <c r="AH89" s="456"/>
      <c r="AI89" s="457">
        <f t="shared" si="4"/>
        <v>150</v>
      </c>
      <c r="AJ89" s="458">
        <v>24</v>
      </c>
      <c r="AK89" s="453" t="e">
        <f t="shared" si="5"/>
        <v>#DIV/0!</v>
      </c>
      <c r="AL89" s="95" t="s">
        <v>249</v>
      </c>
    </row>
    <row r="90" spans="1:38" ht="15.75" hidden="1" customHeight="1">
      <c r="A90" s="432">
        <v>78</v>
      </c>
      <c r="B90" s="367" t="s">
        <v>416</v>
      </c>
      <c r="C90" s="454" t="s">
        <v>456</v>
      </c>
      <c r="D90" s="455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>
        <f>1*2</f>
        <v>2</v>
      </c>
      <c r="S90" s="148">
        <f>1*4</f>
        <v>4</v>
      </c>
      <c r="T90" s="148"/>
      <c r="U90" s="148"/>
      <c r="V90" s="148"/>
      <c r="W90" s="148">
        <f>9*12</f>
        <v>108</v>
      </c>
      <c r="X90" s="148">
        <f>3*12</f>
        <v>36</v>
      </c>
      <c r="Y90" s="148"/>
      <c r="Z90" s="148"/>
      <c r="AA90" s="148"/>
      <c r="AB90" s="148"/>
      <c r="AC90" s="148"/>
      <c r="AD90" s="148"/>
      <c r="AE90" s="148"/>
      <c r="AF90" s="148"/>
      <c r="AG90" s="148"/>
      <c r="AH90" s="456"/>
      <c r="AI90" s="457">
        <f t="shared" si="4"/>
        <v>150</v>
      </c>
      <c r="AJ90" s="458">
        <v>13</v>
      </c>
      <c r="AK90" s="453" t="e">
        <f t="shared" si="5"/>
        <v>#DIV/0!</v>
      </c>
      <c r="AL90" s="95" t="s">
        <v>249</v>
      </c>
    </row>
    <row r="91" spans="1:38" ht="15.75" hidden="1" customHeight="1">
      <c r="A91" s="432">
        <v>79</v>
      </c>
      <c r="B91" s="367" t="s">
        <v>416</v>
      </c>
      <c r="C91" s="454" t="s">
        <v>433</v>
      </c>
      <c r="D91" s="455">
        <f>23*6</f>
        <v>138</v>
      </c>
      <c r="E91" s="148"/>
      <c r="F91" s="148"/>
      <c r="G91" s="148"/>
      <c r="H91" s="148"/>
      <c r="I91" s="148"/>
      <c r="J91" s="148"/>
      <c r="K91" s="148"/>
      <c r="L91" s="148">
        <f>3*4</f>
        <v>12</v>
      </c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456"/>
      <c r="AI91" s="457">
        <f t="shared" si="4"/>
        <v>150</v>
      </c>
      <c r="AJ91" s="458">
        <v>164</v>
      </c>
      <c r="AK91" s="459">
        <f t="shared" si="5"/>
        <v>1.1884057971014492</v>
      </c>
      <c r="AL91" s="95" t="s">
        <v>249</v>
      </c>
    </row>
    <row r="92" spans="1:38" ht="15.75" hidden="1" customHeight="1">
      <c r="A92" s="432">
        <v>80</v>
      </c>
      <c r="B92" s="279" t="s">
        <v>432</v>
      </c>
      <c r="C92" s="454" t="s">
        <v>457</v>
      </c>
      <c r="D92" s="455">
        <f>21*4</f>
        <v>84</v>
      </c>
      <c r="E92" s="148"/>
      <c r="F92" s="148">
        <v>16</v>
      </c>
      <c r="G92" s="148"/>
      <c r="H92" s="148"/>
      <c r="I92" s="148"/>
      <c r="J92" s="148"/>
      <c r="K92" s="148"/>
      <c r="L92" s="148">
        <f>12*4</f>
        <v>48</v>
      </c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>
        <f>2</f>
        <v>2</v>
      </c>
      <c r="AD92" s="148"/>
      <c r="AE92" s="148"/>
      <c r="AF92" s="148"/>
      <c r="AG92" s="148"/>
      <c r="AH92" s="456"/>
      <c r="AI92" s="457">
        <f t="shared" si="4"/>
        <v>150</v>
      </c>
      <c r="AJ92" s="458">
        <v>193</v>
      </c>
      <c r="AK92" s="459">
        <f t="shared" si="5"/>
        <v>2.2976190476190474</v>
      </c>
      <c r="AL92" s="95" t="s">
        <v>249</v>
      </c>
    </row>
    <row r="93" spans="1:38" ht="15.75" hidden="1" customHeight="1">
      <c r="A93" s="432">
        <v>81</v>
      </c>
      <c r="B93" s="367" t="s">
        <v>418</v>
      </c>
      <c r="C93" s="454" t="s">
        <v>477</v>
      </c>
      <c r="D93" s="455">
        <f>1*6</f>
        <v>6</v>
      </c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>
        <f>9*2</f>
        <v>18</v>
      </c>
      <c r="S93" s="148">
        <f>9*4</f>
        <v>36</v>
      </c>
      <c r="T93" s="148"/>
      <c r="U93" s="148">
        <f>7*6</f>
        <v>42</v>
      </c>
      <c r="V93" s="148"/>
      <c r="W93" s="148"/>
      <c r="X93" s="148">
        <f>4*12</f>
        <v>48</v>
      </c>
      <c r="Y93" s="148"/>
      <c r="Z93" s="148"/>
      <c r="AA93" s="148"/>
      <c r="AB93" s="148"/>
      <c r="AC93" s="148"/>
      <c r="AD93" s="148"/>
      <c r="AE93" s="148"/>
      <c r="AF93" s="148"/>
      <c r="AG93" s="148"/>
      <c r="AH93" s="456"/>
      <c r="AI93" s="457">
        <f t="shared" si="4"/>
        <v>150</v>
      </c>
      <c r="AJ93" s="458">
        <v>31</v>
      </c>
      <c r="AK93" s="459">
        <f t="shared" si="5"/>
        <v>5.166666666666667</v>
      </c>
      <c r="AL93" s="95" t="s">
        <v>249</v>
      </c>
    </row>
    <row r="94" spans="1:38" ht="15.75" hidden="1" customHeight="1">
      <c r="A94" s="432">
        <v>82</v>
      </c>
      <c r="B94" s="367" t="s">
        <v>424</v>
      </c>
      <c r="C94" s="454" t="s">
        <v>478</v>
      </c>
      <c r="D94" s="455"/>
      <c r="E94" s="148"/>
      <c r="F94" s="148"/>
      <c r="G94" s="148"/>
      <c r="H94" s="148"/>
      <c r="I94" s="148"/>
      <c r="J94" s="148">
        <f>3*4</f>
        <v>12</v>
      </c>
      <c r="K94" s="148"/>
      <c r="L94" s="148"/>
      <c r="M94" s="148"/>
      <c r="N94" s="148"/>
      <c r="O94" s="148"/>
      <c r="P94" s="148"/>
      <c r="Q94" s="148"/>
      <c r="R94" s="148">
        <f>5*2</f>
        <v>10</v>
      </c>
      <c r="S94" s="148">
        <f>5*4</f>
        <v>20</v>
      </c>
      <c r="T94" s="148"/>
      <c r="U94" s="148"/>
      <c r="V94" s="148"/>
      <c r="W94" s="148">
        <f>5*12</f>
        <v>60</v>
      </c>
      <c r="X94" s="148">
        <f>4*12</f>
        <v>48</v>
      </c>
      <c r="Y94" s="148"/>
      <c r="Z94" s="148"/>
      <c r="AA94" s="148"/>
      <c r="AB94" s="148"/>
      <c r="AC94" s="148"/>
      <c r="AD94" s="148"/>
      <c r="AE94" s="148"/>
      <c r="AF94" s="148"/>
      <c r="AG94" s="148"/>
      <c r="AH94" s="456"/>
      <c r="AI94" s="457">
        <f t="shared" si="4"/>
        <v>150</v>
      </c>
      <c r="AJ94" s="458">
        <v>0</v>
      </c>
      <c r="AK94" s="453" t="e">
        <f t="shared" si="5"/>
        <v>#DIV/0!</v>
      </c>
      <c r="AL94" s="95" t="s">
        <v>249</v>
      </c>
    </row>
    <row r="95" spans="1:38" ht="15.75" hidden="1" customHeight="1">
      <c r="A95" s="432">
        <v>83</v>
      </c>
      <c r="B95" s="367" t="s">
        <v>470</v>
      </c>
      <c r="C95" s="454" t="s">
        <v>479</v>
      </c>
      <c r="D95" s="455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>
        <f>9*6</f>
        <v>54</v>
      </c>
      <c r="V95" s="148"/>
      <c r="W95" s="148">
        <f>4*12</f>
        <v>48</v>
      </c>
      <c r="X95" s="148">
        <f>4*12</f>
        <v>48</v>
      </c>
      <c r="Y95" s="148"/>
      <c r="Z95" s="148"/>
      <c r="AA95" s="148"/>
      <c r="AB95" s="148"/>
      <c r="AC95" s="148"/>
      <c r="AD95" s="148"/>
      <c r="AE95" s="148"/>
      <c r="AF95" s="148"/>
      <c r="AG95" s="148"/>
      <c r="AH95" s="456"/>
      <c r="AI95" s="457">
        <f t="shared" si="4"/>
        <v>150</v>
      </c>
      <c r="AJ95" s="458">
        <v>0</v>
      </c>
      <c r="AK95" s="453" t="e">
        <f t="shared" si="5"/>
        <v>#DIV/0!</v>
      </c>
      <c r="AL95" s="95" t="s">
        <v>249</v>
      </c>
    </row>
    <row r="96" spans="1:38" ht="15.75" hidden="1" customHeight="1">
      <c r="A96" s="432">
        <v>84</v>
      </c>
      <c r="B96" s="367" t="s">
        <v>470</v>
      </c>
      <c r="C96" s="454" t="s">
        <v>480</v>
      </c>
      <c r="D96" s="455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>
        <f>3*6</f>
        <v>18</v>
      </c>
      <c r="V96" s="148"/>
      <c r="W96" s="148">
        <f>7*12</f>
        <v>84</v>
      </c>
      <c r="X96" s="148">
        <f>4*12</f>
        <v>48</v>
      </c>
      <c r="Y96" s="148"/>
      <c r="Z96" s="148"/>
      <c r="AA96" s="148"/>
      <c r="AB96" s="148"/>
      <c r="AC96" s="148"/>
      <c r="AD96" s="148"/>
      <c r="AE96" s="148"/>
      <c r="AF96" s="148"/>
      <c r="AG96" s="148"/>
      <c r="AH96" s="456"/>
      <c r="AI96" s="457">
        <f t="shared" si="4"/>
        <v>150</v>
      </c>
      <c r="AJ96" s="458">
        <v>0</v>
      </c>
      <c r="AK96" s="453" t="e">
        <f t="shared" si="5"/>
        <v>#DIV/0!</v>
      </c>
      <c r="AL96" s="95" t="s">
        <v>249</v>
      </c>
    </row>
    <row r="97" spans="1:38" ht="15.75" hidden="1" customHeight="1">
      <c r="A97" s="432">
        <v>85</v>
      </c>
      <c r="B97" s="462" t="s">
        <v>470</v>
      </c>
      <c r="C97" s="454" t="s">
        <v>525</v>
      </c>
      <c r="D97" s="455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>
        <f>9*6</f>
        <v>54</v>
      </c>
      <c r="V97" s="148"/>
      <c r="W97" s="148">
        <f>4*12</f>
        <v>48</v>
      </c>
      <c r="X97" s="148">
        <f>4*12</f>
        <v>48</v>
      </c>
      <c r="Y97" s="148"/>
      <c r="Z97" s="148"/>
      <c r="AA97" s="148"/>
      <c r="AB97" s="148"/>
      <c r="AC97" s="148"/>
      <c r="AD97" s="148"/>
      <c r="AE97" s="148"/>
      <c r="AF97" s="148"/>
      <c r="AG97" s="148"/>
      <c r="AH97" s="456"/>
      <c r="AI97" s="457">
        <f>SUM(D94:AH94)</f>
        <v>150</v>
      </c>
      <c r="AJ97" s="458">
        <v>0</v>
      </c>
      <c r="AK97" s="453" t="e">
        <f t="shared" si="5"/>
        <v>#DIV/0!</v>
      </c>
      <c r="AL97" s="95" t="s">
        <v>249</v>
      </c>
    </row>
    <row r="98" spans="1:38" ht="15.75" hidden="1" customHeight="1">
      <c r="A98" s="432">
        <v>86</v>
      </c>
      <c r="B98" s="462" t="s">
        <v>411</v>
      </c>
      <c r="C98" s="454" t="s">
        <v>526</v>
      </c>
      <c r="D98" s="455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>
        <f>11*2</f>
        <v>22</v>
      </c>
      <c r="S98" s="148">
        <f>11*4</f>
        <v>44</v>
      </c>
      <c r="T98" s="148"/>
      <c r="U98" s="148"/>
      <c r="V98" s="148"/>
      <c r="W98" s="148">
        <f>1*12</f>
        <v>12</v>
      </c>
      <c r="X98" s="148">
        <f>6*12</f>
        <v>72</v>
      </c>
      <c r="Y98" s="148"/>
      <c r="Z98" s="148"/>
      <c r="AA98" s="148"/>
      <c r="AB98" s="148"/>
      <c r="AC98" s="148"/>
      <c r="AD98" s="148"/>
      <c r="AE98" s="148"/>
      <c r="AF98" s="148"/>
      <c r="AG98" s="148"/>
      <c r="AH98" s="456"/>
      <c r="AI98" s="457">
        <f>SUM(D95:AH95)</f>
        <v>150</v>
      </c>
      <c r="AJ98" s="458">
        <v>0</v>
      </c>
      <c r="AK98" s="453" t="e">
        <f t="shared" si="5"/>
        <v>#DIV/0!</v>
      </c>
      <c r="AL98" s="95" t="s">
        <v>249</v>
      </c>
    </row>
    <row r="99" spans="1:38" ht="15.75" hidden="1" customHeight="1">
      <c r="A99" s="432">
        <v>87</v>
      </c>
      <c r="B99" s="462" t="s">
        <v>411</v>
      </c>
      <c r="C99" s="454" t="s">
        <v>527</v>
      </c>
      <c r="D99" s="455"/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>
        <f>13*2</f>
        <v>26</v>
      </c>
      <c r="S99" s="148">
        <f>13*4</f>
        <v>52</v>
      </c>
      <c r="T99" s="148"/>
      <c r="U99" s="148">
        <f>2*6</f>
        <v>12</v>
      </c>
      <c r="V99" s="148"/>
      <c r="W99" s="148">
        <f>1*12</f>
        <v>12</v>
      </c>
      <c r="X99" s="148">
        <f>4*12</f>
        <v>48</v>
      </c>
      <c r="Y99" s="148"/>
      <c r="Z99" s="148"/>
      <c r="AA99" s="148"/>
      <c r="AB99" s="148"/>
      <c r="AC99" s="148"/>
      <c r="AD99" s="148"/>
      <c r="AE99" s="148"/>
      <c r="AF99" s="148"/>
      <c r="AG99" s="148"/>
      <c r="AH99" s="456"/>
      <c r="AI99" s="457">
        <f>SUM(D95:AH95)</f>
        <v>150</v>
      </c>
      <c r="AJ99" s="458">
        <v>27</v>
      </c>
      <c r="AK99" s="453" t="e">
        <f t="shared" si="5"/>
        <v>#DIV/0!</v>
      </c>
      <c r="AL99" s="95" t="s">
        <v>249</v>
      </c>
    </row>
    <row r="100" spans="1:38" ht="15.75" hidden="1" customHeight="1">
      <c r="A100" s="432">
        <v>88</v>
      </c>
      <c r="B100" s="462" t="s">
        <v>411</v>
      </c>
      <c r="C100" s="454" t="s">
        <v>481</v>
      </c>
      <c r="D100" s="455"/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>
        <f>11*6</f>
        <v>66</v>
      </c>
      <c r="V100" s="148"/>
      <c r="W100" s="148">
        <f>4*12</f>
        <v>48</v>
      </c>
      <c r="X100" s="148">
        <f>3*12</f>
        <v>36</v>
      </c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456"/>
      <c r="AI100" s="457">
        <f t="shared" si="4"/>
        <v>150</v>
      </c>
      <c r="AJ100" s="458">
        <v>0</v>
      </c>
      <c r="AK100" s="453" t="e">
        <f t="shared" si="5"/>
        <v>#DIV/0!</v>
      </c>
      <c r="AL100" s="95" t="s">
        <v>249</v>
      </c>
    </row>
    <row r="101" spans="1:38" ht="15.75" hidden="1" customHeight="1">
      <c r="A101" s="432">
        <v>89</v>
      </c>
      <c r="B101" s="462" t="s">
        <v>407</v>
      </c>
      <c r="C101" s="454" t="s">
        <v>528</v>
      </c>
      <c r="D101" s="455"/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>
        <f t="shared" ref="R101:R106" si="6">1*2</f>
        <v>2</v>
      </c>
      <c r="S101" s="148">
        <f t="shared" ref="S101:S106" si="7">1*4</f>
        <v>4</v>
      </c>
      <c r="T101" s="148"/>
      <c r="U101" s="148"/>
      <c r="V101" s="148"/>
      <c r="W101" s="148">
        <f>6*12</f>
        <v>72</v>
      </c>
      <c r="X101" s="148">
        <f>6*12</f>
        <v>72</v>
      </c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456"/>
      <c r="AI101" s="457">
        <f t="shared" si="4"/>
        <v>150</v>
      </c>
      <c r="AJ101" s="458">
        <v>0</v>
      </c>
      <c r="AK101" s="453" t="e">
        <f t="shared" si="5"/>
        <v>#DIV/0!</v>
      </c>
      <c r="AL101" s="95" t="s">
        <v>249</v>
      </c>
    </row>
    <row r="102" spans="1:38" ht="15.75" hidden="1" customHeight="1">
      <c r="A102" s="432">
        <v>90</v>
      </c>
      <c r="B102" s="462" t="s">
        <v>407</v>
      </c>
      <c r="C102" s="454" t="s">
        <v>529</v>
      </c>
      <c r="D102" s="455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>
        <f t="shared" si="6"/>
        <v>2</v>
      </c>
      <c r="S102" s="148">
        <f t="shared" si="7"/>
        <v>4</v>
      </c>
      <c r="T102" s="148"/>
      <c r="U102" s="148"/>
      <c r="V102" s="148"/>
      <c r="W102" s="148">
        <f>6*12</f>
        <v>72</v>
      </c>
      <c r="X102" s="148">
        <f>6*12</f>
        <v>72</v>
      </c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456"/>
      <c r="AI102" s="457">
        <f t="shared" si="4"/>
        <v>150</v>
      </c>
      <c r="AJ102" s="458">
        <v>0</v>
      </c>
      <c r="AK102" s="453" t="e">
        <f t="shared" si="5"/>
        <v>#DIV/0!</v>
      </c>
      <c r="AL102" s="95" t="s">
        <v>249</v>
      </c>
    </row>
    <row r="103" spans="1:38" ht="15.75" hidden="1" customHeight="1">
      <c r="A103" s="432">
        <v>91</v>
      </c>
      <c r="B103" s="462" t="s">
        <v>407</v>
      </c>
      <c r="C103" s="454" t="s">
        <v>482</v>
      </c>
      <c r="D103" s="455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>
        <f t="shared" si="6"/>
        <v>2</v>
      </c>
      <c r="S103" s="148">
        <f t="shared" si="7"/>
        <v>4</v>
      </c>
      <c r="T103" s="148"/>
      <c r="U103" s="148"/>
      <c r="V103" s="148"/>
      <c r="W103" s="148">
        <f>5*12</f>
        <v>60</v>
      </c>
      <c r="X103" s="148">
        <f>7*12</f>
        <v>84</v>
      </c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456"/>
      <c r="AI103" s="457">
        <f t="shared" si="4"/>
        <v>150</v>
      </c>
      <c r="AJ103" s="458">
        <v>0</v>
      </c>
      <c r="AK103" s="453" t="e">
        <f t="shared" si="5"/>
        <v>#DIV/0!</v>
      </c>
      <c r="AL103" s="95" t="s">
        <v>249</v>
      </c>
    </row>
    <row r="104" spans="1:38" ht="15.75" hidden="1" customHeight="1">
      <c r="A104" s="432">
        <v>92</v>
      </c>
      <c r="B104" s="367" t="s">
        <v>407</v>
      </c>
      <c r="C104" s="454" t="s">
        <v>483</v>
      </c>
      <c r="D104" s="455"/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>
        <f t="shared" si="6"/>
        <v>2</v>
      </c>
      <c r="S104" s="148">
        <f t="shared" si="7"/>
        <v>4</v>
      </c>
      <c r="T104" s="148"/>
      <c r="U104" s="148"/>
      <c r="V104" s="148"/>
      <c r="W104" s="148">
        <f t="shared" ref="W104:X105" si="8">6*12</f>
        <v>72</v>
      </c>
      <c r="X104" s="148">
        <f t="shared" si="8"/>
        <v>72</v>
      </c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456"/>
      <c r="AI104" s="457">
        <f t="shared" si="4"/>
        <v>150</v>
      </c>
      <c r="AJ104" s="458">
        <v>0</v>
      </c>
      <c r="AK104" s="453" t="e">
        <f t="shared" si="5"/>
        <v>#DIV/0!</v>
      </c>
      <c r="AL104" s="95" t="s">
        <v>249</v>
      </c>
    </row>
    <row r="105" spans="1:38" ht="15.75" hidden="1" customHeight="1">
      <c r="A105" s="432">
        <v>93</v>
      </c>
      <c r="B105" s="279" t="s">
        <v>407</v>
      </c>
      <c r="C105" s="454" t="s">
        <v>513</v>
      </c>
      <c r="D105" s="455"/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>
        <f t="shared" si="6"/>
        <v>2</v>
      </c>
      <c r="S105" s="148">
        <f t="shared" si="7"/>
        <v>4</v>
      </c>
      <c r="T105" s="148"/>
      <c r="U105" s="148"/>
      <c r="V105" s="148"/>
      <c r="W105" s="148">
        <f t="shared" si="8"/>
        <v>72</v>
      </c>
      <c r="X105" s="148">
        <f t="shared" si="8"/>
        <v>72</v>
      </c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456"/>
      <c r="AI105" s="457">
        <f t="shared" si="4"/>
        <v>150</v>
      </c>
      <c r="AJ105" s="458">
        <v>0</v>
      </c>
      <c r="AK105" s="453" t="e">
        <f t="shared" si="5"/>
        <v>#DIV/0!</v>
      </c>
      <c r="AL105" s="95" t="s">
        <v>249</v>
      </c>
    </row>
    <row r="106" spans="1:38" ht="15.75" hidden="1" customHeight="1">
      <c r="A106" s="432">
        <v>94</v>
      </c>
      <c r="B106" s="367" t="s">
        <v>444</v>
      </c>
      <c r="C106" s="454" t="s">
        <v>438</v>
      </c>
      <c r="D106" s="455"/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>
        <f t="shared" si="6"/>
        <v>2</v>
      </c>
      <c r="S106" s="148">
        <f t="shared" si="7"/>
        <v>4</v>
      </c>
      <c r="T106" s="148"/>
      <c r="U106" s="148"/>
      <c r="V106" s="148"/>
      <c r="W106" s="148">
        <f>6*12</f>
        <v>72</v>
      </c>
      <c r="X106" s="148">
        <f>6*12</f>
        <v>72</v>
      </c>
      <c r="Y106" s="148"/>
      <c r="Z106" s="148"/>
      <c r="AA106" s="148"/>
      <c r="AB106" s="148"/>
      <c r="AC106" s="148"/>
      <c r="AD106" s="148"/>
      <c r="AE106" s="148"/>
      <c r="AF106" s="148"/>
      <c r="AG106" s="148"/>
      <c r="AH106" s="456"/>
      <c r="AI106" s="457">
        <f t="shared" si="4"/>
        <v>150</v>
      </c>
      <c r="AJ106" s="458">
        <v>0</v>
      </c>
      <c r="AK106" s="453" t="e">
        <f t="shared" si="5"/>
        <v>#DIV/0!</v>
      </c>
      <c r="AL106" s="95" t="s">
        <v>249</v>
      </c>
    </row>
    <row r="107" spans="1:38" ht="15.75" hidden="1" customHeight="1">
      <c r="A107" s="432">
        <v>95</v>
      </c>
      <c r="B107" s="462" t="s">
        <v>416</v>
      </c>
      <c r="C107" s="454" t="s">
        <v>530</v>
      </c>
      <c r="D107" s="455">
        <v>24</v>
      </c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>
        <f>5*2</f>
        <v>10</v>
      </c>
      <c r="S107" s="148">
        <f>5*4</f>
        <v>20</v>
      </c>
      <c r="T107" s="148"/>
      <c r="U107" s="148"/>
      <c r="V107" s="148"/>
      <c r="W107" s="148">
        <f>5*12</f>
        <v>60</v>
      </c>
      <c r="X107" s="148">
        <f>3*12</f>
        <v>36</v>
      </c>
      <c r="Y107" s="148"/>
      <c r="Z107" s="148"/>
      <c r="AA107" s="148"/>
      <c r="AB107" s="148"/>
      <c r="AC107" s="148"/>
      <c r="AD107" s="148"/>
      <c r="AE107" s="148"/>
      <c r="AF107" s="148"/>
      <c r="AG107" s="148"/>
      <c r="AH107" s="456"/>
      <c r="AI107" s="457">
        <f t="shared" si="4"/>
        <v>150</v>
      </c>
      <c r="AJ107" s="458">
        <v>61</v>
      </c>
      <c r="AK107" s="459">
        <f t="shared" si="5"/>
        <v>2.5416666666666665</v>
      </c>
      <c r="AL107" s="95" t="s">
        <v>249</v>
      </c>
    </row>
    <row r="108" spans="1:38" ht="15.75" hidden="1" customHeight="1">
      <c r="A108" s="432">
        <v>96</v>
      </c>
      <c r="B108" s="462" t="s">
        <v>411</v>
      </c>
      <c r="C108" s="454" t="s">
        <v>531</v>
      </c>
      <c r="D108" s="455"/>
      <c r="E108" s="148"/>
      <c r="F108" s="148">
        <v>24</v>
      </c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>
        <f>13*2</f>
        <v>26</v>
      </c>
      <c r="S108" s="148">
        <f>13*4</f>
        <v>52</v>
      </c>
      <c r="T108" s="148"/>
      <c r="U108" s="148"/>
      <c r="V108" s="148"/>
      <c r="W108" s="148"/>
      <c r="X108" s="148">
        <f>4*12</f>
        <v>48</v>
      </c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456"/>
      <c r="AI108" s="457">
        <f t="shared" si="4"/>
        <v>150</v>
      </c>
      <c r="AJ108" s="458">
        <v>0</v>
      </c>
      <c r="AK108" s="453" t="e">
        <f t="shared" si="5"/>
        <v>#DIV/0!</v>
      </c>
      <c r="AL108" s="95" t="s">
        <v>249</v>
      </c>
    </row>
    <row r="109" spans="1:38" ht="15.75" hidden="1" customHeight="1">
      <c r="A109" s="432">
        <v>97</v>
      </c>
      <c r="B109" s="463" t="s">
        <v>411</v>
      </c>
      <c r="C109" s="464" t="s">
        <v>532</v>
      </c>
      <c r="D109" s="465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466"/>
      <c r="AI109" s="457">
        <f t="shared" si="4"/>
        <v>0</v>
      </c>
      <c r="AJ109" s="467">
        <v>2</v>
      </c>
      <c r="AK109" s="453" t="e">
        <f t="shared" si="5"/>
        <v>#DIV/0!</v>
      </c>
      <c r="AL109" s="95" t="s">
        <v>249</v>
      </c>
    </row>
    <row r="110" spans="1:38" ht="15.75" hidden="1" customHeight="1">
      <c r="A110" s="432">
        <v>98</v>
      </c>
      <c r="B110" s="463" t="s">
        <v>408</v>
      </c>
      <c r="C110" s="464" t="s">
        <v>533</v>
      </c>
      <c r="D110" s="465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477"/>
      <c r="AI110" s="468"/>
      <c r="AJ110" s="467">
        <v>12</v>
      </c>
      <c r="AK110" s="453" t="e">
        <f t="shared" si="5"/>
        <v>#DIV/0!</v>
      </c>
      <c r="AL110" s="95" t="s">
        <v>249</v>
      </c>
    </row>
    <row r="111" spans="1:38" ht="15.75" hidden="1" customHeight="1">
      <c r="A111" s="432">
        <v>99</v>
      </c>
      <c r="B111" s="463" t="s">
        <v>411</v>
      </c>
      <c r="C111" s="464" t="s">
        <v>534</v>
      </c>
      <c r="D111" s="465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466"/>
      <c r="AI111" s="457">
        <f>SUM(D110:AH110)</f>
        <v>0</v>
      </c>
      <c r="AJ111" s="467">
        <v>2</v>
      </c>
      <c r="AK111" s="453" t="e">
        <f t="shared" si="5"/>
        <v>#DIV/0!</v>
      </c>
      <c r="AL111" s="95" t="s">
        <v>249</v>
      </c>
    </row>
    <row r="112" spans="1:38" ht="15.75" hidden="1" customHeight="1">
      <c r="A112" s="432">
        <v>100</v>
      </c>
      <c r="B112" s="463" t="s">
        <v>510</v>
      </c>
      <c r="C112" s="464" t="s">
        <v>326</v>
      </c>
      <c r="D112" s="465"/>
      <c r="E112" s="146">
        <v>150</v>
      </c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6"/>
      <c r="U112" s="146"/>
      <c r="V112" s="146"/>
      <c r="W112" s="146"/>
      <c r="X112" s="146"/>
      <c r="Y112" s="146"/>
      <c r="Z112" s="146"/>
      <c r="AA112" s="146"/>
      <c r="AB112" s="146"/>
      <c r="AC112" s="146"/>
      <c r="AD112" s="146"/>
      <c r="AE112" s="146"/>
      <c r="AF112" s="146"/>
      <c r="AG112" s="146"/>
      <c r="AH112" s="466"/>
      <c r="AI112" s="457">
        <f t="shared" si="4"/>
        <v>150</v>
      </c>
      <c r="AJ112" s="467">
        <v>160</v>
      </c>
      <c r="AK112" s="453" t="e">
        <f t="shared" si="5"/>
        <v>#DIV/0!</v>
      </c>
      <c r="AL112" s="95" t="s">
        <v>249</v>
      </c>
    </row>
    <row r="113" spans="1:38" ht="15.75" hidden="1" customHeight="1">
      <c r="A113" s="432">
        <v>101</v>
      </c>
      <c r="B113" s="463" t="s">
        <v>411</v>
      </c>
      <c r="C113" s="464" t="s">
        <v>325</v>
      </c>
      <c r="D113" s="465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46"/>
      <c r="W113" s="146"/>
      <c r="X113" s="146"/>
      <c r="Y113" s="146"/>
      <c r="Z113" s="146"/>
      <c r="AA113" s="146"/>
      <c r="AB113" s="146"/>
      <c r="AC113" s="146"/>
      <c r="AD113" s="146"/>
      <c r="AE113" s="146"/>
      <c r="AF113" s="146"/>
      <c r="AG113" s="146"/>
      <c r="AH113" s="466"/>
      <c r="AI113" s="457">
        <f t="shared" si="4"/>
        <v>0</v>
      </c>
      <c r="AJ113" s="467">
        <v>27</v>
      </c>
      <c r="AK113" s="453" t="e">
        <f t="shared" si="5"/>
        <v>#DIV/0!</v>
      </c>
      <c r="AL113" s="95" t="s">
        <v>249</v>
      </c>
    </row>
    <row r="114" spans="1:38" ht="15.75" hidden="1" customHeight="1" thickBot="1">
      <c r="A114" s="439">
        <v>102</v>
      </c>
      <c r="B114" s="463" t="s">
        <v>416</v>
      </c>
      <c r="C114" s="464" t="s">
        <v>535</v>
      </c>
      <c r="D114" s="465">
        <v>24</v>
      </c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146">
        <f>5*2</f>
        <v>10</v>
      </c>
      <c r="S114" s="146">
        <f>5*4</f>
        <v>20</v>
      </c>
      <c r="T114" s="146"/>
      <c r="U114" s="146"/>
      <c r="V114" s="146"/>
      <c r="W114" s="146">
        <f>6*12</f>
        <v>72</v>
      </c>
      <c r="X114" s="146">
        <f>2*12</f>
        <v>24</v>
      </c>
      <c r="Y114" s="146"/>
      <c r="Z114" s="146"/>
      <c r="AA114" s="146"/>
      <c r="AB114" s="146"/>
      <c r="AC114" s="146"/>
      <c r="AD114" s="146"/>
      <c r="AE114" s="146"/>
      <c r="AF114" s="146"/>
      <c r="AG114" s="146"/>
      <c r="AH114" s="466"/>
      <c r="AI114" s="469">
        <f t="shared" ref="AI114:AI155" si="9">SUM(D114:AH114)</f>
        <v>150</v>
      </c>
      <c r="AJ114" s="280">
        <v>54</v>
      </c>
      <c r="AK114" s="481">
        <f t="shared" ref="AK114:AK155" si="10">AJ114/D114</f>
        <v>2.25</v>
      </c>
      <c r="AL114" s="479" t="s">
        <v>249</v>
      </c>
    </row>
    <row r="115" spans="1:38" ht="15.75" hidden="1" customHeight="1">
      <c r="A115" s="439">
        <v>103</v>
      </c>
      <c r="B115" s="367" t="s">
        <v>537</v>
      </c>
      <c r="C115" s="478" t="s">
        <v>250</v>
      </c>
      <c r="D115" s="111">
        <v>72</v>
      </c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  <c r="U115" s="99">
        <v>60</v>
      </c>
      <c r="V115" s="146"/>
      <c r="W115" s="146"/>
      <c r="X115" s="146"/>
      <c r="Y115" s="146"/>
      <c r="Z115" s="146"/>
      <c r="AA115" s="146"/>
      <c r="AB115" s="146"/>
      <c r="AC115" s="146">
        <v>18</v>
      </c>
      <c r="AD115" s="146"/>
      <c r="AE115" s="146"/>
      <c r="AF115" s="146"/>
      <c r="AG115" s="146"/>
      <c r="AH115" s="466"/>
      <c r="AI115" s="469">
        <f t="shared" si="9"/>
        <v>150</v>
      </c>
      <c r="AJ115" s="280">
        <v>277</v>
      </c>
      <c r="AK115" s="481">
        <f t="shared" si="10"/>
        <v>3.8472222222222223</v>
      </c>
      <c r="AL115" s="238" t="s">
        <v>224</v>
      </c>
    </row>
    <row r="116" spans="1:38" ht="15.75" hidden="1" customHeight="1">
      <c r="A116" s="439">
        <v>104</v>
      </c>
      <c r="B116" s="367" t="s">
        <v>537</v>
      </c>
      <c r="C116" s="112" t="s">
        <v>251</v>
      </c>
      <c r="D116" s="111">
        <v>66</v>
      </c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99">
        <v>84</v>
      </c>
      <c r="V116" s="146"/>
      <c r="W116" s="146"/>
      <c r="X116" s="146"/>
      <c r="Y116" s="146"/>
      <c r="Z116" s="146"/>
      <c r="AA116" s="146"/>
      <c r="AB116" s="146"/>
      <c r="AC116" s="146"/>
      <c r="AD116" s="146"/>
      <c r="AE116" s="146"/>
      <c r="AF116" s="146"/>
      <c r="AG116" s="146"/>
      <c r="AH116" s="466"/>
      <c r="AI116" s="469">
        <f t="shared" si="9"/>
        <v>150</v>
      </c>
      <c r="AJ116" s="280">
        <v>164</v>
      </c>
      <c r="AK116" s="481">
        <f t="shared" si="10"/>
        <v>2.4848484848484849</v>
      </c>
      <c r="AL116" s="238" t="s">
        <v>224</v>
      </c>
    </row>
    <row r="117" spans="1:38" ht="15.75" hidden="1" customHeight="1">
      <c r="A117" s="439">
        <v>105</v>
      </c>
      <c r="B117" s="367" t="s">
        <v>537</v>
      </c>
      <c r="C117" s="112" t="s">
        <v>253</v>
      </c>
      <c r="D117" s="111">
        <v>66</v>
      </c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99">
        <v>84</v>
      </c>
      <c r="V117" s="146"/>
      <c r="W117" s="146"/>
      <c r="X117" s="146"/>
      <c r="Y117" s="146"/>
      <c r="Z117" s="146"/>
      <c r="AA117" s="146"/>
      <c r="AB117" s="146"/>
      <c r="AC117" s="146"/>
      <c r="AD117" s="146"/>
      <c r="AE117" s="146"/>
      <c r="AF117" s="146"/>
      <c r="AG117" s="146"/>
      <c r="AH117" s="466"/>
      <c r="AI117" s="469">
        <f t="shared" si="9"/>
        <v>150</v>
      </c>
      <c r="AJ117" s="280">
        <v>260</v>
      </c>
      <c r="AK117" s="481">
        <f t="shared" si="10"/>
        <v>3.9393939393939394</v>
      </c>
      <c r="AL117" s="238" t="s">
        <v>224</v>
      </c>
    </row>
    <row r="118" spans="1:38" ht="15.75" hidden="1" customHeight="1">
      <c r="A118" s="439">
        <v>106</v>
      </c>
      <c r="B118" s="367" t="s">
        <v>537</v>
      </c>
      <c r="C118" s="112" t="s">
        <v>536</v>
      </c>
      <c r="D118" s="111">
        <v>90</v>
      </c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99">
        <v>60</v>
      </c>
      <c r="V118" s="146"/>
      <c r="W118" s="146"/>
      <c r="X118" s="146"/>
      <c r="Y118" s="146"/>
      <c r="Z118" s="146"/>
      <c r="AA118" s="146"/>
      <c r="AB118" s="146"/>
      <c r="AC118" s="146"/>
      <c r="AD118" s="146"/>
      <c r="AE118" s="146"/>
      <c r="AF118" s="146"/>
      <c r="AG118" s="146"/>
      <c r="AH118" s="466"/>
      <c r="AI118" s="469">
        <f t="shared" si="9"/>
        <v>150</v>
      </c>
      <c r="AJ118" s="280">
        <v>139</v>
      </c>
      <c r="AK118" s="481">
        <f t="shared" si="10"/>
        <v>1.5444444444444445</v>
      </c>
      <c r="AL118" s="238" t="s">
        <v>224</v>
      </c>
    </row>
    <row r="119" spans="1:38" ht="15.75" hidden="1" customHeight="1">
      <c r="A119" s="439">
        <v>107</v>
      </c>
      <c r="B119" s="367" t="s">
        <v>537</v>
      </c>
      <c r="C119" s="406" t="s">
        <v>463</v>
      </c>
      <c r="D119" s="111">
        <v>102</v>
      </c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6"/>
      <c r="U119" s="99">
        <v>48</v>
      </c>
      <c r="V119" s="146"/>
      <c r="W119" s="146"/>
      <c r="X119" s="146"/>
      <c r="Y119" s="146"/>
      <c r="Z119" s="146"/>
      <c r="AA119" s="146"/>
      <c r="AB119" s="146"/>
      <c r="AC119" s="146"/>
      <c r="AD119" s="146"/>
      <c r="AE119" s="146"/>
      <c r="AF119" s="146"/>
      <c r="AG119" s="146"/>
      <c r="AH119" s="466"/>
      <c r="AI119" s="469">
        <f t="shared" si="9"/>
        <v>150</v>
      </c>
      <c r="AJ119" s="280">
        <v>250</v>
      </c>
      <c r="AK119" s="481">
        <f t="shared" si="10"/>
        <v>2.4509803921568629</v>
      </c>
      <c r="AL119" s="238" t="s">
        <v>224</v>
      </c>
    </row>
    <row r="120" spans="1:38" ht="15.75" hidden="1" customHeight="1">
      <c r="A120" s="439">
        <v>108</v>
      </c>
      <c r="B120" s="367" t="s">
        <v>537</v>
      </c>
      <c r="C120" s="381" t="s">
        <v>487</v>
      </c>
      <c r="D120" s="111">
        <v>150</v>
      </c>
      <c r="E120" s="146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R120" s="146"/>
      <c r="S120" s="146"/>
      <c r="T120" s="146"/>
      <c r="U120" s="146"/>
      <c r="V120" s="146"/>
      <c r="W120" s="146"/>
      <c r="X120" s="146"/>
      <c r="Y120" s="146"/>
      <c r="Z120" s="146"/>
      <c r="AA120" s="146"/>
      <c r="AB120" s="146"/>
      <c r="AC120" s="146"/>
      <c r="AD120" s="146"/>
      <c r="AE120" s="146"/>
      <c r="AF120" s="146"/>
      <c r="AG120" s="146"/>
      <c r="AH120" s="466"/>
      <c r="AI120" s="469">
        <f t="shared" si="9"/>
        <v>150</v>
      </c>
      <c r="AJ120" s="331">
        <v>204</v>
      </c>
      <c r="AK120" s="481">
        <f t="shared" si="10"/>
        <v>1.36</v>
      </c>
      <c r="AL120" s="238" t="s">
        <v>225</v>
      </c>
    </row>
    <row r="121" spans="1:38" ht="15.75" hidden="1" customHeight="1">
      <c r="A121" s="439">
        <v>109</v>
      </c>
      <c r="B121" s="367" t="s">
        <v>537</v>
      </c>
      <c r="C121" s="279" t="s">
        <v>488</v>
      </c>
      <c r="D121" s="111">
        <v>30</v>
      </c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146"/>
      <c r="S121" s="146"/>
      <c r="T121" s="146"/>
      <c r="U121" s="99">
        <v>120</v>
      </c>
      <c r="V121" s="146"/>
      <c r="W121" s="146"/>
      <c r="X121" s="146"/>
      <c r="Y121" s="146"/>
      <c r="Z121" s="146"/>
      <c r="AA121" s="146"/>
      <c r="AB121" s="146"/>
      <c r="AC121" s="146"/>
      <c r="AD121" s="146"/>
      <c r="AE121" s="146"/>
      <c r="AF121" s="146"/>
      <c r="AG121" s="146"/>
      <c r="AH121" s="466"/>
      <c r="AI121" s="469">
        <f t="shared" si="9"/>
        <v>150</v>
      </c>
      <c r="AJ121" s="331">
        <v>37</v>
      </c>
      <c r="AK121" s="481">
        <f t="shared" si="10"/>
        <v>1.2333333333333334</v>
      </c>
      <c r="AL121" s="238" t="s">
        <v>225</v>
      </c>
    </row>
    <row r="122" spans="1:38" ht="15.75" hidden="1" customHeight="1">
      <c r="A122" s="439">
        <v>110</v>
      </c>
      <c r="B122" s="367" t="s">
        <v>537</v>
      </c>
      <c r="C122" s="279" t="s">
        <v>262</v>
      </c>
      <c r="D122" s="111">
        <v>30</v>
      </c>
      <c r="E122" s="146"/>
      <c r="F122" s="146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146"/>
      <c r="S122" s="146"/>
      <c r="T122" s="146"/>
      <c r="U122" s="99">
        <v>120</v>
      </c>
      <c r="V122" s="146"/>
      <c r="W122" s="146"/>
      <c r="X122" s="146"/>
      <c r="Y122" s="146"/>
      <c r="Z122" s="146"/>
      <c r="AA122" s="146"/>
      <c r="AB122" s="146"/>
      <c r="AC122" s="146"/>
      <c r="AD122" s="146"/>
      <c r="AE122" s="146"/>
      <c r="AF122" s="146"/>
      <c r="AG122" s="146"/>
      <c r="AH122" s="466"/>
      <c r="AI122" s="469">
        <f t="shared" si="9"/>
        <v>150</v>
      </c>
      <c r="AJ122" s="331">
        <v>369</v>
      </c>
      <c r="AK122" s="481">
        <f t="shared" si="10"/>
        <v>12.3</v>
      </c>
      <c r="AL122" s="238" t="s">
        <v>225</v>
      </c>
    </row>
    <row r="123" spans="1:38" ht="15.75" hidden="1" customHeight="1">
      <c r="A123" s="439">
        <v>111</v>
      </c>
      <c r="B123" s="367" t="s">
        <v>537</v>
      </c>
      <c r="C123" s="279" t="s">
        <v>439</v>
      </c>
      <c r="D123" s="111">
        <v>30</v>
      </c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  <c r="U123" s="99">
        <v>120</v>
      </c>
      <c r="V123" s="146"/>
      <c r="W123" s="146"/>
      <c r="X123" s="146"/>
      <c r="Y123" s="146"/>
      <c r="Z123" s="146"/>
      <c r="AA123" s="146"/>
      <c r="AB123" s="146"/>
      <c r="AC123" s="146"/>
      <c r="AD123" s="146"/>
      <c r="AE123" s="146"/>
      <c r="AF123" s="146"/>
      <c r="AG123" s="146"/>
      <c r="AH123" s="466"/>
      <c r="AI123" s="469">
        <f t="shared" si="9"/>
        <v>150</v>
      </c>
      <c r="AJ123" s="331">
        <v>252</v>
      </c>
      <c r="AK123" s="481">
        <f t="shared" si="10"/>
        <v>8.4</v>
      </c>
      <c r="AL123" s="238" t="s">
        <v>225</v>
      </c>
    </row>
    <row r="124" spans="1:38" ht="15.75" hidden="1" customHeight="1">
      <c r="A124" s="439">
        <v>112</v>
      </c>
      <c r="B124" s="367" t="s">
        <v>537</v>
      </c>
      <c r="C124" s="279" t="s">
        <v>461</v>
      </c>
      <c r="D124" s="111">
        <v>30</v>
      </c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  <c r="S124" s="146"/>
      <c r="T124" s="146"/>
      <c r="U124" s="99">
        <v>120</v>
      </c>
      <c r="V124" s="146"/>
      <c r="W124" s="146"/>
      <c r="X124" s="146"/>
      <c r="Y124" s="146"/>
      <c r="Z124" s="146"/>
      <c r="AA124" s="146"/>
      <c r="AB124" s="146"/>
      <c r="AC124" s="146"/>
      <c r="AD124" s="146"/>
      <c r="AE124" s="146"/>
      <c r="AF124" s="146"/>
      <c r="AG124" s="146"/>
      <c r="AH124" s="466"/>
      <c r="AI124" s="469">
        <f t="shared" si="9"/>
        <v>150</v>
      </c>
      <c r="AJ124" s="458">
        <v>0</v>
      </c>
      <c r="AK124" s="481">
        <f t="shared" si="10"/>
        <v>0</v>
      </c>
      <c r="AL124" s="238" t="s">
        <v>225</v>
      </c>
    </row>
    <row r="125" spans="1:38" ht="15.75" hidden="1" customHeight="1">
      <c r="A125" s="439">
        <v>113</v>
      </c>
      <c r="B125" s="367" t="s">
        <v>537</v>
      </c>
      <c r="C125" s="279" t="s">
        <v>440</v>
      </c>
      <c r="D125" s="111">
        <v>30</v>
      </c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99">
        <v>120</v>
      </c>
      <c r="V125" s="146"/>
      <c r="W125" s="146"/>
      <c r="X125" s="146"/>
      <c r="Y125" s="146"/>
      <c r="Z125" s="146"/>
      <c r="AA125" s="146"/>
      <c r="AB125" s="146"/>
      <c r="AC125" s="146"/>
      <c r="AD125" s="146"/>
      <c r="AE125" s="146"/>
      <c r="AF125" s="146"/>
      <c r="AG125" s="146"/>
      <c r="AH125" s="466"/>
      <c r="AI125" s="469">
        <f t="shared" si="9"/>
        <v>150</v>
      </c>
      <c r="AJ125" s="331">
        <v>89</v>
      </c>
      <c r="AK125" s="481">
        <f t="shared" si="10"/>
        <v>2.9666666666666668</v>
      </c>
      <c r="AL125" s="238" t="s">
        <v>225</v>
      </c>
    </row>
    <row r="126" spans="1:38" ht="15.75" hidden="1" customHeight="1">
      <c r="A126" s="439">
        <v>114</v>
      </c>
      <c r="B126" s="367" t="s">
        <v>537</v>
      </c>
      <c r="C126" s="279" t="s">
        <v>462</v>
      </c>
      <c r="D126" s="111">
        <v>6</v>
      </c>
      <c r="E126" s="146"/>
      <c r="F126" s="146"/>
      <c r="G126" s="146"/>
      <c r="H126" s="146"/>
      <c r="I126" s="146"/>
      <c r="J126" s="99">
        <v>24</v>
      </c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  <c r="U126" s="99">
        <v>120</v>
      </c>
      <c r="V126" s="146"/>
      <c r="W126" s="146"/>
      <c r="X126" s="146"/>
      <c r="Y126" s="146"/>
      <c r="Z126" s="146"/>
      <c r="AA126" s="146"/>
      <c r="AB126" s="146"/>
      <c r="AC126" s="146"/>
      <c r="AD126" s="146"/>
      <c r="AE126" s="146"/>
      <c r="AF126" s="146"/>
      <c r="AG126" s="146"/>
      <c r="AH126" s="466"/>
      <c r="AI126" s="469">
        <f t="shared" si="9"/>
        <v>150</v>
      </c>
      <c r="AJ126" s="331">
        <v>54</v>
      </c>
      <c r="AK126" s="481">
        <f t="shared" si="10"/>
        <v>9</v>
      </c>
      <c r="AL126" s="238" t="s">
        <v>225</v>
      </c>
    </row>
    <row r="127" spans="1:38" ht="15.75" hidden="1" customHeight="1">
      <c r="A127" s="439">
        <v>115</v>
      </c>
      <c r="B127" s="367" t="s">
        <v>537</v>
      </c>
      <c r="C127" s="332" t="s">
        <v>393</v>
      </c>
      <c r="D127" s="111">
        <v>90</v>
      </c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146"/>
      <c r="U127" s="99">
        <v>60</v>
      </c>
      <c r="V127" s="146"/>
      <c r="W127" s="146"/>
      <c r="X127" s="146"/>
      <c r="Y127" s="146"/>
      <c r="Z127" s="146"/>
      <c r="AA127" s="146"/>
      <c r="AB127" s="146"/>
      <c r="AC127" s="146"/>
      <c r="AD127" s="146"/>
      <c r="AE127" s="146"/>
      <c r="AF127" s="146"/>
      <c r="AG127" s="146"/>
      <c r="AH127" s="466"/>
      <c r="AI127" s="469">
        <f t="shared" si="9"/>
        <v>150</v>
      </c>
      <c r="AJ127" s="331">
        <v>80</v>
      </c>
      <c r="AK127" s="481">
        <f t="shared" si="10"/>
        <v>0.88888888888888884</v>
      </c>
      <c r="AL127" s="89" t="s">
        <v>227</v>
      </c>
    </row>
    <row r="128" spans="1:38" ht="15.75" hidden="1" customHeight="1">
      <c r="A128" s="439">
        <v>116</v>
      </c>
      <c r="B128" s="367" t="s">
        <v>537</v>
      </c>
      <c r="C128" s="112" t="s">
        <v>538</v>
      </c>
      <c r="D128" s="111">
        <v>90</v>
      </c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99">
        <v>60</v>
      </c>
      <c r="V128" s="146"/>
      <c r="W128" s="146"/>
      <c r="X128" s="146"/>
      <c r="Y128" s="146"/>
      <c r="Z128" s="146"/>
      <c r="AA128" s="146"/>
      <c r="AB128" s="146"/>
      <c r="AC128" s="146"/>
      <c r="AD128" s="146"/>
      <c r="AE128" s="146"/>
      <c r="AF128" s="146"/>
      <c r="AG128" s="146"/>
      <c r="AH128" s="466"/>
      <c r="AI128" s="469">
        <f t="shared" si="9"/>
        <v>150</v>
      </c>
      <c r="AJ128" s="331">
        <v>92</v>
      </c>
      <c r="AK128" s="481">
        <f t="shared" si="10"/>
        <v>1.0222222222222221</v>
      </c>
      <c r="AL128" s="89" t="s">
        <v>227</v>
      </c>
    </row>
    <row r="129" spans="1:38" ht="15.75" hidden="1" customHeight="1">
      <c r="A129" s="439">
        <v>117</v>
      </c>
      <c r="B129" s="367" t="s">
        <v>537</v>
      </c>
      <c r="C129" s="112" t="s">
        <v>489</v>
      </c>
      <c r="D129" s="111">
        <v>90</v>
      </c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99">
        <v>60</v>
      </c>
      <c r="V129" s="146"/>
      <c r="W129" s="146"/>
      <c r="X129" s="146"/>
      <c r="Y129" s="146"/>
      <c r="Z129" s="146"/>
      <c r="AA129" s="146"/>
      <c r="AB129" s="146"/>
      <c r="AC129" s="146"/>
      <c r="AD129" s="146"/>
      <c r="AE129" s="146"/>
      <c r="AF129" s="146"/>
      <c r="AG129" s="146"/>
      <c r="AH129" s="466"/>
      <c r="AI129" s="469">
        <f t="shared" si="9"/>
        <v>150</v>
      </c>
      <c r="AJ129" s="331">
        <v>83</v>
      </c>
      <c r="AK129" s="481">
        <f t="shared" si="10"/>
        <v>0.92222222222222228</v>
      </c>
      <c r="AL129" s="89" t="s">
        <v>227</v>
      </c>
    </row>
    <row r="130" spans="1:38" ht="15.75" hidden="1" customHeight="1">
      <c r="A130" s="439">
        <v>118</v>
      </c>
      <c r="B130" s="367" t="s">
        <v>537</v>
      </c>
      <c r="C130" s="332" t="s">
        <v>490</v>
      </c>
      <c r="D130" s="111">
        <v>150</v>
      </c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466"/>
      <c r="AI130" s="469">
        <f t="shared" si="9"/>
        <v>150</v>
      </c>
      <c r="AJ130" s="331">
        <v>152</v>
      </c>
      <c r="AK130" s="481">
        <f t="shared" si="10"/>
        <v>1.0133333333333334</v>
      </c>
      <c r="AL130" s="95" t="s">
        <v>266</v>
      </c>
    </row>
    <row r="131" spans="1:38" ht="15.75" hidden="1" customHeight="1">
      <c r="A131" s="439">
        <v>119</v>
      </c>
      <c r="B131" s="367" t="s">
        <v>537</v>
      </c>
      <c r="C131" s="303" t="s">
        <v>442</v>
      </c>
      <c r="D131" s="111">
        <v>66</v>
      </c>
      <c r="E131" s="146"/>
      <c r="F131" s="146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46"/>
      <c r="S131" s="99">
        <v>42</v>
      </c>
      <c r="T131" s="146"/>
      <c r="U131" s="99">
        <v>42</v>
      </c>
      <c r="V131" s="146"/>
      <c r="W131" s="146"/>
      <c r="X131" s="146"/>
      <c r="Y131" s="146"/>
      <c r="Z131" s="146"/>
      <c r="AA131" s="146"/>
      <c r="AB131" s="146"/>
      <c r="AC131" s="146"/>
      <c r="AD131" s="146"/>
      <c r="AE131" s="146"/>
      <c r="AF131" s="146"/>
      <c r="AG131" s="146"/>
      <c r="AH131" s="466"/>
      <c r="AI131" s="469">
        <f t="shared" si="9"/>
        <v>150</v>
      </c>
      <c r="AJ131" s="331">
        <v>146</v>
      </c>
      <c r="AK131" s="481">
        <f t="shared" si="10"/>
        <v>2.2121212121212119</v>
      </c>
      <c r="AL131" s="95" t="s">
        <v>228</v>
      </c>
    </row>
    <row r="132" spans="1:38" ht="15.75" hidden="1" customHeight="1">
      <c r="A132" s="439">
        <v>120</v>
      </c>
      <c r="B132" s="367" t="s">
        <v>537</v>
      </c>
      <c r="C132" s="303" t="s">
        <v>464</v>
      </c>
      <c r="D132" s="111">
        <v>36</v>
      </c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99">
        <v>57</v>
      </c>
      <c r="T132" s="146"/>
      <c r="U132" s="99">
        <v>57</v>
      </c>
      <c r="V132" s="146"/>
      <c r="W132" s="146"/>
      <c r="X132" s="146"/>
      <c r="Y132" s="146"/>
      <c r="Z132" s="146"/>
      <c r="AA132" s="146"/>
      <c r="AB132" s="146"/>
      <c r="AC132" s="146"/>
      <c r="AD132" s="146"/>
      <c r="AE132" s="146"/>
      <c r="AF132" s="146"/>
      <c r="AG132" s="146"/>
      <c r="AH132" s="466"/>
      <c r="AI132" s="469">
        <f t="shared" si="9"/>
        <v>150</v>
      </c>
      <c r="AJ132" s="331">
        <v>85</v>
      </c>
      <c r="AK132" s="481">
        <f t="shared" si="10"/>
        <v>2.3611111111111112</v>
      </c>
      <c r="AL132" s="95" t="s">
        <v>228</v>
      </c>
    </row>
    <row r="133" spans="1:38" ht="15.75" hidden="1" customHeight="1">
      <c r="A133" s="439">
        <v>121</v>
      </c>
      <c r="B133" s="367" t="s">
        <v>537</v>
      </c>
      <c r="C133" s="303" t="s">
        <v>465</v>
      </c>
      <c r="D133" s="111">
        <v>54</v>
      </c>
      <c r="E133" s="146"/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  <c r="Q133" s="146"/>
      <c r="R133" s="146"/>
      <c r="S133" s="99">
        <v>48</v>
      </c>
      <c r="T133" s="146"/>
      <c r="U133" s="99">
        <v>48</v>
      </c>
      <c r="V133" s="146"/>
      <c r="W133" s="146"/>
      <c r="X133" s="146"/>
      <c r="Y133" s="146"/>
      <c r="Z133" s="146"/>
      <c r="AA133" s="146"/>
      <c r="AB133" s="146"/>
      <c r="AC133" s="146"/>
      <c r="AD133" s="146"/>
      <c r="AE133" s="146"/>
      <c r="AF133" s="146"/>
      <c r="AG133" s="146"/>
      <c r="AH133" s="466"/>
      <c r="AI133" s="469">
        <f t="shared" si="9"/>
        <v>150</v>
      </c>
      <c r="AJ133" s="331">
        <v>140</v>
      </c>
      <c r="AK133" s="481">
        <f t="shared" si="10"/>
        <v>2.5925925925925926</v>
      </c>
      <c r="AL133" s="95" t="s">
        <v>228</v>
      </c>
    </row>
    <row r="134" spans="1:38" ht="15.75" hidden="1" customHeight="1">
      <c r="A134" s="439">
        <v>122</v>
      </c>
      <c r="B134" s="367" t="s">
        <v>537</v>
      </c>
      <c r="C134" s="303" t="s">
        <v>441</v>
      </c>
      <c r="D134" s="111"/>
      <c r="E134" s="146"/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46"/>
      <c r="S134" s="99">
        <v>75</v>
      </c>
      <c r="T134" s="146"/>
      <c r="U134" s="99">
        <v>75</v>
      </c>
      <c r="V134" s="146"/>
      <c r="W134" s="146"/>
      <c r="X134" s="146"/>
      <c r="Y134" s="146"/>
      <c r="Z134" s="146"/>
      <c r="AA134" s="146"/>
      <c r="AB134" s="146"/>
      <c r="AC134" s="146"/>
      <c r="AD134" s="146"/>
      <c r="AE134" s="146"/>
      <c r="AF134" s="146"/>
      <c r="AG134" s="146"/>
      <c r="AH134" s="466"/>
      <c r="AI134" s="469">
        <f t="shared" si="9"/>
        <v>150</v>
      </c>
      <c r="AJ134" s="331">
        <v>158</v>
      </c>
      <c r="AK134" s="481" t="e">
        <f t="shared" si="10"/>
        <v>#DIV/0!</v>
      </c>
      <c r="AL134" s="95" t="s">
        <v>228</v>
      </c>
    </row>
    <row r="135" spans="1:38" ht="15.75" hidden="1" customHeight="1">
      <c r="A135" s="439">
        <v>123</v>
      </c>
      <c r="B135" s="367" t="s">
        <v>537</v>
      </c>
      <c r="C135" s="303" t="s">
        <v>273</v>
      </c>
      <c r="D135" s="111">
        <v>36</v>
      </c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99">
        <v>30</v>
      </c>
      <c r="T135" s="146"/>
      <c r="U135" s="99">
        <v>30</v>
      </c>
      <c r="V135" s="146"/>
      <c r="W135" s="146"/>
      <c r="X135" s="146"/>
      <c r="Y135" s="146"/>
      <c r="Z135" s="146"/>
      <c r="AA135" s="146"/>
      <c r="AB135" s="99">
        <v>54</v>
      </c>
      <c r="AC135" s="146"/>
      <c r="AD135" s="146"/>
      <c r="AE135" s="146"/>
      <c r="AF135" s="146"/>
      <c r="AG135" s="146"/>
      <c r="AH135" s="466"/>
      <c r="AI135" s="469">
        <f t="shared" si="9"/>
        <v>150</v>
      </c>
      <c r="AJ135" s="331">
        <v>88</v>
      </c>
      <c r="AK135" s="481">
        <f t="shared" si="10"/>
        <v>2.4444444444444446</v>
      </c>
      <c r="AL135" s="95" t="s">
        <v>228</v>
      </c>
    </row>
    <row r="136" spans="1:38" ht="15.75" hidden="1" customHeight="1">
      <c r="A136" s="439">
        <v>124</v>
      </c>
      <c r="B136" s="367" t="s">
        <v>537</v>
      </c>
      <c r="C136" s="303" t="s">
        <v>466</v>
      </c>
      <c r="D136" s="111"/>
      <c r="E136" s="146"/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  <c r="U136" s="99"/>
      <c r="V136" s="146"/>
      <c r="W136" s="146"/>
      <c r="X136" s="146"/>
      <c r="Y136" s="146"/>
      <c r="Z136" s="146"/>
      <c r="AA136" s="146"/>
      <c r="AB136" s="157">
        <v>150</v>
      </c>
      <c r="AC136" s="146"/>
      <c r="AD136" s="146"/>
      <c r="AE136" s="146"/>
      <c r="AF136" s="146"/>
      <c r="AG136" s="146"/>
      <c r="AH136" s="466"/>
      <c r="AI136" s="469">
        <f t="shared" si="9"/>
        <v>150</v>
      </c>
      <c r="AJ136" s="331">
        <v>28</v>
      </c>
      <c r="AK136" s="481" t="e">
        <f t="shared" si="10"/>
        <v>#DIV/0!</v>
      </c>
      <c r="AL136" s="95" t="s">
        <v>228</v>
      </c>
    </row>
    <row r="137" spans="1:38" ht="15.75" hidden="1" customHeight="1">
      <c r="A137" s="439">
        <v>125</v>
      </c>
      <c r="B137" s="367" t="s">
        <v>537</v>
      </c>
      <c r="C137" s="303" t="s">
        <v>492</v>
      </c>
      <c r="D137" s="111">
        <v>66</v>
      </c>
      <c r="E137" s="146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  <c r="P137" s="146"/>
      <c r="Q137" s="146"/>
      <c r="R137" s="146"/>
      <c r="S137" s="146"/>
      <c r="T137" s="146"/>
      <c r="U137" s="99">
        <v>84</v>
      </c>
      <c r="V137" s="146"/>
      <c r="W137" s="146"/>
      <c r="X137" s="146"/>
      <c r="Y137" s="146"/>
      <c r="Z137" s="146"/>
      <c r="AA137" s="146"/>
      <c r="AB137" s="146"/>
      <c r="AC137" s="146"/>
      <c r="AD137" s="146"/>
      <c r="AE137" s="146"/>
      <c r="AF137" s="146"/>
      <c r="AG137" s="146"/>
      <c r="AH137" s="466"/>
      <c r="AI137" s="469">
        <f t="shared" si="9"/>
        <v>150</v>
      </c>
      <c r="AJ137" s="331">
        <v>77</v>
      </c>
      <c r="AK137" s="481">
        <f t="shared" si="10"/>
        <v>1.1666666666666667</v>
      </c>
      <c r="AL137" s="95" t="s">
        <v>230</v>
      </c>
    </row>
    <row r="138" spans="1:38" ht="15.75" hidden="1" customHeight="1">
      <c r="A138" s="439">
        <v>126</v>
      </c>
      <c r="B138" s="367" t="s">
        <v>537</v>
      </c>
      <c r="C138" s="303" t="s">
        <v>516</v>
      </c>
      <c r="D138" s="111">
        <v>144</v>
      </c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99">
        <v>6</v>
      </c>
      <c r="V138" s="146"/>
      <c r="W138" s="146"/>
      <c r="X138" s="146"/>
      <c r="Y138" s="146"/>
      <c r="Z138" s="146"/>
      <c r="AA138" s="146"/>
      <c r="AB138" s="146"/>
      <c r="AC138" s="146"/>
      <c r="AD138" s="146"/>
      <c r="AE138" s="146"/>
      <c r="AF138" s="146"/>
      <c r="AG138" s="146"/>
      <c r="AH138" s="466"/>
      <c r="AI138" s="469">
        <f t="shared" si="9"/>
        <v>150</v>
      </c>
      <c r="AJ138" s="331">
        <v>148</v>
      </c>
      <c r="AK138" s="481">
        <f t="shared" si="10"/>
        <v>1.0277777777777777</v>
      </c>
      <c r="AL138" s="95" t="s">
        <v>229</v>
      </c>
    </row>
    <row r="139" spans="1:38" ht="15.75" hidden="1" customHeight="1">
      <c r="A139" s="439">
        <v>127</v>
      </c>
      <c r="B139" s="367" t="s">
        <v>537</v>
      </c>
      <c r="C139" s="112" t="s">
        <v>276</v>
      </c>
      <c r="D139" s="482">
        <v>90</v>
      </c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146"/>
      <c r="S139" s="99">
        <v>10</v>
      </c>
      <c r="T139" s="146"/>
      <c r="U139" s="99">
        <v>50</v>
      </c>
      <c r="V139" s="146"/>
      <c r="W139" s="99"/>
      <c r="X139" s="146"/>
      <c r="Y139" s="146"/>
      <c r="Z139" s="146"/>
      <c r="AA139" s="146"/>
      <c r="AB139" s="146"/>
      <c r="AC139" s="146"/>
      <c r="AD139" s="146"/>
      <c r="AE139" s="146"/>
      <c r="AF139" s="146"/>
      <c r="AG139" s="146"/>
      <c r="AH139" s="466"/>
      <c r="AI139" s="469">
        <f t="shared" si="9"/>
        <v>150</v>
      </c>
      <c r="AJ139" s="331">
        <v>221</v>
      </c>
      <c r="AK139" s="481">
        <f t="shared" si="10"/>
        <v>2.4555555555555557</v>
      </c>
      <c r="AL139" s="95" t="s">
        <v>231</v>
      </c>
    </row>
    <row r="140" spans="1:38" ht="15.75" hidden="1" customHeight="1">
      <c r="A140" s="439">
        <v>128</v>
      </c>
      <c r="B140" s="367" t="s">
        <v>537</v>
      </c>
      <c r="C140" s="112" t="s">
        <v>276</v>
      </c>
      <c r="D140" s="482">
        <v>0</v>
      </c>
      <c r="E140" s="146"/>
      <c r="F140" s="146"/>
      <c r="G140" s="146"/>
      <c r="H140" s="146"/>
      <c r="I140" s="399">
        <v>16</v>
      </c>
      <c r="J140" s="146"/>
      <c r="K140" s="146"/>
      <c r="L140" s="146"/>
      <c r="M140" s="146"/>
      <c r="N140" s="146"/>
      <c r="O140" s="146"/>
      <c r="P140" s="146"/>
      <c r="Q140" s="99">
        <v>10</v>
      </c>
      <c r="R140" s="146"/>
      <c r="S140" s="99"/>
      <c r="T140" s="146"/>
      <c r="U140" s="99"/>
      <c r="V140" s="146"/>
      <c r="W140" s="99">
        <v>40</v>
      </c>
      <c r="X140" s="99">
        <v>30</v>
      </c>
      <c r="Y140" s="146"/>
      <c r="Z140" s="146"/>
      <c r="AA140" s="146"/>
      <c r="AB140" s="146"/>
      <c r="AC140" s="146"/>
      <c r="AD140" s="146"/>
      <c r="AE140" s="146"/>
      <c r="AF140" s="146"/>
      <c r="AG140" s="146"/>
      <c r="AH140" s="466"/>
      <c r="AI140" s="469">
        <f t="shared" si="9"/>
        <v>96</v>
      </c>
      <c r="AJ140" s="458">
        <v>0</v>
      </c>
      <c r="AK140" s="481" t="e">
        <f t="shared" si="10"/>
        <v>#DIV/0!</v>
      </c>
      <c r="AL140" s="95" t="s">
        <v>231</v>
      </c>
    </row>
    <row r="141" spans="1:38" ht="15.75" hidden="1" customHeight="1">
      <c r="A141" s="439">
        <v>129</v>
      </c>
      <c r="B141" s="367" t="s">
        <v>537</v>
      </c>
      <c r="C141" s="112" t="s">
        <v>539</v>
      </c>
      <c r="D141" s="482">
        <v>90</v>
      </c>
      <c r="E141" s="146"/>
      <c r="F141" s="146"/>
      <c r="G141" s="146"/>
      <c r="H141" s="146"/>
      <c r="I141" s="399"/>
      <c r="J141" s="146"/>
      <c r="K141" s="146"/>
      <c r="L141" s="146"/>
      <c r="M141" s="146"/>
      <c r="N141" s="146"/>
      <c r="O141" s="146"/>
      <c r="P141" s="146"/>
      <c r="Q141" s="99"/>
      <c r="R141" s="146"/>
      <c r="S141" s="99">
        <v>10</v>
      </c>
      <c r="T141" s="146"/>
      <c r="U141" s="99">
        <v>50</v>
      </c>
      <c r="V141" s="146"/>
      <c r="W141" s="99"/>
      <c r="X141" s="99"/>
      <c r="Y141" s="146"/>
      <c r="Z141" s="146"/>
      <c r="AA141" s="146"/>
      <c r="AB141" s="146"/>
      <c r="AC141" s="146"/>
      <c r="AD141" s="146"/>
      <c r="AE141" s="146"/>
      <c r="AF141" s="146"/>
      <c r="AG141" s="146"/>
      <c r="AH141" s="466"/>
      <c r="AI141" s="469">
        <f t="shared" si="9"/>
        <v>150</v>
      </c>
      <c r="AJ141" s="331">
        <v>74</v>
      </c>
      <c r="AK141" s="481">
        <f t="shared" si="10"/>
        <v>0.82222222222222219</v>
      </c>
      <c r="AL141" s="95" t="s">
        <v>231</v>
      </c>
    </row>
    <row r="142" spans="1:38" ht="15.75" hidden="1" customHeight="1">
      <c r="A142" s="439">
        <v>130</v>
      </c>
      <c r="B142" s="367" t="s">
        <v>537</v>
      </c>
      <c r="C142" s="112" t="s">
        <v>539</v>
      </c>
      <c r="D142" s="482">
        <v>0</v>
      </c>
      <c r="E142" s="146"/>
      <c r="F142" s="146"/>
      <c r="G142" s="146"/>
      <c r="H142" s="146"/>
      <c r="I142" s="399">
        <v>16</v>
      </c>
      <c r="J142" s="146"/>
      <c r="K142" s="146"/>
      <c r="L142" s="146"/>
      <c r="M142" s="146"/>
      <c r="N142" s="146"/>
      <c r="O142" s="146"/>
      <c r="P142" s="146"/>
      <c r="Q142" s="99">
        <v>10</v>
      </c>
      <c r="R142" s="146"/>
      <c r="S142" s="146"/>
      <c r="T142" s="146"/>
      <c r="U142" s="146"/>
      <c r="V142" s="146"/>
      <c r="W142" s="99">
        <v>40</v>
      </c>
      <c r="X142" s="99">
        <v>30</v>
      </c>
      <c r="Y142" s="146"/>
      <c r="Z142" s="146"/>
      <c r="AA142" s="146"/>
      <c r="AB142" s="146"/>
      <c r="AC142" s="146"/>
      <c r="AD142" s="146"/>
      <c r="AE142" s="146"/>
      <c r="AF142" s="146"/>
      <c r="AG142" s="146"/>
      <c r="AH142" s="466"/>
      <c r="AI142" s="469">
        <f t="shared" si="9"/>
        <v>96</v>
      </c>
      <c r="AJ142" s="458">
        <v>0</v>
      </c>
      <c r="AK142" s="481" t="e">
        <f t="shared" si="10"/>
        <v>#DIV/0!</v>
      </c>
      <c r="AL142" s="95" t="s">
        <v>231</v>
      </c>
    </row>
    <row r="143" spans="1:38" ht="15.75" hidden="1" customHeight="1">
      <c r="A143" s="439">
        <v>131</v>
      </c>
      <c r="B143" s="367" t="s">
        <v>537</v>
      </c>
      <c r="C143" s="112" t="s">
        <v>493</v>
      </c>
      <c r="D143" s="482">
        <v>90</v>
      </c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6"/>
      <c r="W143" s="399">
        <v>60</v>
      </c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466"/>
      <c r="AI143" s="469">
        <f t="shared" si="9"/>
        <v>150</v>
      </c>
      <c r="AJ143" s="331">
        <v>107</v>
      </c>
      <c r="AK143" s="481">
        <f t="shared" si="10"/>
        <v>1.1888888888888889</v>
      </c>
      <c r="AL143" s="95" t="s">
        <v>280</v>
      </c>
    </row>
    <row r="144" spans="1:38" ht="15.75" hidden="1" customHeight="1">
      <c r="A144" s="439">
        <v>132</v>
      </c>
      <c r="B144" s="367" t="s">
        <v>537</v>
      </c>
      <c r="C144" s="112" t="s">
        <v>494</v>
      </c>
      <c r="D144" s="482">
        <v>90</v>
      </c>
      <c r="E144" s="146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/>
      <c r="V144" s="146"/>
      <c r="W144" s="399">
        <v>60</v>
      </c>
      <c r="X144" s="146"/>
      <c r="Y144" s="146"/>
      <c r="Z144" s="146"/>
      <c r="AA144" s="146"/>
      <c r="AB144" s="146"/>
      <c r="AC144" s="146"/>
      <c r="AD144" s="146"/>
      <c r="AE144" s="146"/>
      <c r="AF144" s="146"/>
      <c r="AG144" s="146"/>
      <c r="AH144" s="466"/>
      <c r="AI144" s="469">
        <f t="shared" si="9"/>
        <v>150</v>
      </c>
      <c r="AJ144" s="331">
        <v>91</v>
      </c>
      <c r="AK144" s="481">
        <f t="shared" si="10"/>
        <v>1.0111111111111111</v>
      </c>
      <c r="AL144" s="95" t="s">
        <v>281</v>
      </c>
    </row>
    <row r="145" spans="1:38" ht="15.75" hidden="1" customHeight="1">
      <c r="A145" s="439">
        <v>133</v>
      </c>
      <c r="B145" s="367" t="s">
        <v>537</v>
      </c>
      <c r="C145" s="112" t="s">
        <v>495</v>
      </c>
      <c r="D145" s="482">
        <v>90</v>
      </c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/>
      <c r="V145" s="146"/>
      <c r="W145" s="399">
        <v>60</v>
      </c>
      <c r="X145" s="146"/>
      <c r="Y145" s="146"/>
      <c r="Z145" s="146"/>
      <c r="AA145" s="146"/>
      <c r="AB145" s="146"/>
      <c r="AC145" s="146"/>
      <c r="AD145" s="146"/>
      <c r="AE145" s="146"/>
      <c r="AF145" s="146"/>
      <c r="AG145" s="146"/>
      <c r="AH145" s="466"/>
      <c r="AI145" s="469">
        <f t="shared" si="9"/>
        <v>150</v>
      </c>
      <c r="AJ145" s="331">
        <v>120</v>
      </c>
      <c r="AK145" s="481">
        <f t="shared" si="10"/>
        <v>1.3333333333333333</v>
      </c>
      <c r="AL145" s="95" t="s">
        <v>282</v>
      </c>
    </row>
    <row r="146" spans="1:38" ht="15.75" hidden="1" customHeight="1">
      <c r="A146" s="439">
        <v>134</v>
      </c>
      <c r="B146" s="367" t="s">
        <v>537</v>
      </c>
      <c r="C146" s="112" t="s">
        <v>401</v>
      </c>
      <c r="D146" s="111">
        <v>30</v>
      </c>
      <c r="E146" s="146"/>
      <c r="F146" s="146"/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  <c r="T146" s="146"/>
      <c r="U146" s="99">
        <v>50</v>
      </c>
      <c r="V146" s="146"/>
      <c r="W146" s="99">
        <v>30</v>
      </c>
      <c r="X146" s="146">
        <v>40</v>
      </c>
      <c r="Y146" s="146"/>
      <c r="Z146" s="146"/>
      <c r="AA146" s="146"/>
      <c r="AB146" s="146"/>
      <c r="AC146" s="146"/>
      <c r="AD146" s="146"/>
      <c r="AE146" s="146"/>
      <c r="AF146" s="146"/>
      <c r="AG146" s="146"/>
      <c r="AH146" s="466"/>
      <c r="AI146" s="469">
        <f t="shared" si="9"/>
        <v>150</v>
      </c>
      <c r="AJ146" s="280">
        <v>113</v>
      </c>
      <c r="AK146" s="481">
        <f t="shared" si="10"/>
        <v>3.7666666666666666</v>
      </c>
      <c r="AL146" s="95" t="s">
        <v>235</v>
      </c>
    </row>
    <row r="147" spans="1:38" ht="15.75" hidden="1" customHeight="1">
      <c r="A147" s="439">
        <v>135</v>
      </c>
      <c r="B147" s="367" t="s">
        <v>537</v>
      </c>
      <c r="C147" s="112" t="s">
        <v>496</v>
      </c>
      <c r="D147" s="111">
        <v>50</v>
      </c>
      <c r="E147" s="146"/>
      <c r="F147" s="146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  <c r="Q147" s="146"/>
      <c r="R147" s="146"/>
      <c r="S147" s="146"/>
      <c r="T147" s="146"/>
      <c r="U147" s="99">
        <v>50</v>
      </c>
      <c r="V147" s="146"/>
      <c r="W147" s="99">
        <v>50</v>
      </c>
      <c r="X147" s="146"/>
      <c r="Y147" s="146"/>
      <c r="Z147" s="146"/>
      <c r="AA147" s="146"/>
      <c r="AB147" s="146"/>
      <c r="AC147" s="146"/>
      <c r="AD147" s="146"/>
      <c r="AE147" s="146"/>
      <c r="AF147" s="146"/>
      <c r="AG147" s="146"/>
      <c r="AH147" s="466"/>
      <c r="AI147" s="469">
        <f t="shared" si="9"/>
        <v>150</v>
      </c>
      <c r="AJ147" s="280">
        <v>154</v>
      </c>
      <c r="AK147" s="481">
        <f t="shared" si="10"/>
        <v>3.08</v>
      </c>
      <c r="AL147" s="95" t="s">
        <v>235</v>
      </c>
    </row>
    <row r="148" spans="1:38" ht="15.75" hidden="1" customHeight="1">
      <c r="A148" s="439">
        <v>136</v>
      </c>
      <c r="B148" s="367" t="s">
        <v>537</v>
      </c>
      <c r="C148" s="112" t="s">
        <v>497</v>
      </c>
      <c r="D148" s="111">
        <v>60</v>
      </c>
      <c r="E148" s="146"/>
      <c r="F148" s="146"/>
      <c r="G148" s="146"/>
      <c r="H148" s="146"/>
      <c r="I148" s="146"/>
      <c r="J148" s="146"/>
      <c r="K148" s="146"/>
      <c r="L148" s="146"/>
      <c r="M148" s="146"/>
      <c r="N148" s="146"/>
      <c r="O148" s="146"/>
      <c r="P148" s="146"/>
      <c r="Q148" s="146"/>
      <c r="R148" s="146"/>
      <c r="S148" s="146"/>
      <c r="T148" s="146"/>
      <c r="U148" s="99">
        <v>40</v>
      </c>
      <c r="V148" s="146"/>
      <c r="W148" s="99">
        <v>50</v>
      </c>
      <c r="X148" s="146"/>
      <c r="Y148" s="146"/>
      <c r="Z148" s="146"/>
      <c r="AA148" s="146"/>
      <c r="AB148" s="146"/>
      <c r="AC148" s="146"/>
      <c r="AD148" s="146"/>
      <c r="AE148" s="146"/>
      <c r="AF148" s="146"/>
      <c r="AG148" s="146"/>
      <c r="AH148" s="466"/>
      <c r="AI148" s="469">
        <f t="shared" si="9"/>
        <v>150</v>
      </c>
      <c r="AJ148" s="280">
        <v>117</v>
      </c>
      <c r="AK148" s="481">
        <f t="shared" si="10"/>
        <v>1.95</v>
      </c>
      <c r="AL148" s="95" t="s">
        <v>235</v>
      </c>
    </row>
    <row r="149" spans="1:38" ht="15.75" hidden="1" customHeight="1">
      <c r="A149" s="439">
        <v>137</v>
      </c>
      <c r="B149" s="367" t="s">
        <v>537</v>
      </c>
      <c r="C149" s="401" t="s">
        <v>288</v>
      </c>
      <c r="D149" s="111">
        <v>57</v>
      </c>
      <c r="E149" s="146"/>
      <c r="F149" s="146"/>
      <c r="G149" s="146"/>
      <c r="H149" s="146"/>
      <c r="I149" s="146"/>
      <c r="J149" s="146"/>
      <c r="K149" s="146"/>
      <c r="L149" s="146"/>
      <c r="M149" s="146"/>
      <c r="N149" s="146"/>
      <c r="O149" s="146"/>
      <c r="P149" s="146"/>
      <c r="Q149" s="99">
        <v>18</v>
      </c>
      <c r="R149" s="146"/>
      <c r="S149" s="146"/>
      <c r="T149" s="146"/>
      <c r="U149" s="146"/>
      <c r="V149" s="146"/>
      <c r="W149" s="146">
        <v>60</v>
      </c>
      <c r="X149" s="146"/>
      <c r="Y149" s="146"/>
      <c r="Z149" s="146"/>
      <c r="AA149" s="146"/>
      <c r="AB149" s="146">
        <v>3</v>
      </c>
      <c r="AC149" s="146"/>
      <c r="AD149" s="146"/>
      <c r="AE149" s="146">
        <v>12</v>
      </c>
      <c r="AF149" s="146"/>
      <c r="AG149" s="146"/>
      <c r="AH149" s="466"/>
      <c r="AI149" s="469">
        <f t="shared" si="9"/>
        <v>150</v>
      </c>
      <c r="AJ149" s="280">
        <v>119</v>
      </c>
      <c r="AK149" s="481">
        <f t="shared" si="10"/>
        <v>2.0877192982456139</v>
      </c>
      <c r="AL149" s="95" t="s">
        <v>236</v>
      </c>
    </row>
    <row r="150" spans="1:38" ht="15.75" hidden="1" customHeight="1">
      <c r="A150" s="439">
        <v>138</v>
      </c>
      <c r="B150" s="367" t="s">
        <v>537</v>
      </c>
      <c r="C150" s="401" t="s">
        <v>402</v>
      </c>
      <c r="D150" s="483">
        <v>69</v>
      </c>
      <c r="E150" s="146"/>
      <c r="F150" s="146"/>
      <c r="G150" s="146"/>
      <c r="H150" s="146"/>
      <c r="I150" s="146"/>
      <c r="J150" s="146"/>
      <c r="K150" s="146"/>
      <c r="L150" s="146"/>
      <c r="M150" s="146"/>
      <c r="N150" s="146"/>
      <c r="O150" s="146"/>
      <c r="P150" s="146"/>
      <c r="Q150" s="153">
        <v>6</v>
      </c>
      <c r="R150" s="146"/>
      <c r="S150" s="146"/>
      <c r="T150" s="146"/>
      <c r="U150" s="146"/>
      <c r="V150" s="146"/>
      <c r="W150" s="146">
        <v>60</v>
      </c>
      <c r="X150" s="146"/>
      <c r="Y150" s="146"/>
      <c r="Z150" s="146"/>
      <c r="AA150" s="146"/>
      <c r="AB150" s="146">
        <v>3</v>
      </c>
      <c r="AC150" s="146"/>
      <c r="AD150" s="146"/>
      <c r="AE150" s="146">
        <v>12</v>
      </c>
      <c r="AF150" s="146"/>
      <c r="AG150" s="146"/>
      <c r="AH150" s="466"/>
      <c r="AI150" s="469">
        <f t="shared" si="9"/>
        <v>150</v>
      </c>
      <c r="AJ150" s="280">
        <v>146</v>
      </c>
      <c r="AK150" s="481">
        <f t="shared" si="10"/>
        <v>2.1159420289855073</v>
      </c>
      <c r="AL150" s="95" t="s">
        <v>236</v>
      </c>
    </row>
    <row r="151" spans="1:38" ht="15.75" hidden="1" customHeight="1">
      <c r="A151" s="439">
        <v>139</v>
      </c>
      <c r="B151" s="367" t="s">
        <v>537</v>
      </c>
      <c r="C151" s="401" t="s">
        <v>467</v>
      </c>
      <c r="D151" s="111">
        <v>126</v>
      </c>
      <c r="E151" s="146"/>
      <c r="F151" s="146"/>
      <c r="G151" s="146"/>
      <c r="H151" s="146"/>
      <c r="I151" s="146"/>
      <c r="J151" s="146"/>
      <c r="K151" s="146"/>
      <c r="L151" s="146"/>
      <c r="M151" s="146"/>
      <c r="N151" s="146"/>
      <c r="O151" s="146"/>
      <c r="P151" s="146"/>
      <c r="Q151" s="99">
        <v>12</v>
      </c>
      <c r="R151" s="146"/>
      <c r="S151" s="146"/>
      <c r="T151" s="146"/>
      <c r="U151" s="146">
        <v>6</v>
      </c>
      <c r="V151" s="146"/>
      <c r="W151" s="146"/>
      <c r="X151" s="146"/>
      <c r="Y151" s="146"/>
      <c r="Z151" s="146"/>
      <c r="AA151" s="146"/>
      <c r="AB151" s="146">
        <v>6</v>
      </c>
      <c r="AC151" s="146"/>
      <c r="AD151" s="146"/>
      <c r="AE151" s="146"/>
      <c r="AF151" s="146"/>
      <c r="AG151" s="146"/>
      <c r="AH151" s="466"/>
      <c r="AI151" s="469">
        <f t="shared" si="9"/>
        <v>150</v>
      </c>
      <c r="AJ151" s="280">
        <v>114</v>
      </c>
      <c r="AK151" s="481">
        <f t="shared" si="10"/>
        <v>0.90476190476190477</v>
      </c>
      <c r="AL151" s="95" t="s">
        <v>236</v>
      </c>
    </row>
    <row r="152" spans="1:38" ht="15.75" customHeight="1">
      <c r="A152" s="439">
        <v>140</v>
      </c>
      <c r="B152" s="367" t="s">
        <v>537</v>
      </c>
      <c r="C152" s="381" t="s">
        <v>291</v>
      </c>
      <c r="D152" s="465">
        <v>90</v>
      </c>
      <c r="E152" s="146"/>
      <c r="F152" s="146"/>
      <c r="G152" s="146"/>
      <c r="H152" s="146"/>
      <c r="I152" s="146"/>
      <c r="J152" s="146"/>
      <c r="K152" s="153"/>
      <c r="L152" s="153"/>
      <c r="M152" s="153"/>
      <c r="N152" s="153"/>
      <c r="O152" s="153"/>
      <c r="P152" s="153"/>
      <c r="Q152" s="153"/>
      <c r="R152" s="153"/>
      <c r="S152" s="153"/>
      <c r="T152" s="153"/>
      <c r="U152" s="153">
        <v>60</v>
      </c>
      <c r="V152" s="153"/>
      <c r="W152" s="153"/>
      <c r="X152" s="153"/>
      <c r="Y152" s="153"/>
      <c r="Z152" s="153"/>
      <c r="AA152" s="153"/>
      <c r="AB152" s="153"/>
      <c r="AC152" s="153"/>
      <c r="AD152" s="153"/>
      <c r="AE152" s="153"/>
      <c r="AF152" s="153"/>
      <c r="AG152" s="153"/>
      <c r="AH152" s="153"/>
      <c r="AI152" s="484">
        <f t="shared" si="9"/>
        <v>150</v>
      </c>
      <c r="AJ152" s="280">
        <v>85</v>
      </c>
      <c r="AK152" s="481">
        <f t="shared" si="10"/>
        <v>0.94444444444444442</v>
      </c>
      <c r="AL152" s="95" t="s">
        <v>405</v>
      </c>
    </row>
    <row r="153" spans="1:38" ht="15.75" customHeight="1">
      <c r="A153" s="439">
        <v>141</v>
      </c>
      <c r="B153" s="367" t="s">
        <v>537</v>
      </c>
      <c r="C153" s="381" t="s">
        <v>323</v>
      </c>
      <c r="D153" s="678" t="s">
        <v>404</v>
      </c>
      <c r="E153" s="608"/>
      <c r="F153" s="608"/>
      <c r="G153" s="608"/>
      <c r="H153" s="608"/>
      <c r="I153" s="608"/>
      <c r="J153" s="608"/>
      <c r="K153" s="608"/>
      <c r="L153" s="608"/>
      <c r="M153" s="608"/>
      <c r="N153" s="608"/>
      <c r="O153" s="608"/>
      <c r="P153" s="608"/>
      <c r="Q153" s="608"/>
      <c r="R153" s="608"/>
      <c r="S153" s="608"/>
      <c r="T153" s="608"/>
      <c r="U153" s="608"/>
      <c r="V153" s="608"/>
      <c r="W153" s="608"/>
      <c r="X153" s="608"/>
      <c r="Y153" s="608"/>
      <c r="Z153" s="608"/>
      <c r="AA153" s="608"/>
      <c r="AB153" s="608"/>
      <c r="AC153" s="608"/>
      <c r="AD153" s="608"/>
      <c r="AE153" s="608"/>
      <c r="AF153" s="608"/>
      <c r="AG153" s="608"/>
      <c r="AH153" s="679"/>
      <c r="AI153" s="469">
        <f>SUM(D153:AH153)</f>
        <v>0</v>
      </c>
      <c r="AJ153" s="280">
        <v>42</v>
      </c>
      <c r="AK153" s="481" t="e">
        <f>AJ153/#REF!</f>
        <v>#REF!</v>
      </c>
      <c r="AL153" s="95" t="s">
        <v>405</v>
      </c>
    </row>
    <row r="154" spans="1:38" ht="15.75" customHeight="1">
      <c r="A154" s="439">
        <v>142</v>
      </c>
      <c r="B154" s="367" t="s">
        <v>537</v>
      </c>
      <c r="C154" s="381" t="s">
        <v>500</v>
      </c>
      <c r="D154" s="678" t="s">
        <v>404</v>
      </c>
      <c r="E154" s="608"/>
      <c r="F154" s="608"/>
      <c r="G154" s="608"/>
      <c r="H154" s="608"/>
      <c r="I154" s="608"/>
      <c r="J154" s="608"/>
      <c r="K154" s="608"/>
      <c r="L154" s="608"/>
      <c r="M154" s="608"/>
      <c r="N154" s="608"/>
      <c r="O154" s="608"/>
      <c r="P154" s="608"/>
      <c r="Q154" s="608"/>
      <c r="R154" s="608"/>
      <c r="S154" s="608"/>
      <c r="T154" s="608"/>
      <c r="U154" s="608"/>
      <c r="V154" s="608"/>
      <c r="W154" s="608"/>
      <c r="X154" s="608"/>
      <c r="Y154" s="608"/>
      <c r="Z154" s="608"/>
      <c r="AA154" s="608"/>
      <c r="AB154" s="608"/>
      <c r="AC154" s="608"/>
      <c r="AD154" s="608"/>
      <c r="AE154" s="608"/>
      <c r="AF154" s="608"/>
      <c r="AG154" s="608"/>
      <c r="AH154" s="679"/>
      <c r="AI154" s="469">
        <f>SUM(D154:AH154)</f>
        <v>0</v>
      </c>
      <c r="AJ154" s="280">
        <v>122</v>
      </c>
      <c r="AK154" s="481" t="e">
        <f>AJ154/#REF!</f>
        <v>#REF!</v>
      </c>
      <c r="AL154" s="95" t="s">
        <v>405</v>
      </c>
    </row>
    <row r="155" spans="1:38" ht="15.75" customHeight="1">
      <c r="A155" s="439">
        <v>143</v>
      </c>
      <c r="B155" s="367" t="s">
        <v>537</v>
      </c>
      <c r="C155" s="114" t="s">
        <v>540</v>
      </c>
      <c r="D155" s="465">
        <v>90</v>
      </c>
      <c r="E155" s="146"/>
      <c r="F155" s="146"/>
      <c r="G155" s="146"/>
      <c r="H155" s="146"/>
      <c r="I155" s="146"/>
      <c r="J155" s="146"/>
      <c r="K155" s="146"/>
      <c r="L155" s="146"/>
      <c r="M155" s="146"/>
      <c r="N155" s="146"/>
      <c r="O155" s="146"/>
      <c r="P155" s="146"/>
      <c r="Q155" s="146"/>
      <c r="R155" s="146"/>
      <c r="S155" s="146"/>
      <c r="T155" s="146"/>
      <c r="U155" s="146">
        <v>60</v>
      </c>
      <c r="V155" s="146"/>
      <c r="W155" s="146"/>
      <c r="X155" s="146"/>
      <c r="Y155" s="146"/>
      <c r="Z155" s="146"/>
      <c r="AA155" s="146"/>
      <c r="AB155" s="146"/>
      <c r="AC155" s="146"/>
      <c r="AD155" s="146"/>
      <c r="AE155" s="146"/>
      <c r="AF155" s="146"/>
      <c r="AG155" s="146"/>
      <c r="AH155" s="466"/>
      <c r="AI155" s="469">
        <f t="shared" si="9"/>
        <v>150</v>
      </c>
      <c r="AJ155" s="280">
        <v>78</v>
      </c>
      <c r="AK155" s="481">
        <f t="shared" si="10"/>
        <v>0.8666666666666667</v>
      </c>
      <c r="AL155" s="95" t="s">
        <v>405</v>
      </c>
    </row>
    <row r="156" spans="1:38" ht="15.75" hidden="1" customHeight="1" thickBot="1">
      <c r="A156" s="683" t="s">
        <v>2</v>
      </c>
      <c r="B156" s="684"/>
      <c r="C156" s="685"/>
      <c r="D156" s="287">
        <f t="shared" ref="D156:AH156" si="11">SUM(D13:D155)</f>
        <v>3368</v>
      </c>
      <c r="E156" s="470">
        <f t="shared" si="11"/>
        <v>300</v>
      </c>
      <c r="F156" s="286">
        <f t="shared" si="11"/>
        <v>236</v>
      </c>
      <c r="G156" s="286">
        <f t="shared" si="11"/>
        <v>0</v>
      </c>
      <c r="H156" s="470">
        <f t="shared" si="11"/>
        <v>0</v>
      </c>
      <c r="I156" s="470">
        <f t="shared" si="11"/>
        <v>32</v>
      </c>
      <c r="J156" s="470">
        <f t="shared" si="11"/>
        <v>36</v>
      </c>
      <c r="K156" s="470">
        <f t="shared" si="11"/>
        <v>0</v>
      </c>
      <c r="L156" s="470">
        <f t="shared" si="11"/>
        <v>226</v>
      </c>
      <c r="M156" s="470">
        <f t="shared" si="11"/>
        <v>0</v>
      </c>
      <c r="N156" s="470">
        <f t="shared" si="11"/>
        <v>0</v>
      </c>
      <c r="O156" s="470">
        <f t="shared" si="11"/>
        <v>0</v>
      </c>
      <c r="P156" s="470">
        <f t="shared" si="11"/>
        <v>0</v>
      </c>
      <c r="Q156" s="470">
        <f t="shared" si="11"/>
        <v>56</v>
      </c>
      <c r="R156" s="470">
        <f t="shared" si="11"/>
        <v>924</v>
      </c>
      <c r="S156" s="470">
        <f t="shared" si="11"/>
        <v>1992</v>
      </c>
      <c r="T156" s="470">
        <f t="shared" si="11"/>
        <v>162</v>
      </c>
      <c r="U156" s="470">
        <f t="shared" si="11"/>
        <v>3186</v>
      </c>
      <c r="V156" s="470">
        <f t="shared" si="11"/>
        <v>0</v>
      </c>
      <c r="W156" s="470">
        <f t="shared" si="11"/>
        <v>3606</v>
      </c>
      <c r="X156" s="470">
        <f t="shared" si="11"/>
        <v>4782</v>
      </c>
      <c r="Y156" s="470">
        <f t="shared" si="11"/>
        <v>0</v>
      </c>
      <c r="Z156" s="470">
        <f t="shared" si="11"/>
        <v>0</v>
      </c>
      <c r="AA156" s="470">
        <f t="shared" si="11"/>
        <v>0</v>
      </c>
      <c r="AB156" s="470">
        <f t="shared" si="11"/>
        <v>216</v>
      </c>
      <c r="AC156" s="470">
        <f t="shared" si="11"/>
        <v>36</v>
      </c>
      <c r="AD156" s="470">
        <f t="shared" si="11"/>
        <v>0</v>
      </c>
      <c r="AE156" s="470">
        <f t="shared" si="11"/>
        <v>180</v>
      </c>
      <c r="AF156" s="470">
        <f t="shared" si="11"/>
        <v>0</v>
      </c>
      <c r="AG156" s="470">
        <f t="shared" si="11"/>
        <v>0</v>
      </c>
      <c r="AH156" s="471">
        <f t="shared" si="11"/>
        <v>0</v>
      </c>
      <c r="AI156" s="472">
        <f t="shared" ref="AI156" si="12">SUM(D156:AH156)</f>
        <v>19338</v>
      </c>
      <c r="AJ156" s="473">
        <f>SUM(AJ13:AJ155)</f>
        <v>8419</v>
      </c>
      <c r="AK156" s="480">
        <f t="shared" si="5"/>
        <v>2.4997030878859858</v>
      </c>
    </row>
    <row r="157" spans="1:38">
      <c r="A157" s="247"/>
      <c r="B157" s="247"/>
      <c r="AD157" s="135"/>
      <c r="AE157" s="135"/>
    </row>
    <row r="158" spans="1:38">
      <c r="A158" s="247"/>
      <c r="B158" s="247"/>
      <c r="C158" s="291" t="s">
        <v>18</v>
      </c>
      <c r="AD158" s="135"/>
      <c r="AE158" s="135"/>
    </row>
    <row r="159" spans="1:38">
      <c r="A159" s="247"/>
      <c r="B159" s="247"/>
      <c r="AD159" s="135"/>
      <c r="AE159" s="135"/>
    </row>
    <row r="160" spans="1:38">
      <c r="A160" s="247"/>
      <c r="B160" s="247"/>
      <c r="AD160" s="135"/>
      <c r="AE160" s="135"/>
    </row>
    <row r="161" spans="1:34">
      <c r="A161" s="247"/>
      <c r="B161" s="247"/>
      <c r="AD161" s="135"/>
      <c r="AE161" s="135"/>
    </row>
    <row r="162" spans="1:34">
      <c r="A162" s="292"/>
      <c r="B162" s="292"/>
      <c r="C162" s="293"/>
      <c r="F162" s="293"/>
      <c r="G162" s="293"/>
      <c r="H162" s="293"/>
      <c r="I162" s="293"/>
      <c r="J162" s="293"/>
      <c r="K162" s="293"/>
      <c r="L162" s="293"/>
      <c r="M162" s="293"/>
      <c r="N162" s="293"/>
      <c r="O162" s="293"/>
      <c r="P162" s="293"/>
      <c r="Q162" s="293"/>
      <c r="R162" s="293"/>
      <c r="S162" s="293"/>
      <c r="T162" s="293"/>
      <c r="U162" s="293"/>
      <c r="V162" s="293"/>
      <c r="W162" s="293"/>
      <c r="X162" s="293"/>
      <c r="AA162" s="293"/>
      <c r="AB162" s="293"/>
      <c r="AC162" s="293"/>
      <c r="AD162" s="135"/>
      <c r="AE162" s="135"/>
      <c r="AF162" s="293"/>
      <c r="AG162" s="293"/>
      <c r="AH162" s="293"/>
    </row>
    <row r="163" spans="1:34">
      <c r="A163" s="474" t="s">
        <v>5</v>
      </c>
      <c r="B163" s="474"/>
      <c r="C163" s="253"/>
      <c r="F163" s="253" t="s">
        <v>6</v>
      </c>
      <c r="G163" s="253"/>
      <c r="H163" s="253"/>
      <c r="I163" s="253"/>
      <c r="J163" s="253"/>
      <c r="K163" s="253"/>
      <c r="L163" s="253"/>
      <c r="M163" s="253"/>
      <c r="N163" s="253"/>
      <c r="O163" s="253"/>
      <c r="P163" s="253"/>
      <c r="Q163" s="253"/>
      <c r="R163" s="253"/>
      <c r="S163" s="253"/>
      <c r="T163" s="253"/>
      <c r="U163" s="253"/>
      <c r="V163" s="253"/>
      <c r="W163" s="253"/>
      <c r="X163" s="253"/>
      <c r="AA163" s="253"/>
      <c r="AB163" s="253"/>
      <c r="AC163" s="253"/>
      <c r="AD163" s="135"/>
      <c r="AE163" s="135"/>
      <c r="AF163" s="253"/>
      <c r="AG163" s="253"/>
      <c r="AH163" s="253"/>
    </row>
    <row r="164" spans="1:34">
      <c r="A164" s="247"/>
      <c r="B164" s="247"/>
      <c r="AD164" s="135"/>
      <c r="AE164" s="135"/>
    </row>
    <row r="165" spans="1:34">
      <c r="A165" s="247"/>
      <c r="B165" s="247"/>
      <c r="AD165" s="135"/>
      <c r="AE165" s="135"/>
    </row>
    <row r="166" spans="1:34">
      <c r="A166" s="247"/>
      <c r="B166" s="247"/>
      <c r="AD166" s="135"/>
      <c r="AE166" s="135"/>
    </row>
    <row r="167" spans="1:34">
      <c r="A167" s="292"/>
      <c r="B167" s="292"/>
      <c r="C167" s="293"/>
      <c r="AD167" s="135"/>
      <c r="AE167" s="135"/>
    </row>
    <row r="168" spans="1:34">
      <c r="A168" s="474" t="s">
        <v>4</v>
      </c>
      <c r="B168" s="474"/>
      <c r="C168" s="253"/>
      <c r="AD168" s="135"/>
      <c r="AE168" s="135"/>
    </row>
    <row r="169" spans="1:34">
      <c r="A169" s="247"/>
      <c r="B169" s="247"/>
      <c r="F169" s="291" t="s">
        <v>165</v>
      </c>
      <c r="AD169" s="135"/>
      <c r="AE169" s="135"/>
    </row>
    <row r="170" spans="1:34">
      <c r="A170" s="247"/>
      <c r="B170" s="247"/>
      <c r="AD170" s="135"/>
      <c r="AE170" s="135"/>
    </row>
    <row r="171" spans="1:34">
      <c r="A171" s="247"/>
      <c r="B171" s="247"/>
      <c r="D171" s="136" t="s">
        <v>19</v>
      </c>
      <c r="F171" s="136" t="s">
        <v>148</v>
      </c>
      <c r="O171" s="136" t="s">
        <v>180</v>
      </c>
      <c r="Q171" s="136" t="s">
        <v>159</v>
      </c>
      <c r="Y171" s="433" t="s">
        <v>144</v>
      </c>
      <c r="Z171" s="138" t="s">
        <v>145</v>
      </c>
      <c r="AD171" s="135"/>
      <c r="AE171" s="135"/>
    </row>
    <row r="172" spans="1:34">
      <c r="A172" s="247"/>
      <c r="B172" s="247"/>
      <c r="D172" s="136" t="s">
        <v>173</v>
      </c>
      <c r="F172" s="136" t="s">
        <v>195</v>
      </c>
      <c r="O172" s="136" t="s">
        <v>53</v>
      </c>
      <c r="Q172" s="136" t="s">
        <v>54</v>
      </c>
      <c r="Y172" s="136" t="s">
        <v>136</v>
      </c>
      <c r="Z172" s="136" t="s">
        <v>137</v>
      </c>
      <c r="AD172" s="135"/>
      <c r="AE172" s="135"/>
    </row>
    <row r="173" spans="1:34">
      <c r="A173" s="247"/>
      <c r="B173" s="247"/>
      <c r="D173" s="136" t="s">
        <v>20</v>
      </c>
      <c r="F173" s="136" t="s">
        <v>122</v>
      </c>
      <c r="O173" s="136" t="s">
        <v>21</v>
      </c>
      <c r="Q173" s="136" t="s">
        <v>134</v>
      </c>
      <c r="Y173" s="136" t="s">
        <v>139</v>
      </c>
      <c r="Z173" s="136" t="s">
        <v>140</v>
      </c>
      <c r="AA173" s="138"/>
      <c r="AD173" s="135"/>
      <c r="AE173" s="135"/>
    </row>
    <row r="174" spans="1:34">
      <c r="A174" s="247"/>
      <c r="B174" s="247"/>
      <c r="D174" s="136" t="s">
        <v>149</v>
      </c>
      <c r="F174" s="136" t="s">
        <v>150</v>
      </c>
      <c r="O174" s="136" t="s">
        <v>29</v>
      </c>
      <c r="Q174" s="136" t="s">
        <v>30</v>
      </c>
      <c r="Y174" s="136" t="s">
        <v>141</v>
      </c>
      <c r="Z174" s="136" t="s">
        <v>142</v>
      </c>
      <c r="AA174" s="138"/>
      <c r="AD174" s="135"/>
      <c r="AE174" s="135"/>
    </row>
    <row r="175" spans="1:34">
      <c r="A175" s="247"/>
      <c r="B175" s="247"/>
      <c r="D175" s="136" t="s">
        <v>121</v>
      </c>
      <c r="F175" s="136" t="s">
        <v>151</v>
      </c>
      <c r="O175" s="136" t="s">
        <v>22</v>
      </c>
      <c r="Q175" s="136" t="s">
        <v>23</v>
      </c>
      <c r="Y175" s="136" t="s">
        <v>171</v>
      </c>
      <c r="Z175" s="136" t="s">
        <v>172</v>
      </c>
      <c r="AD175" s="135"/>
      <c r="AE175" s="135"/>
    </row>
    <row r="176" spans="1:34">
      <c r="A176" s="247"/>
      <c r="B176" s="247"/>
      <c r="D176" s="136" t="s">
        <v>152</v>
      </c>
      <c r="F176" s="136" t="s">
        <v>153</v>
      </c>
      <c r="O176" s="136" t="s">
        <v>160</v>
      </c>
      <c r="Q176" s="136" t="s">
        <v>163</v>
      </c>
      <c r="Y176" s="136" t="s">
        <v>181</v>
      </c>
      <c r="Z176" s="136" t="s">
        <v>182</v>
      </c>
      <c r="AD176" s="135"/>
      <c r="AE176" s="135"/>
    </row>
    <row r="177" spans="1:31">
      <c r="A177" s="247"/>
      <c r="B177" s="247"/>
      <c r="D177" s="136" t="s">
        <v>154</v>
      </c>
      <c r="F177" s="136" t="s">
        <v>155</v>
      </c>
      <c r="O177" s="136" t="s">
        <v>161</v>
      </c>
      <c r="Q177" s="136" t="s">
        <v>162</v>
      </c>
      <c r="Y177" s="136" t="s">
        <v>184</v>
      </c>
      <c r="Z177" s="136" t="s">
        <v>185</v>
      </c>
      <c r="AD177" s="135"/>
      <c r="AE177" s="135"/>
    </row>
    <row r="178" spans="1:31">
      <c r="A178" s="247"/>
      <c r="B178" s="247"/>
      <c r="D178" s="136" t="s">
        <v>156</v>
      </c>
      <c r="F178" s="136" t="s">
        <v>157</v>
      </c>
      <c r="O178" s="136" t="s">
        <v>25</v>
      </c>
      <c r="Q178" s="136" t="s">
        <v>28</v>
      </c>
      <c r="Y178" s="136" t="s">
        <v>187</v>
      </c>
      <c r="Z178" s="136" t="s">
        <v>188</v>
      </c>
      <c r="AD178" s="135"/>
      <c r="AE178" s="135"/>
    </row>
    <row r="179" spans="1:31">
      <c r="A179" s="247"/>
      <c r="B179" s="247"/>
      <c r="D179" s="136" t="s">
        <v>129</v>
      </c>
      <c r="F179" s="136" t="s">
        <v>130</v>
      </c>
      <c r="O179" s="136" t="s">
        <v>174</v>
      </c>
      <c r="Q179" s="136" t="s">
        <v>175</v>
      </c>
      <c r="AD179" s="135"/>
      <c r="AE179" s="135"/>
    </row>
    <row r="180" spans="1:31">
      <c r="A180" s="247"/>
      <c r="B180" s="247"/>
      <c r="D180" s="136" t="s">
        <v>128</v>
      </c>
      <c r="F180" s="136" t="s">
        <v>158</v>
      </c>
      <c r="O180" s="136" t="s">
        <v>26</v>
      </c>
      <c r="Q180" s="136" t="s">
        <v>164</v>
      </c>
      <c r="R180" s="616"/>
      <c r="S180" s="616"/>
      <c r="T180" s="616"/>
      <c r="U180" s="616"/>
      <c r="V180" s="616"/>
      <c r="AD180" s="135"/>
      <c r="AE180" s="135"/>
    </row>
    <row r="181" spans="1:31">
      <c r="A181" s="247"/>
      <c r="B181" s="247"/>
      <c r="D181" s="136" t="s">
        <v>132</v>
      </c>
      <c r="F181" s="136" t="s">
        <v>133</v>
      </c>
      <c r="O181" s="136" t="s">
        <v>24</v>
      </c>
      <c r="Q181" s="136" t="s">
        <v>27</v>
      </c>
      <c r="AD181" s="135"/>
      <c r="AE181" s="135"/>
    </row>
    <row r="182" spans="1:31">
      <c r="A182" s="247"/>
      <c r="B182" s="247"/>
      <c r="D182" s="136" t="s">
        <v>197</v>
      </c>
      <c r="F182" s="136" t="s">
        <v>199</v>
      </c>
      <c r="AD182" s="135"/>
      <c r="AE182" s="135"/>
    </row>
  </sheetData>
  <autoFilter ref="A12:AL156">
    <filterColumn colId="37">
      <filters>
        <filter val="C.S. PUEBLO LIBRE"/>
      </filters>
    </filterColumn>
  </autoFilter>
  <mergeCells count="21">
    <mergeCell ref="R180:V180"/>
    <mergeCell ref="Y37:AH37"/>
    <mergeCell ref="D51:AH51"/>
    <mergeCell ref="AF64:AH64"/>
    <mergeCell ref="D78:AH78"/>
    <mergeCell ref="D86:AH86"/>
    <mergeCell ref="A156:C156"/>
    <mergeCell ref="A9:C9"/>
    <mergeCell ref="Y9:AA9"/>
    <mergeCell ref="D15:AH15"/>
    <mergeCell ref="Y20:AH20"/>
    <mergeCell ref="Y26:AH26"/>
    <mergeCell ref="D31:AH31"/>
    <mergeCell ref="D153:AH153"/>
    <mergeCell ref="D154:AH154"/>
    <mergeCell ref="A5:D5"/>
    <mergeCell ref="Y5:AA5"/>
    <mergeCell ref="A6:D6"/>
    <mergeCell ref="Y6:AA6"/>
    <mergeCell ref="A7:D7"/>
    <mergeCell ref="Y7:AA7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SETIEMBRE</vt:lpstr>
      <vt:lpstr>OCTUBRE</vt:lpstr>
      <vt:lpstr>NOVIEMBRE</vt:lpstr>
      <vt:lpstr>DICIEMBRE</vt:lpstr>
      <vt:lpstr>FORMATO IND_1A</vt:lpstr>
      <vt:lpstr>'FORMATO IND_1A'!Títulos_a_imprimir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GLADYS VERA NUÑEZ</dc:creator>
  <cp:lastModifiedBy>JUAN_CARLOS</cp:lastModifiedBy>
  <cp:lastPrinted>2020-05-26T13:56:01Z</cp:lastPrinted>
  <dcterms:created xsi:type="dcterms:W3CDTF">2014-04-25T13:36:46Z</dcterms:created>
  <dcterms:modified xsi:type="dcterms:W3CDTF">2022-01-13T15:09:57Z</dcterms:modified>
</cp:coreProperties>
</file>