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ES_OPERACIONALES\"/>
    </mc:Choice>
  </mc:AlternateContent>
  <xr:revisionPtr revIDLastSave="0" documentId="13_ncr:1_{37987394-15F9-4336-B762-5E15FAE7A70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distritos2022-OK" sheetId="1" r:id="rId1"/>
    <sheet name="REDES" sheetId="2" r:id="rId2"/>
    <sheet name="MICRORREDES" sheetId="3" r:id="rId3"/>
    <sheet name="ESTABLECIMIENTOS-OK" sheetId="7" r:id="rId4"/>
    <sheet name="OGEES AM" sheetId="8" r:id="rId5"/>
    <sheet name="POB ADOLES" sheetId="9" r:id="rId6"/>
    <sheet name="POBLACION FEM ADOLESCENTE" sheetId="10" r:id="rId7"/>
  </sheets>
  <definedNames>
    <definedName name="_xlnm._FilterDatabase" localSheetId="0" hidden="1">'distritos2022-OK'!$A$7:$AR$97</definedName>
    <definedName name="_xlnm._FilterDatabase" localSheetId="3" hidden="1">'ESTABLECIMIENTOS-OK'!$A$6:$CA$557</definedName>
    <definedName name="Z_53549F00_0B67_11D6_B190_00E07D9577DB_.wvu.PrintTitles" localSheetId="0">#REF!</definedName>
    <definedName name="Z_53549F00_0B67_11D6_B190_00E07D9577DB_.wvu.PrintTitles" localSheetId="2">#REF!</definedName>
    <definedName name="Z_BA6C31BE_0B6A_11D6_B7EC_444553540000_.wvu.PrintTitles" localSheetId="0">#REF!</definedName>
    <definedName name="Z_BA6C31BE_0B6A_11D6_B7EC_444553540000_.wvu.PrintTitles" localSheetId="2">#REF!</definedName>
    <definedName name="Z_C4252203_304A_11D7_82B1_0007950221D8_.wvu.PrintTitles" localSheetId="0">#REF!</definedName>
    <definedName name="Z_C4252203_304A_11D7_82B1_0007950221D8_.wvu.PrintTitles" localSheetId="2">#REF!</definedName>
    <definedName name="Z_DA770584_304C_11D7_B190_444553540000_.wvu.PrintTitles" localSheetId="0">#REF!</definedName>
    <definedName name="Z_DA770584_304C_11D7_B190_444553540000_.wvu.PrintTitles" localSheetId="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7" i="8" l="1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38" i="8"/>
  <c r="BD39" i="8"/>
  <c r="BD40" i="8"/>
  <c r="BD41" i="8"/>
  <c r="BD42" i="8"/>
  <c r="BD43" i="8"/>
  <c r="BD44" i="8"/>
  <c r="BD45" i="8"/>
  <c r="BD46" i="8"/>
  <c r="BD47" i="8"/>
  <c r="BD48" i="8"/>
  <c r="BD49" i="8"/>
  <c r="BD50" i="8"/>
  <c r="BD51" i="8"/>
  <c r="BD52" i="8"/>
  <c r="BD53" i="8"/>
  <c r="BD54" i="8"/>
  <c r="BD55" i="8"/>
  <c r="BD56" i="8"/>
  <c r="BD57" i="8"/>
  <c r="BD58" i="8"/>
  <c r="BD59" i="8"/>
  <c r="BD60" i="8"/>
  <c r="BD61" i="8"/>
  <c r="BD62" i="8"/>
  <c r="BD63" i="8"/>
  <c r="BD64" i="8"/>
  <c r="BD65" i="8"/>
  <c r="BD66" i="8"/>
  <c r="BD67" i="8"/>
  <c r="BD68" i="8"/>
  <c r="BD69" i="8"/>
  <c r="BD70" i="8"/>
  <c r="BD71" i="8"/>
  <c r="BD72" i="8"/>
  <c r="BD73" i="8"/>
  <c r="BD74" i="8"/>
  <c r="BD75" i="8"/>
  <c r="BD76" i="8"/>
  <c r="BD77" i="8"/>
  <c r="BD78" i="8"/>
  <c r="BD79" i="8"/>
  <c r="BD80" i="8"/>
  <c r="BD81" i="8"/>
  <c r="BD82" i="8"/>
  <c r="BD83" i="8"/>
  <c r="BD84" i="8"/>
  <c r="BD85" i="8"/>
  <c r="BD86" i="8"/>
  <c r="BD87" i="8"/>
  <c r="BD88" i="8"/>
  <c r="BD89" i="8"/>
  <c r="BD90" i="8"/>
  <c r="BD91" i="8"/>
  <c r="BD92" i="8"/>
  <c r="BD93" i="8"/>
  <c r="BD94" i="8"/>
  <c r="BD95" i="8"/>
  <c r="BD96" i="8"/>
  <c r="BD97" i="8"/>
  <c r="BD98" i="8"/>
  <c r="BD99" i="8"/>
  <c r="BD100" i="8"/>
  <c r="BD101" i="8"/>
  <c r="BD102" i="8"/>
  <c r="BD103" i="8"/>
  <c r="BD104" i="8"/>
  <c r="BD105" i="8"/>
  <c r="BD106" i="8"/>
  <c r="BD107" i="8"/>
  <c r="BD108" i="8"/>
  <c r="BD109" i="8"/>
  <c r="BD110" i="8"/>
  <c r="BD6" i="8"/>
  <c r="BB8" i="8"/>
  <c r="BB56" i="8"/>
  <c r="BJ8" i="8"/>
  <c r="BJ56" i="8"/>
  <c r="BC8" i="8" l="1"/>
  <c r="BC10" i="8"/>
  <c r="BC11" i="8"/>
  <c r="BC12" i="8"/>
  <c r="BC13" i="8"/>
  <c r="BC14" i="8"/>
  <c r="BC15" i="8"/>
  <c r="BC16" i="8"/>
  <c r="BC17" i="8"/>
  <c r="BC18" i="8"/>
  <c r="BC20" i="8"/>
  <c r="BC21" i="8"/>
  <c r="BC22" i="8"/>
  <c r="BC23" i="8"/>
  <c r="BC25" i="8"/>
  <c r="BC26" i="8"/>
  <c r="BC27" i="8"/>
  <c r="BC28" i="8"/>
  <c r="BC29" i="8"/>
  <c r="BC31" i="8"/>
  <c r="BC32" i="8"/>
  <c r="BC33" i="8"/>
  <c r="BC35" i="8"/>
  <c r="BC36" i="8"/>
  <c r="BC37" i="8"/>
  <c r="BC38" i="8"/>
  <c r="BC39" i="8"/>
  <c r="BC40" i="8"/>
  <c r="BC42" i="8"/>
  <c r="BC43" i="8"/>
  <c r="BC44" i="8"/>
  <c r="BC45" i="8"/>
  <c r="BC47" i="8"/>
  <c r="BC48" i="8"/>
  <c r="BC49" i="8"/>
  <c r="BC50" i="8"/>
  <c r="BC52" i="8"/>
  <c r="BC53" i="8"/>
  <c r="BC54" i="8"/>
  <c r="BC56" i="8"/>
  <c r="BC58" i="8"/>
  <c r="BC59" i="8"/>
  <c r="BC60" i="8"/>
  <c r="BC61" i="8"/>
  <c r="BC62" i="8"/>
  <c r="BC63" i="8"/>
  <c r="BC64" i="8"/>
  <c r="BC65" i="8"/>
  <c r="BC67" i="8"/>
  <c r="BC68" i="8"/>
  <c r="BC69" i="8"/>
  <c r="BC70" i="8"/>
  <c r="BC71" i="8"/>
  <c r="BC72" i="8"/>
  <c r="BC74" i="8"/>
  <c r="BC75" i="8"/>
  <c r="BC76" i="8"/>
  <c r="BC77" i="8"/>
  <c r="BC78" i="8"/>
  <c r="BC79" i="8"/>
  <c r="BC80" i="8"/>
  <c r="BC82" i="8"/>
  <c r="BC83" i="8"/>
  <c r="BC84" i="8"/>
  <c r="BC86" i="8"/>
  <c r="BC87" i="8"/>
  <c r="BC89" i="8"/>
  <c r="BC90" i="8"/>
  <c r="BC91" i="8"/>
  <c r="BC92" i="8"/>
  <c r="BC93" i="8"/>
  <c r="BC94" i="8"/>
  <c r="BC95" i="8"/>
  <c r="BC96" i="8"/>
  <c r="BC97" i="8"/>
  <c r="BC98" i="8"/>
  <c r="BC100" i="8"/>
  <c r="BC101" i="8"/>
  <c r="BC102" i="8"/>
  <c r="BC103" i="8"/>
  <c r="BC104" i="8"/>
  <c r="BC105" i="8"/>
  <c r="BC106" i="8"/>
  <c r="BC107" i="8"/>
  <c r="BC109" i="8"/>
  <c r="BC110" i="8"/>
  <c r="BA8" i="8"/>
  <c r="BA10" i="8"/>
  <c r="BA11" i="8"/>
  <c r="BA12" i="8"/>
  <c r="BA13" i="8"/>
  <c r="BA14" i="8"/>
  <c r="BA15" i="8"/>
  <c r="BA16" i="8"/>
  <c r="BA17" i="8"/>
  <c r="BA18" i="8"/>
  <c r="BA20" i="8"/>
  <c r="BA21" i="8"/>
  <c r="BA22" i="8"/>
  <c r="BA23" i="8"/>
  <c r="BA25" i="8"/>
  <c r="BA26" i="8"/>
  <c r="BA27" i="8"/>
  <c r="BA28" i="8"/>
  <c r="BA29" i="8"/>
  <c r="BA31" i="8"/>
  <c r="BA32" i="8"/>
  <c r="BA33" i="8"/>
  <c r="BA35" i="8"/>
  <c r="BA36" i="8"/>
  <c r="BA37" i="8"/>
  <c r="BA38" i="8"/>
  <c r="BA39" i="8"/>
  <c r="BA40" i="8"/>
  <c r="BA42" i="8"/>
  <c r="BA43" i="8"/>
  <c r="BA44" i="8"/>
  <c r="BA45" i="8"/>
  <c r="BA47" i="8"/>
  <c r="BA48" i="8"/>
  <c r="BA49" i="8"/>
  <c r="BA50" i="8"/>
  <c r="BA52" i="8"/>
  <c r="BA53" i="8"/>
  <c r="BA54" i="8"/>
  <c r="BA56" i="8"/>
  <c r="BA58" i="8"/>
  <c r="BA59" i="8"/>
  <c r="BA60" i="8"/>
  <c r="BA61" i="8"/>
  <c r="BA62" i="8"/>
  <c r="BA63" i="8"/>
  <c r="BA64" i="8"/>
  <c r="BA65" i="8"/>
  <c r="BA67" i="8"/>
  <c r="BA68" i="8"/>
  <c r="BA69" i="8"/>
  <c r="BA70" i="8"/>
  <c r="BA71" i="8"/>
  <c r="BA72" i="8"/>
  <c r="BA74" i="8"/>
  <c r="BA75" i="8"/>
  <c r="BA76" i="8"/>
  <c r="BA77" i="8"/>
  <c r="BA78" i="8"/>
  <c r="BA79" i="8"/>
  <c r="BA80" i="8"/>
  <c r="BA82" i="8"/>
  <c r="BA83" i="8"/>
  <c r="BA84" i="8"/>
  <c r="BA86" i="8"/>
  <c r="BA87" i="8"/>
  <c r="BA89" i="8"/>
  <c r="BA90" i="8"/>
  <c r="BA91" i="8"/>
  <c r="BA92" i="8"/>
  <c r="BA93" i="8"/>
  <c r="BA94" i="8"/>
  <c r="BA95" i="8"/>
  <c r="BA96" i="8"/>
  <c r="BA97" i="8"/>
  <c r="BA98" i="8"/>
  <c r="BA100" i="8"/>
  <c r="BA101" i="8"/>
  <c r="BA102" i="8"/>
  <c r="BA103" i="8"/>
  <c r="BA104" i="8"/>
  <c r="BA105" i="8"/>
  <c r="BA106" i="8"/>
  <c r="BA107" i="8"/>
  <c r="BA109" i="8"/>
  <c r="BA110" i="8"/>
  <c r="AZ8" i="8"/>
  <c r="AZ56" i="8"/>
  <c r="AW8" i="8"/>
  <c r="AW56" i="8"/>
  <c r="AX8" i="8"/>
  <c r="AX56" i="8"/>
  <c r="BI20" i="8"/>
  <c r="BI21" i="8"/>
  <c r="BI22" i="8"/>
  <c r="BI23" i="8"/>
  <c r="BI25" i="8"/>
  <c r="BI26" i="8"/>
  <c r="BI27" i="8"/>
  <c r="BI28" i="8"/>
  <c r="BI29" i="8"/>
  <c r="BI31" i="8"/>
  <c r="BI32" i="8"/>
  <c r="BI33" i="8"/>
  <c r="BI35" i="8"/>
  <c r="BI36" i="8"/>
  <c r="BI37" i="8"/>
  <c r="BI38" i="8"/>
  <c r="BI39" i="8"/>
  <c r="BI40" i="8"/>
  <c r="BI42" i="8"/>
  <c r="BI43" i="8"/>
  <c r="BI44" i="8"/>
  <c r="BI45" i="8"/>
  <c r="BI47" i="8"/>
  <c r="BI48" i="8"/>
  <c r="BI49" i="8"/>
  <c r="BI50" i="8"/>
  <c r="BI52" i="8"/>
  <c r="BI53" i="8"/>
  <c r="BI54" i="8"/>
  <c r="BI58" i="8"/>
  <c r="BI59" i="8"/>
  <c r="BI60" i="8"/>
  <c r="BI61" i="8"/>
  <c r="BI62" i="8"/>
  <c r="BI63" i="8"/>
  <c r="BI64" i="8"/>
  <c r="BI65" i="8"/>
  <c r="BI74" i="8"/>
  <c r="BI75" i="8"/>
  <c r="BI76" i="8"/>
  <c r="BI77" i="8"/>
  <c r="BI78" i="8"/>
  <c r="BI79" i="8"/>
  <c r="BI80" i="8"/>
  <c r="BI82" i="8"/>
  <c r="BI83" i="8"/>
  <c r="BI84" i="8"/>
  <c r="BI89" i="8"/>
  <c r="BI90" i="8"/>
  <c r="BI91" i="8"/>
  <c r="BI92" i="8"/>
  <c r="BI93" i="8"/>
  <c r="BI94" i="8"/>
  <c r="BI95" i="8"/>
  <c r="BI96" i="8"/>
  <c r="BI97" i="8"/>
  <c r="BI98" i="8"/>
  <c r="BI109" i="8"/>
  <c r="BI110" i="8"/>
  <c r="BI10" i="8"/>
  <c r="BI11" i="8"/>
  <c r="BI12" i="8"/>
  <c r="BI13" i="8"/>
  <c r="BI14" i="8"/>
  <c r="BI15" i="8"/>
  <c r="BI16" i="8"/>
  <c r="BI17" i="8"/>
  <c r="BI18" i="8"/>
  <c r="G6" i="9"/>
  <c r="I3" i="10"/>
  <c r="I5" i="10"/>
  <c r="I15" i="10"/>
  <c r="I20" i="10"/>
  <c r="I26" i="10"/>
  <c r="I30" i="10"/>
  <c r="I37" i="10"/>
  <c r="I42" i="10"/>
  <c r="I47" i="10"/>
  <c r="H9" i="9"/>
  <c r="H7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6" i="9"/>
  <c r="I8" i="9"/>
  <c r="I13" i="9"/>
  <c r="I14" i="9"/>
  <c r="I17" i="9"/>
  <c r="I18" i="9"/>
  <c r="I22" i="9"/>
  <c r="I33" i="9"/>
  <c r="I37" i="9"/>
  <c r="I38" i="9"/>
  <c r="I42" i="9"/>
  <c r="I53" i="9"/>
  <c r="I54" i="9"/>
  <c r="I69" i="9"/>
  <c r="I74" i="9"/>
  <c r="I77" i="9"/>
  <c r="I78" i="9"/>
  <c r="I82" i="9"/>
  <c r="I86" i="9"/>
  <c r="I90" i="9"/>
  <c r="I94" i="9"/>
  <c r="I98" i="9"/>
  <c r="I101" i="9"/>
  <c r="I105" i="9"/>
  <c r="I110" i="9"/>
  <c r="G10" i="9"/>
  <c r="I10" i="9" s="1"/>
  <c r="G11" i="9"/>
  <c r="I11" i="9" s="1"/>
  <c r="G12" i="9"/>
  <c r="I12" i="9" s="1"/>
  <c r="G13" i="9"/>
  <c r="G14" i="9"/>
  <c r="G15" i="9"/>
  <c r="I15" i="9" s="1"/>
  <c r="G16" i="9"/>
  <c r="I16" i="9" s="1"/>
  <c r="G17" i="9"/>
  <c r="G18" i="9"/>
  <c r="G20" i="9"/>
  <c r="I20" i="9" s="1"/>
  <c r="G21" i="9"/>
  <c r="I21" i="9" s="1"/>
  <c r="G22" i="9"/>
  <c r="G23" i="9"/>
  <c r="I23" i="9" s="1"/>
  <c r="G25" i="9"/>
  <c r="I25" i="9" s="1"/>
  <c r="G26" i="9"/>
  <c r="I26" i="9" s="1"/>
  <c r="G27" i="9"/>
  <c r="I27" i="9" s="1"/>
  <c r="G28" i="9"/>
  <c r="I28" i="9" s="1"/>
  <c r="G29" i="9"/>
  <c r="I29" i="9" s="1"/>
  <c r="G31" i="9"/>
  <c r="I31" i="9" s="1"/>
  <c r="G32" i="9"/>
  <c r="I32" i="9" s="1"/>
  <c r="G33" i="9"/>
  <c r="G35" i="9"/>
  <c r="I35" i="9" s="1"/>
  <c r="G36" i="9"/>
  <c r="I36" i="9" s="1"/>
  <c r="G37" i="9"/>
  <c r="G38" i="9"/>
  <c r="G39" i="9"/>
  <c r="I39" i="9" s="1"/>
  <c r="G40" i="9"/>
  <c r="I40" i="9" s="1"/>
  <c r="G42" i="9"/>
  <c r="G43" i="9"/>
  <c r="I43" i="9" s="1"/>
  <c r="G44" i="9"/>
  <c r="I44" i="9" s="1"/>
  <c r="G45" i="9"/>
  <c r="I45" i="9" s="1"/>
  <c r="G47" i="9"/>
  <c r="I47" i="9" s="1"/>
  <c r="G48" i="9"/>
  <c r="I48" i="9" s="1"/>
  <c r="G49" i="9"/>
  <c r="I49" i="9" s="1"/>
  <c r="G50" i="9"/>
  <c r="I50" i="9" s="1"/>
  <c r="G52" i="9"/>
  <c r="I52" i="9" s="1"/>
  <c r="G53" i="9"/>
  <c r="G54" i="9"/>
  <c r="G58" i="9"/>
  <c r="I58" i="9" s="1"/>
  <c r="G59" i="9"/>
  <c r="I59" i="9" s="1"/>
  <c r="G60" i="9"/>
  <c r="I60" i="9" s="1"/>
  <c r="G61" i="9"/>
  <c r="I61" i="9" s="1"/>
  <c r="G62" i="9"/>
  <c r="I62" i="9" s="1"/>
  <c r="G63" i="9"/>
  <c r="I63" i="9" s="1"/>
  <c r="G64" i="9"/>
  <c r="I64" i="9" s="1"/>
  <c r="G65" i="9"/>
  <c r="I65" i="9" s="1"/>
  <c r="G74" i="9"/>
  <c r="G75" i="9"/>
  <c r="I75" i="9" s="1"/>
  <c r="G76" i="9"/>
  <c r="I76" i="9" s="1"/>
  <c r="G77" i="9"/>
  <c r="G78" i="9"/>
  <c r="G79" i="9"/>
  <c r="I79" i="9" s="1"/>
  <c r="G80" i="9"/>
  <c r="I80" i="9" s="1"/>
  <c r="G82" i="9"/>
  <c r="G83" i="9"/>
  <c r="I83" i="9" s="1"/>
  <c r="G84" i="9"/>
  <c r="I84" i="9" s="1"/>
  <c r="G89" i="9"/>
  <c r="I89" i="9" s="1"/>
  <c r="G90" i="9"/>
  <c r="G91" i="9"/>
  <c r="I91" i="9" s="1"/>
  <c r="G92" i="9"/>
  <c r="I92" i="9" s="1"/>
  <c r="G93" i="9"/>
  <c r="I93" i="9" s="1"/>
  <c r="G94" i="9"/>
  <c r="G95" i="9"/>
  <c r="I95" i="9" s="1"/>
  <c r="G96" i="9"/>
  <c r="I96" i="9" s="1"/>
  <c r="G97" i="9"/>
  <c r="I97" i="9" s="1"/>
  <c r="G98" i="9"/>
  <c r="G109" i="9"/>
  <c r="I109" i="9" s="1"/>
  <c r="G110" i="9"/>
  <c r="AZ108" i="9"/>
  <c r="AY108" i="9"/>
  <c r="AX108" i="9"/>
  <c r="AW108" i="9"/>
  <c r="AV108" i="9"/>
  <c r="G108" i="9" s="1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I108" i="9"/>
  <c r="AH108" i="9"/>
  <c r="AG108" i="9"/>
  <c r="AF108" i="9"/>
  <c r="AE108" i="9"/>
  <c r="AD108" i="9"/>
  <c r="AC108" i="9"/>
  <c r="AB108" i="9"/>
  <c r="AA108" i="9"/>
  <c r="Z108" i="9"/>
  <c r="Y108" i="9"/>
  <c r="X108" i="9"/>
  <c r="W108" i="9"/>
  <c r="V108" i="9"/>
  <c r="I108" i="9" s="1"/>
  <c r="U108" i="9"/>
  <c r="T108" i="9"/>
  <c r="S108" i="9"/>
  <c r="R108" i="9"/>
  <c r="Q108" i="9"/>
  <c r="P108" i="9"/>
  <c r="O108" i="9"/>
  <c r="N108" i="9"/>
  <c r="M108" i="9"/>
  <c r="L108" i="9"/>
  <c r="K108" i="9"/>
  <c r="J108" i="9"/>
  <c r="F108" i="9"/>
  <c r="F107" i="9"/>
  <c r="G107" i="9" s="1"/>
  <c r="I107" i="9" s="1"/>
  <c r="F106" i="9"/>
  <c r="G106" i="9" s="1"/>
  <c r="I106" i="9" s="1"/>
  <c r="F105" i="9"/>
  <c r="G105" i="9" s="1"/>
  <c r="F104" i="9"/>
  <c r="G104" i="9" s="1"/>
  <c r="I104" i="9" s="1"/>
  <c r="F103" i="9"/>
  <c r="F102" i="9"/>
  <c r="G102" i="9" s="1"/>
  <c r="I102" i="9" s="1"/>
  <c r="F101" i="9"/>
  <c r="G101" i="9" s="1"/>
  <c r="F100" i="9"/>
  <c r="G100" i="9" s="1"/>
  <c r="I100" i="9" s="1"/>
  <c r="AZ99" i="9"/>
  <c r="AY99" i="9"/>
  <c r="AX99" i="9"/>
  <c r="AW99" i="9"/>
  <c r="AV99" i="9"/>
  <c r="AU99" i="9"/>
  <c r="AT99" i="9"/>
  <c r="AS99" i="9"/>
  <c r="AR99" i="9"/>
  <c r="AQ99" i="9"/>
  <c r="AP99" i="9"/>
  <c r="AO99" i="9"/>
  <c r="AN99" i="9"/>
  <c r="AM99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AZ88" i="9"/>
  <c r="AY88" i="9"/>
  <c r="AX88" i="9"/>
  <c r="AW88" i="9"/>
  <c r="AV88" i="9"/>
  <c r="AU88" i="9"/>
  <c r="AT88" i="9"/>
  <c r="AS88" i="9"/>
  <c r="AR88" i="9"/>
  <c r="AQ88" i="9"/>
  <c r="AP88" i="9"/>
  <c r="AO88" i="9"/>
  <c r="AN88" i="9"/>
  <c r="AM88" i="9"/>
  <c r="AL88" i="9"/>
  <c r="AK88" i="9"/>
  <c r="AJ88" i="9"/>
  <c r="AI88" i="9"/>
  <c r="AH88" i="9"/>
  <c r="AG88" i="9"/>
  <c r="AF88" i="9"/>
  <c r="AE88" i="9"/>
  <c r="AD88" i="9"/>
  <c r="AD55" i="9" s="1"/>
  <c r="AC88" i="9"/>
  <c r="AB88" i="9"/>
  <c r="AA88" i="9"/>
  <c r="Z88" i="9"/>
  <c r="Y88" i="9"/>
  <c r="X88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F88" i="9"/>
  <c r="F87" i="9"/>
  <c r="F86" i="9"/>
  <c r="G86" i="9" s="1"/>
  <c r="AZ85" i="9"/>
  <c r="AY85" i="9"/>
  <c r="AX85" i="9"/>
  <c r="AW85" i="9"/>
  <c r="AV85" i="9"/>
  <c r="AU85" i="9"/>
  <c r="AT85" i="9"/>
  <c r="AS85" i="9"/>
  <c r="AR85" i="9"/>
  <c r="AQ85" i="9"/>
  <c r="AP85" i="9"/>
  <c r="AO85" i="9"/>
  <c r="AN85" i="9"/>
  <c r="AM85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AZ81" i="9"/>
  <c r="AY81" i="9"/>
  <c r="AX81" i="9"/>
  <c r="AW81" i="9"/>
  <c r="AV81" i="9"/>
  <c r="G81" i="9" s="1"/>
  <c r="AU81" i="9"/>
  <c r="AT81" i="9"/>
  <c r="AS81" i="9"/>
  <c r="AR81" i="9"/>
  <c r="AQ81" i="9"/>
  <c r="AP81" i="9"/>
  <c r="AO81" i="9"/>
  <c r="AN81" i="9"/>
  <c r="AM81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I81" i="9" s="1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F81" i="9"/>
  <c r="AZ73" i="9"/>
  <c r="AY73" i="9"/>
  <c r="AX73" i="9"/>
  <c r="AW73" i="9"/>
  <c r="AV73" i="9"/>
  <c r="G73" i="9" s="1"/>
  <c r="AU73" i="9"/>
  <c r="AT73" i="9"/>
  <c r="AS73" i="9"/>
  <c r="AR73" i="9"/>
  <c r="AQ73" i="9"/>
  <c r="AP73" i="9"/>
  <c r="AO73" i="9"/>
  <c r="AN73" i="9"/>
  <c r="AM73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I73" i="9" s="1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F73" i="9"/>
  <c r="F72" i="9"/>
  <c r="G72" i="9" s="1"/>
  <c r="I72" i="9" s="1"/>
  <c r="F71" i="9"/>
  <c r="G71" i="9" s="1"/>
  <c r="I71" i="9" s="1"/>
  <c r="F70" i="9"/>
  <c r="F69" i="9"/>
  <c r="G69" i="9" s="1"/>
  <c r="F68" i="9"/>
  <c r="G68" i="9" s="1"/>
  <c r="I68" i="9" s="1"/>
  <c r="F67" i="9"/>
  <c r="G67" i="9" s="1"/>
  <c r="I67" i="9" s="1"/>
  <c r="AZ66" i="9"/>
  <c r="AY66" i="9"/>
  <c r="AX66" i="9"/>
  <c r="AW66" i="9"/>
  <c r="AV66" i="9"/>
  <c r="AU66" i="9"/>
  <c r="AT66" i="9"/>
  <c r="AT55" i="9" s="1"/>
  <c r="AS66" i="9"/>
  <c r="AR66" i="9"/>
  <c r="AQ66" i="9"/>
  <c r="AP66" i="9"/>
  <c r="AO66" i="9"/>
  <c r="AN66" i="9"/>
  <c r="AM66" i="9"/>
  <c r="AL66" i="9"/>
  <c r="AL55" i="9" s="1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F57" i="9"/>
  <c r="F56" i="9"/>
  <c r="N55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K7" i="9" s="1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F51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F46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F41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F34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F30" i="9"/>
  <c r="AZ24" i="9"/>
  <c r="AY24" i="9"/>
  <c r="AX24" i="9"/>
  <c r="AW24" i="9"/>
  <c r="AV24" i="9"/>
  <c r="G24" i="9" s="1"/>
  <c r="I24" i="9" s="1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F24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F1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B7" i="9" s="1"/>
  <c r="AA9" i="9"/>
  <c r="AA7" i="9" s="1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L7" i="9" s="1"/>
  <c r="K9" i="9"/>
  <c r="K7" i="9" s="1"/>
  <c r="J9" i="9"/>
  <c r="F9" i="9"/>
  <c r="AR7" i="9"/>
  <c r="AQ7" i="9"/>
  <c r="U7" i="9"/>
  <c r="BE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BC51" i="8" s="1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BE108" i="8"/>
  <c r="AV108" i="8"/>
  <c r="AU108" i="8"/>
  <c r="AT108" i="8"/>
  <c r="AS108" i="8"/>
  <c r="AR108" i="8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BC108" i="8" s="1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BE99" i="8"/>
  <c r="AV99" i="8"/>
  <c r="AU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BC99" i="8" s="1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BE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BC85" i="8" s="1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BE88" i="8"/>
  <c r="AV88" i="8"/>
  <c r="AU88" i="8"/>
  <c r="AT88" i="8"/>
  <c r="AS88" i="8"/>
  <c r="AR88" i="8"/>
  <c r="AQ88" i="8"/>
  <c r="AP88" i="8"/>
  <c r="AO88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BC88" i="8" s="1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BE81" i="8"/>
  <c r="AV8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BC81" i="8" s="1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F107" i="8"/>
  <c r="BI107" i="8" s="1"/>
  <c r="F106" i="8"/>
  <c r="BI106" i="8" s="1"/>
  <c r="F105" i="8"/>
  <c r="BI105" i="8" s="1"/>
  <c r="F104" i="8"/>
  <c r="BI104" i="8" s="1"/>
  <c r="F103" i="8"/>
  <c r="BI103" i="8" s="1"/>
  <c r="F102" i="8"/>
  <c r="BI102" i="8" s="1"/>
  <c r="F101" i="8"/>
  <c r="BI101" i="8" s="1"/>
  <c r="F100" i="8"/>
  <c r="BI100" i="8" s="1"/>
  <c r="F86" i="8"/>
  <c r="BI86" i="8" s="1"/>
  <c r="F87" i="8"/>
  <c r="BI87" i="8" s="1"/>
  <c r="BE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BC73" i="8" s="1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BE66" i="8"/>
  <c r="AV66" i="8"/>
  <c r="AU66" i="8"/>
  <c r="AT66" i="8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BC66" i="8" s="1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72" i="8"/>
  <c r="BI72" i="8" s="1"/>
  <c r="F71" i="8"/>
  <c r="BI71" i="8" s="1"/>
  <c r="F70" i="8"/>
  <c r="BI70" i="8" s="1"/>
  <c r="F69" i="8"/>
  <c r="BI69" i="8" s="1"/>
  <c r="F68" i="8"/>
  <c r="BI68" i="8" s="1"/>
  <c r="F67" i="8"/>
  <c r="BI67" i="8" s="1"/>
  <c r="BE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BC57" i="8" s="1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F56" i="8"/>
  <c r="BG46" i="8"/>
  <c r="BF46" i="8"/>
  <c r="BE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BC46" i="8" s="1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BE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BC41" i="8" s="1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BE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BC34" i="8" s="1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BE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BC30" i="8" s="1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BE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BC24" i="8" s="1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46" i="8"/>
  <c r="F41" i="8"/>
  <c r="F34" i="8"/>
  <c r="F30" i="8"/>
  <c r="F24" i="8"/>
  <c r="BE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BC19" i="8" s="1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F9" i="8"/>
  <c r="BE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BC9" i="8" s="1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AY67" i="8" l="1"/>
  <c r="BJ67" i="8"/>
  <c r="BB67" i="8" s="1"/>
  <c r="AY105" i="8"/>
  <c r="BJ105" i="8"/>
  <c r="BB105" i="8" s="1"/>
  <c r="AY17" i="8"/>
  <c r="BJ17" i="8"/>
  <c r="BB17" i="8" s="1"/>
  <c r="AY96" i="8"/>
  <c r="BJ96" i="8"/>
  <c r="BB96" i="8" s="1"/>
  <c r="AY79" i="8"/>
  <c r="BJ79" i="8"/>
  <c r="BB79" i="8" s="1"/>
  <c r="AY59" i="8"/>
  <c r="BJ59" i="8"/>
  <c r="BB59" i="8" s="1"/>
  <c r="AY42" i="8"/>
  <c r="BJ42" i="8"/>
  <c r="BB42" i="8" s="1"/>
  <c r="AY27" i="8"/>
  <c r="BJ27" i="8"/>
  <c r="BB27" i="8" s="1"/>
  <c r="BA41" i="8"/>
  <c r="AW68" i="8"/>
  <c r="BJ68" i="8"/>
  <c r="BB68" i="8" s="1"/>
  <c r="AY72" i="8"/>
  <c r="BJ72" i="8"/>
  <c r="BB72" i="8" s="1"/>
  <c r="AY87" i="8"/>
  <c r="BJ87" i="8"/>
  <c r="BB87" i="8" s="1"/>
  <c r="AY102" i="8"/>
  <c r="BJ102" i="8"/>
  <c r="BB102" i="8" s="1"/>
  <c r="AY106" i="8"/>
  <c r="BJ106" i="8"/>
  <c r="BB106" i="8" s="1"/>
  <c r="BA85" i="8"/>
  <c r="AX16" i="8"/>
  <c r="BJ16" i="8"/>
  <c r="BB16" i="8" s="1"/>
  <c r="AY12" i="8"/>
  <c r="BJ12" i="8"/>
  <c r="BB12" i="8" s="1"/>
  <c r="AX109" i="8"/>
  <c r="BJ109" i="8"/>
  <c r="BB109" i="8" s="1"/>
  <c r="AY95" i="8"/>
  <c r="BJ95" i="8"/>
  <c r="BB95" i="8" s="1"/>
  <c r="AY91" i="8"/>
  <c r="BJ91" i="8"/>
  <c r="BB91" i="8" s="1"/>
  <c r="AY83" i="8"/>
  <c r="BJ83" i="8"/>
  <c r="BB83" i="8" s="1"/>
  <c r="AY78" i="8"/>
  <c r="BJ78" i="8"/>
  <c r="BB78" i="8" s="1"/>
  <c r="AY74" i="8"/>
  <c r="BJ74" i="8"/>
  <c r="BB74" i="8" s="1"/>
  <c r="AY62" i="8"/>
  <c r="BJ62" i="8"/>
  <c r="BB62" i="8" s="1"/>
  <c r="AY58" i="8"/>
  <c r="BJ58" i="8"/>
  <c r="BB58" i="8" s="1"/>
  <c r="AY50" i="8"/>
  <c r="BJ50" i="8"/>
  <c r="BB50" i="8" s="1"/>
  <c r="AY45" i="8"/>
  <c r="BJ45" i="8"/>
  <c r="BB45" i="8" s="1"/>
  <c r="AY40" i="8"/>
  <c r="BJ40" i="8"/>
  <c r="BB40" i="8" s="1"/>
  <c r="AY36" i="8"/>
  <c r="BJ36" i="8"/>
  <c r="BB36" i="8" s="1"/>
  <c r="AY31" i="8"/>
  <c r="BJ31" i="8"/>
  <c r="BB31" i="8" s="1"/>
  <c r="AY26" i="8"/>
  <c r="BJ26" i="8"/>
  <c r="BB26" i="8" s="1"/>
  <c r="AY21" i="8"/>
  <c r="BJ21" i="8"/>
  <c r="BB21" i="8" s="1"/>
  <c r="AY71" i="8"/>
  <c r="BJ71" i="8"/>
  <c r="BB71" i="8" s="1"/>
  <c r="AY101" i="8"/>
  <c r="BJ101" i="8"/>
  <c r="BB101" i="8" s="1"/>
  <c r="AY13" i="8"/>
  <c r="BJ13" i="8"/>
  <c r="BB13" i="8" s="1"/>
  <c r="AY84" i="8"/>
  <c r="BJ84" i="8"/>
  <c r="BB84" i="8" s="1"/>
  <c r="AY63" i="8"/>
  <c r="BJ63" i="8"/>
  <c r="BB63" i="8" s="1"/>
  <c r="AY47" i="8"/>
  <c r="BJ47" i="8"/>
  <c r="BB47" i="8" s="1"/>
  <c r="AY32" i="8"/>
  <c r="BJ32" i="8"/>
  <c r="BB32" i="8" s="1"/>
  <c r="AX69" i="8"/>
  <c r="BJ69" i="8"/>
  <c r="BB69" i="8" s="1"/>
  <c r="AW86" i="8"/>
  <c r="BJ86" i="8"/>
  <c r="BB86" i="8" s="1"/>
  <c r="AW103" i="8"/>
  <c r="BJ103" i="8"/>
  <c r="BB103" i="8" s="1"/>
  <c r="AY107" i="8"/>
  <c r="BJ107" i="8"/>
  <c r="BB107" i="8" s="1"/>
  <c r="AY15" i="8"/>
  <c r="BJ15" i="8"/>
  <c r="BB15" i="8" s="1"/>
  <c r="AY11" i="8"/>
  <c r="BJ11" i="8"/>
  <c r="BB11" i="8" s="1"/>
  <c r="AY98" i="8"/>
  <c r="BJ98" i="8"/>
  <c r="BB98" i="8" s="1"/>
  <c r="AY94" i="8"/>
  <c r="BJ94" i="8"/>
  <c r="BB94" i="8" s="1"/>
  <c r="AY90" i="8"/>
  <c r="BJ90" i="8"/>
  <c r="BB90" i="8" s="1"/>
  <c r="AY82" i="8"/>
  <c r="BJ82" i="8"/>
  <c r="BB82" i="8" s="1"/>
  <c r="AX77" i="8"/>
  <c r="BJ77" i="8"/>
  <c r="BB77" i="8" s="1"/>
  <c r="AY65" i="8"/>
  <c r="BJ65" i="8"/>
  <c r="BB65" i="8" s="1"/>
  <c r="AY61" i="8"/>
  <c r="BJ61" i="8"/>
  <c r="BB61" i="8" s="1"/>
  <c r="AY54" i="8"/>
  <c r="BJ54" i="8"/>
  <c r="BB54" i="8" s="1"/>
  <c r="AY49" i="8"/>
  <c r="BJ49" i="8"/>
  <c r="BB49" i="8" s="1"/>
  <c r="AX44" i="8"/>
  <c r="BJ44" i="8"/>
  <c r="BB44" i="8" s="1"/>
  <c r="AY39" i="8"/>
  <c r="BJ39" i="8"/>
  <c r="BB39" i="8" s="1"/>
  <c r="AY35" i="8"/>
  <c r="BJ35" i="8"/>
  <c r="BB35" i="8" s="1"/>
  <c r="AY29" i="8"/>
  <c r="BJ29" i="8"/>
  <c r="BB29" i="8" s="1"/>
  <c r="AY25" i="8"/>
  <c r="BJ25" i="8"/>
  <c r="BB25" i="8" s="1"/>
  <c r="AX20" i="8"/>
  <c r="BJ20" i="8"/>
  <c r="BB20" i="8" s="1"/>
  <c r="AY110" i="8"/>
  <c r="BJ110" i="8"/>
  <c r="BB110" i="8" s="1"/>
  <c r="AY92" i="8"/>
  <c r="BJ92" i="8"/>
  <c r="BB92" i="8" s="1"/>
  <c r="AY75" i="8"/>
  <c r="BJ75" i="8"/>
  <c r="BB75" i="8" s="1"/>
  <c r="AX52" i="8"/>
  <c r="BJ52" i="8"/>
  <c r="BB52" i="8" s="1"/>
  <c r="AY37" i="8"/>
  <c r="BJ37" i="8"/>
  <c r="BB37" i="8" s="1"/>
  <c r="AY22" i="8"/>
  <c r="BJ22" i="8"/>
  <c r="BB22" i="8" s="1"/>
  <c r="AY70" i="8"/>
  <c r="BJ70" i="8"/>
  <c r="BB70" i="8" s="1"/>
  <c r="AY100" i="8"/>
  <c r="BJ100" i="8"/>
  <c r="BB100" i="8" s="1"/>
  <c r="AY104" i="8"/>
  <c r="BJ104" i="8"/>
  <c r="BB104" i="8" s="1"/>
  <c r="AY18" i="8"/>
  <c r="BJ18" i="8"/>
  <c r="BB18" i="8" s="1"/>
  <c r="AY14" i="8"/>
  <c r="BJ14" i="8"/>
  <c r="BB14" i="8" s="1"/>
  <c r="AY10" i="8"/>
  <c r="BJ10" i="8"/>
  <c r="BB10" i="8" s="1"/>
  <c r="AX97" i="8"/>
  <c r="BJ97" i="8"/>
  <c r="BB97" i="8" s="1"/>
  <c r="AY93" i="8"/>
  <c r="BJ93" i="8"/>
  <c r="BB93" i="8" s="1"/>
  <c r="AY89" i="8"/>
  <c r="BJ89" i="8"/>
  <c r="BB89" i="8" s="1"/>
  <c r="AY80" i="8"/>
  <c r="BJ80" i="8"/>
  <c r="BB80" i="8" s="1"/>
  <c r="AY76" i="8"/>
  <c r="BJ76" i="8"/>
  <c r="BB76" i="8" s="1"/>
  <c r="AY64" i="8"/>
  <c r="BJ64" i="8"/>
  <c r="BB64" i="8" s="1"/>
  <c r="AY60" i="8"/>
  <c r="BJ60" i="8"/>
  <c r="BB60" i="8" s="1"/>
  <c r="AY53" i="8"/>
  <c r="BJ53" i="8"/>
  <c r="BB53" i="8" s="1"/>
  <c r="AX48" i="8"/>
  <c r="BJ48" i="8"/>
  <c r="BB48" i="8" s="1"/>
  <c r="AY43" i="8"/>
  <c r="BJ43" i="8"/>
  <c r="BB43" i="8" s="1"/>
  <c r="AY38" i="8"/>
  <c r="BJ38" i="8"/>
  <c r="BB38" i="8" s="1"/>
  <c r="AY33" i="8"/>
  <c r="BJ33" i="8"/>
  <c r="BB33" i="8" s="1"/>
  <c r="AX28" i="8"/>
  <c r="BJ28" i="8"/>
  <c r="BB28" i="8" s="1"/>
  <c r="AY23" i="8"/>
  <c r="BJ23" i="8"/>
  <c r="BB23" i="8" s="1"/>
  <c r="BA81" i="8"/>
  <c r="AW82" i="8"/>
  <c r="AZ58" i="8"/>
  <c r="BA9" i="8"/>
  <c r="BA57" i="8"/>
  <c r="AY77" i="8"/>
  <c r="AX98" i="8"/>
  <c r="AW62" i="8"/>
  <c r="AZ94" i="8"/>
  <c r="AZ78" i="8"/>
  <c r="BA88" i="8"/>
  <c r="AZ98" i="8"/>
  <c r="BA19" i="8"/>
  <c r="BA24" i="8"/>
  <c r="BA30" i="8"/>
  <c r="BA34" i="8"/>
  <c r="BA46" i="8"/>
  <c r="BA66" i="8"/>
  <c r="BA73" i="8"/>
  <c r="BA99" i="8"/>
  <c r="BA108" i="8"/>
  <c r="BA51" i="8"/>
  <c r="AZ82" i="8"/>
  <c r="AZ26" i="8"/>
  <c r="AZ106" i="8"/>
  <c r="AZ90" i="8"/>
  <c r="AZ74" i="8"/>
  <c r="AZ54" i="8"/>
  <c r="AZ22" i="8"/>
  <c r="AW98" i="8"/>
  <c r="AW50" i="8"/>
  <c r="AZ102" i="8"/>
  <c r="AZ86" i="8"/>
  <c r="AZ62" i="8"/>
  <c r="AZ50" i="8"/>
  <c r="AZ110" i="8"/>
  <c r="AZ42" i="8"/>
  <c r="AZ10" i="8"/>
  <c r="AX78" i="8"/>
  <c r="AW94" i="8"/>
  <c r="AW78" i="8"/>
  <c r="AW58" i="8"/>
  <c r="AW38" i="8"/>
  <c r="AW10" i="8"/>
  <c r="AZ109" i="8"/>
  <c r="AZ105" i="8"/>
  <c r="AZ101" i="8"/>
  <c r="AZ97" i="8"/>
  <c r="AZ93" i="8"/>
  <c r="AZ89" i="8"/>
  <c r="AZ77" i="8"/>
  <c r="AZ69" i="8"/>
  <c r="AZ65" i="8"/>
  <c r="AZ61" i="8"/>
  <c r="AZ53" i="8"/>
  <c r="AZ49" i="8"/>
  <c r="AZ45" i="8"/>
  <c r="AZ37" i="8"/>
  <c r="AZ33" i="8"/>
  <c r="AZ29" i="8"/>
  <c r="AZ25" i="8"/>
  <c r="AZ21" i="8"/>
  <c r="AZ17" i="8"/>
  <c r="AZ13" i="8"/>
  <c r="AW14" i="8"/>
  <c r="AZ14" i="8"/>
  <c r="AX58" i="8"/>
  <c r="AW106" i="8"/>
  <c r="AW90" i="8"/>
  <c r="AW74" i="8"/>
  <c r="AW26" i="8"/>
  <c r="AZ104" i="8"/>
  <c r="AZ100" i="8"/>
  <c r="AZ96" i="8"/>
  <c r="AZ92" i="8"/>
  <c r="AZ84" i="8"/>
  <c r="AZ80" i="8"/>
  <c r="AZ76" i="8"/>
  <c r="AZ72" i="8"/>
  <c r="AZ68" i="8"/>
  <c r="AZ64" i="8"/>
  <c r="AZ60" i="8"/>
  <c r="AZ52" i="8"/>
  <c r="AZ48" i="8"/>
  <c r="AZ44" i="8"/>
  <c r="AZ40" i="8"/>
  <c r="AZ36" i="8"/>
  <c r="AZ32" i="8"/>
  <c r="AZ28" i="8"/>
  <c r="AZ20" i="8"/>
  <c r="AZ16" i="8"/>
  <c r="AZ12" i="8"/>
  <c r="AX14" i="8"/>
  <c r="AZ70" i="8"/>
  <c r="AZ38" i="8"/>
  <c r="AZ18" i="8"/>
  <c r="AW102" i="8"/>
  <c r="AW70" i="8"/>
  <c r="AW54" i="8"/>
  <c r="AW18" i="8"/>
  <c r="AZ107" i="8"/>
  <c r="AZ103" i="8"/>
  <c r="AZ95" i="8"/>
  <c r="AZ91" i="8"/>
  <c r="AZ87" i="8"/>
  <c r="AZ83" i="8"/>
  <c r="AZ79" i="8"/>
  <c r="AZ75" i="8"/>
  <c r="AZ71" i="8"/>
  <c r="AZ67" i="8"/>
  <c r="AZ63" i="8"/>
  <c r="AZ59" i="8"/>
  <c r="AZ47" i="8"/>
  <c r="AZ43" i="8"/>
  <c r="AZ39" i="8"/>
  <c r="AZ35" i="8"/>
  <c r="AZ31" i="8"/>
  <c r="AZ27" i="8"/>
  <c r="AZ23" i="8"/>
  <c r="AZ15" i="8"/>
  <c r="AZ11" i="8"/>
  <c r="AW110" i="8"/>
  <c r="AY52" i="8"/>
  <c r="AX110" i="8"/>
  <c r="AX94" i="8"/>
  <c r="AX74" i="8"/>
  <c r="AX26" i="8"/>
  <c r="AX10" i="8"/>
  <c r="AW109" i="8"/>
  <c r="AW105" i="8"/>
  <c r="AW101" i="8"/>
  <c r="AW97" i="8"/>
  <c r="AW93" i="8"/>
  <c r="AW89" i="8"/>
  <c r="AW77" i="8"/>
  <c r="AW69" i="8"/>
  <c r="AW65" i="8"/>
  <c r="AW61" i="8"/>
  <c r="AW53" i="8"/>
  <c r="AW49" i="8"/>
  <c r="AW45" i="8"/>
  <c r="AW37" i="8"/>
  <c r="AW33" i="8"/>
  <c r="AW29" i="8"/>
  <c r="AW25" i="8"/>
  <c r="AW21" i="8"/>
  <c r="AW17" i="8"/>
  <c r="AW13" i="8"/>
  <c r="AX42" i="8"/>
  <c r="AW42" i="8"/>
  <c r="AX106" i="8"/>
  <c r="AX90" i="8"/>
  <c r="AX70" i="8"/>
  <c r="AX54" i="8"/>
  <c r="AX22" i="8"/>
  <c r="AW104" i="8"/>
  <c r="AW100" i="8"/>
  <c r="AW96" i="8"/>
  <c r="AW92" i="8"/>
  <c r="AW84" i="8"/>
  <c r="AW80" i="8"/>
  <c r="AW76" i="8"/>
  <c r="AW72" i="8"/>
  <c r="AW64" i="8"/>
  <c r="AW60" i="8"/>
  <c r="AW52" i="8"/>
  <c r="AW48" i="8"/>
  <c r="AW44" i="8"/>
  <c r="AW40" i="8"/>
  <c r="AW36" i="8"/>
  <c r="AW32" i="8"/>
  <c r="AW28" i="8"/>
  <c r="AW20" i="8"/>
  <c r="AW16" i="8"/>
  <c r="AW12" i="8"/>
  <c r="AW22" i="8"/>
  <c r="AY109" i="8"/>
  <c r="AX102" i="8"/>
  <c r="AX82" i="8"/>
  <c r="AX62" i="8"/>
  <c r="AX50" i="8"/>
  <c r="AX18" i="8"/>
  <c r="AW107" i="8"/>
  <c r="AW95" i="8"/>
  <c r="AW91" i="8"/>
  <c r="AW87" i="8"/>
  <c r="AW83" i="8"/>
  <c r="AW79" i="8"/>
  <c r="AW75" i="8"/>
  <c r="AW71" i="8"/>
  <c r="AW67" i="8"/>
  <c r="AW63" i="8"/>
  <c r="AW59" i="8"/>
  <c r="AW47" i="8"/>
  <c r="AW43" i="8"/>
  <c r="AW39" i="8"/>
  <c r="AW35" i="8"/>
  <c r="AW31" i="8"/>
  <c r="AW27" i="8"/>
  <c r="AW23" i="8"/>
  <c r="AW15" i="8"/>
  <c r="AW11" i="8"/>
  <c r="AY68" i="8"/>
  <c r="AX68" i="8"/>
  <c r="AY86" i="8"/>
  <c r="AX86" i="8"/>
  <c r="AY103" i="8"/>
  <c r="AX103" i="8"/>
  <c r="AX38" i="8"/>
  <c r="BI34" i="8"/>
  <c r="BI88" i="8"/>
  <c r="AY97" i="8"/>
  <c r="AY69" i="8"/>
  <c r="AY48" i="8"/>
  <c r="AY20" i="8"/>
  <c r="AX105" i="8"/>
  <c r="AX101" i="8"/>
  <c r="AX93" i="8"/>
  <c r="AX89" i="8"/>
  <c r="AX65" i="8"/>
  <c r="AX61" i="8"/>
  <c r="AX53" i="8"/>
  <c r="AX49" i="8"/>
  <c r="AX45" i="8"/>
  <c r="AX37" i="8"/>
  <c r="AX33" i="8"/>
  <c r="AX29" i="8"/>
  <c r="AX25" i="8"/>
  <c r="AX21" i="8"/>
  <c r="AX17" i="8"/>
  <c r="AX13" i="8"/>
  <c r="AY28" i="8"/>
  <c r="BI19" i="8"/>
  <c r="BI24" i="8"/>
  <c r="BI46" i="8"/>
  <c r="BI73" i="8"/>
  <c r="BI108" i="8"/>
  <c r="BI51" i="8"/>
  <c r="AY44" i="8"/>
  <c r="AY16" i="8"/>
  <c r="AX104" i="8"/>
  <c r="AX100" i="8"/>
  <c r="AX96" i="8"/>
  <c r="AX92" i="8"/>
  <c r="AX84" i="8"/>
  <c r="AX80" i="8"/>
  <c r="AX76" i="8"/>
  <c r="AX72" i="8"/>
  <c r="AX64" i="8"/>
  <c r="AX60" i="8"/>
  <c r="AX40" i="8"/>
  <c r="AX36" i="8"/>
  <c r="AX32" i="8"/>
  <c r="AX12" i="8"/>
  <c r="AX107" i="8"/>
  <c r="AX95" i="8"/>
  <c r="AX91" i="8"/>
  <c r="AX87" i="8"/>
  <c r="AX83" i="8"/>
  <c r="AX79" i="8"/>
  <c r="AX75" i="8"/>
  <c r="AX71" i="8"/>
  <c r="AX67" i="8"/>
  <c r="AX63" i="8"/>
  <c r="AX59" i="8"/>
  <c r="AX47" i="8"/>
  <c r="AX43" i="8"/>
  <c r="AX39" i="8"/>
  <c r="AX35" i="8"/>
  <c r="AX31" i="8"/>
  <c r="AX27" i="8"/>
  <c r="AX23" i="8"/>
  <c r="AX15" i="8"/>
  <c r="AX11" i="8"/>
  <c r="BI41" i="8"/>
  <c r="BI81" i="8"/>
  <c r="BI9" i="8"/>
  <c r="BI30" i="8"/>
  <c r="BI57" i="8"/>
  <c r="J7" i="8"/>
  <c r="R7" i="8"/>
  <c r="V7" i="8"/>
  <c r="Z7" i="8"/>
  <c r="AH7" i="8"/>
  <c r="AL7" i="8"/>
  <c r="AP7" i="8"/>
  <c r="AT7" i="8"/>
  <c r="N7" i="8"/>
  <c r="AD7" i="8"/>
  <c r="F7" i="8"/>
  <c r="I9" i="9"/>
  <c r="Q55" i="9"/>
  <c r="AC55" i="9"/>
  <c r="AO55" i="9"/>
  <c r="AO6" i="9" s="1"/>
  <c r="G57" i="9"/>
  <c r="I57" i="9" s="1"/>
  <c r="U55" i="9"/>
  <c r="AG55" i="9"/>
  <c r="AS55" i="9"/>
  <c r="F7" i="9"/>
  <c r="M7" i="9"/>
  <c r="Q7" i="9"/>
  <c r="Y7" i="9"/>
  <c r="AC7" i="9"/>
  <c r="AC6" i="9" s="1"/>
  <c r="AG7" i="9"/>
  <c r="AO7" i="9"/>
  <c r="AS7" i="9"/>
  <c r="AW7" i="9"/>
  <c r="AW6" i="9" s="1"/>
  <c r="G19" i="9"/>
  <c r="I19" i="9" s="1"/>
  <c r="G30" i="9"/>
  <c r="I30" i="9" s="1"/>
  <c r="G34" i="9"/>
  <c r="I34" i="9" s="1"/>
  <c r="G41" i="9"/>
  <c r="I41" i="9" s="1"/>
  <c r="G46" i="9"/>
  <c r="I46" i="9" s="1"/>
  <c r="V55" i="9"/>
  <c r="F85" i="9"/>
  <c r="G85" i="9" s="1"/>
  <c r="I85" i="9" s="1"/>
  <c r="G88" i="9"/>
  <c r="I88" i="9" s="1"/>
  <c r="M55" i="9"/>
  <c r="Y55" i="9"/>
  <c r="AK55" i="9"/>
  <c r="AW55" i="9"/>
  <c r="P7" i="9"/>
  <c r="T7" i="9"/>
  <c r="AF7" i="9"/>
  <c r="AJ7" i="9"/>
  <c r="AJ6" i="9" s="1"/>
  <c r="G51" i="9"/>
  <c r="I51" i="9" s="1"/>
  <c r="AZ7" i="9"/>
  <c r="F66" i="9"/>
  <c r="G66" i="9" s="1"/>
  <c r="I66" i="9" s="1"/>
  <c r="J55" i="9"/>
  <c r="R55" i="9"/>
  <c r="Z55" i="9"/>
  <c r="AH55" i="9"/>
  <c r="AP55" i="9"/>
  <c r="AX55" i="9"/>
  <c r="AV7" i="9"/>
  <c r="X7" i="9"/>
  <c r="AN7" i="9"/>
  <c r="L55" i="9"/>
  <c r="L6" i="9" s="1"/>
  <c r="P55" i="9"/>
  <c r="P6" i="9" s="1"/>
  <c r="T55" i="9"/>
  <c r="T6" i="9" s="1"/>
  <c r="X55" i="9"/>
  <c r="AB55" i="9"/>
  <c r="AB6" i="9" s="1"/>
  <c r="AF55" i="9"/>
  <c r="AF6" i="9" s="1"/>
  <c r="AJ55" i="9"/>
  <c r="AN55" i="9"/>
  <c r="AR55" i="9"/>
  <c r="AR6" i="9" s="1"/>
  <c r="AV55" i="9"/>
  <c r="AZ55" i="9"/>
  <c r="K55" i="9"/>
  <c r="O55" i="9"/>
  <c r="S55" i="9"/>
  <c r="W55" i="9"/>
  <c r="AA55" i="9"/>
  <c r="AA6" i="9" s="1"/>
  <c r="AE55" i="9"/>
  <c r="AI55" i="9"/>
  <c r="AM55" i="9"/>
  <c r="AQ55" i="9"/>
  <c r="AQ6" i="9" s="1"/>
  <c r="AU55" i="9"/>
  <c r="AY55" i="9"/>
  <c r="O7" i="9"/>
  <c r="O6" i="9" s="1"/>
  <c r="S7" i="9"/>
  <c r="W7" i="9"/>
  <c r="AE7" i="9"/>
  <c r="AE6" i="9" s="1"/>
  <c r="AI7" i="9"/>
  <c r="AI6" i="9" s="1"/>
  <c r="AM7" i="9"/>
  <c r="AM6" i="9" s="1"/>
  <c r="AU7" i="9"/>
  <c r="AY7" i="9"/>
  <c r="AY6" i="9" s="1"/>
  <c r="F99" i="9"/>
  <c r="F55" i="9" s="1"/>
  <c r="F6" i="9" s="1"/>
  <c r="G103" i="9"/>
  <c r="I103" i="9" s="1"/>
  <c r="G87" i="9"/>
  <c r="I87" i="9" s="1"/>
  <c r="AZ6" i="9"/>
  <c r="G9" i="9"/>
  <c r="G70" i="9"/>
  <c r="I70" i="9" s="1"/>
  <c r="M6" i="9"/>
  <c r="Y6" i="9"/>
  <c r="AG6" i="9"/>
  <c r="K6" i="9"/>
  <c r="AU6" i="9"/>
  <c r="Q6" i="9"/>
  <c r="U6" i="9"/>
  <c r="AK6" i="9"/>
  <c r="AS6" i="9"/>
  <c r="J7" i="9"/>
  <c r="N7" i="9"/>
  <c r="N6" i="9" s="1"/>
  <c r="R7" i="9"/>
  <c r="R6" i="9" s="1"/>
  <c r="V7" i="9"/>
  <c r="V6" i="9" s="1"/>
  <c r="Z7" i="9"/>
  <c r="Z6" i="9" s="1"/>
  <c r="AD7" i="9"/>
  <c r="AD6" i="9" s="1"/>
  <c r="AH7" i="9"/>
  <c r="AL7" i="9"/>
  <c r="AL6" i="9" s="1"/>
  <c r="AP7" i="9"/>
  <c r="AT7" i="9"/>
  <c r="AT6" i="9" s="1"/>
  <c r="AX7" i="9"/>
  <c r="AX6" i="9" s="1"/>
  <c r="G7" i="8"/>
  <c r="O7" i="8"/>
  <c r="W7" i="8"/>
  <c r="AE7" i="8"/>
  <c r="AM7" i="8"/>
  <c r="AQ7" i="8"/>
  <c r="K7" i="8"/>
  <c r="S7" i="8"/>
  <c r="AA7" i="8"/>
  <c r="AI7" i="8"/>
  <c r="AU7" i="8"/>
  <c r="I7" i="8"/>
  <c r="M7" i="8"/>
  <c r="Q7" i="8"/>
  <c r="U7" i="8"/>
  <c r="Y7" i="8"/>
  <c r="AC7" i="8"/>
  <c r="AG7" i="8"/>
  <c r="AK7" i="8"/>
  <c r="AO7" i="8"/>
  <c r="AS7" i="8"/>
  <c r="BE7" i="8"/>
  <c r="H7" i="8"/>
  <c r="L7" i="8"/>
  <c r="P7" i="8"/>
  <c r="T7" i="8"/>
  <c r="X7" i="8"/>
  <c r="AB7" i="8"/>
  <c r="AF7" i="8"/>
  <c r="AJ7" i="8"/>
  <c r="AN7" i="8"/>
  <c r="AR7" i="8"/>
  <c r="AV7" i="8"/>
  <c r="I55" i="8"/>
  <c r="M55" i="8"/>
  <c r="Q55" i="8"/>
  <c r="U55" i="8"/>
  <c r="Y55" i="8"/>
  <c r="AC55" i="8"/>
  <c r="AG55" i="8"/>
  <c r="AK55" i="8"/>
  <c r="AO55" i="8"/>
  <c r="AS55" i="8"/>
  <c r="BE55" i="8"/>
  <c r="G55" i="8"/>
  <c r="K55" i="8"/>
  <c r="O55" i="8"/>
  <c r="S55" i="8"/>
  <c r="W55" i="8"/>
  <c r="AA55" i="8"/>
  <c r="AE55" i="8"/>
  <c r="AI55" i="8"/>
  <c r="AM55" i="8"/>
  <c r="AQ55" i="8"/>
  <c r="AU55" i="8"/>
  <c r="J55" i="8"/>
  <c r="N55" i="8"/>
  <c r="R55" i="8"/>
  <c r="R6" i="8" s="1"/>
  <c r="V55" i="8"/>
  <c r="V6" i="8" s="1"/>
  <c r="Z55" i="8"/>
  <c r="AD55" i="8"/>
  <c r="AH55" i="8"/>
  <c r="AL55" i="8"/>
  <c r="AL6" i="8" s="1"/>
  <c r="AP55" i="8"/>
  <c r="AT55" i="8"/>
  <c r="H55" i="8"/>
  <c r="L55" i="8"/>
  <c r="P55" i="8"/>
  <c r="T55" i="8"/>
  <c r="X55" i="8"/>
  <c r="AB55" i="8"/>
  <c r="AF55" i="8"/>
  <c r="AJ55" i="8"/>
  <c r="AN55" i="8"/>
  <c r="AR55" i="8"/>
  <c r="AV55" i="8"/>
  <c r="F66" i="8"/>
  <c r="BI66" i="8" s="1"/>
  <c r="F99" i="8"/>
  <c r="BI99" i="8" s="1"/>
  <c r="F85" i="8"/>
  <c r="BI85" i="8" s="1"/>
  <c r="AY85" i="8" l="1"/>
  <c r="BJ85" i="8"/>
  <c r="BB85" i="8" s="1"/>
  <c r="AY51" i="8"/>
  <c r="BJ51" i="8"/>
  <c r="BB51" i="8" s="1"/>
  <c r="AX99" i="8"/>
  <c r="BJ99" i="8"/>
  <c r="BB99" i="8" s="1"/>
  <c r="BC55" i="8"/>
  <c r="AY9" i="8"/>
  <c r="BJ9" i="8"/>
  <c r="BB9" i="8" s="1"/>
  <c r="AW108" i="8"/>
  <c r="BJ108" i="8"/>
  <c r="BB108" i="8" s="1"/>
  <c r="AY19" i="8"/>
  <c r="BJ19" i="8"/>
  <c r="BB19" i="8" s="1"/>
  <c r="AY24" i="8"/>
  <c r="BJ24" i="8"/>
  <c r="BB24" i="8" s="1"/>
  <c r="AY34" i="8"/>
  <c r="BJ34" i="8"/>
  <c r="BB34" i="8" s="1"/>
  <c r="AY66" i="8"/>
  <c r="BJ66" i="8"/>
  <c r="BB66" i="8" s="1"/>
  <c r="AY81" i="8"/>
  <c r="BJ81" i="8"/>
  <c r="BB81" i="8" s="1"/>
  <c r="AX73" i="8"/>
  <c r="BJ73" i="8"/>
  <c r="BB73" i="8" s="1"/>
  <c r="AY30" i="8"/>
  <c r="BJ30" i="8"/>
  <c r="BB30" i="8" s="1"/>
  <c r="BC7" i="8"/>
  <c r="AY57" i="8"/>
  <c r="BJ57" i="8"/>
  <c r="BB57" i="8" s="1"/>
  <c r="AY41" i="8"/>
  <c r="BJ41" i="8"/>
  <c r="BB41" i="8" s="1"/>
  <c r="AY46" i="8"/>
  <c r="BJ46" i="8"/>
  <c r="BB46" i="8" s="1"/>
  <c r="AX88" i="8"/>
  <c r="BJ88" i="8"/>
  <c r="BB88" i="8" s="1"/>
  <c r="BA7" i="8"/>
  <c r="AZ9" i="8"/>
  <c r="AX46" i="8"/>
  <c r="AW99" i="8"/>
  <c r="AZ51" i="8"/>
  <c r="AZ30" i="8"/>
  <c r="BA55" i="8"/>
  <c r="AZ88" i="8"/>
  <c r="AZ66" i="8"/>
  <c r="AY99" i="8"/>
  <c r="AW34" i="8"/>
  <c r="AZ24" i="8"/>
  <c r="AZ85" i="8"/>
  <c r="AZ99" i="8"/>
  <c r="AZ46" i="8"/>
  <c r="AZ19" i="8"/>
  <c r="AZ81" i="8"/>
  <c r="AZ108" i="8"/>
  <c r="AW88" i="8"/>
  <c r="AZ57" i="8"/>
  <c r="AZ41" i="8"/>
  <c r="AZ73" i="8"/>
  <c r="AZ34" i="8"/>
  <c r="AW85" i="8"/>
  <c r="AX51" i="8"/>
  <c r="AX41" i="8"/>
  <c r="AW41" i="8"/>
  <c r="AW73" i="8"/>
  <c r="AW30" i="8"/>
  <c r="AW81" i="8"/>
  <c r="AX81" i="8"/>
  <c r="AX108" i="8"/>
  <c r="AW51" i="8"/>
  <c r="AW66" i="8"/>
  <c r="AW24" i="8"/>
  <c r="AW57" i="8"/>
  <c r="AY108" i="8"/>
  <c r="AW46" i="8"/>
  <c r="AW19" i="8"/>
  <c r="AW9" i="8"/>
  <c r="AY73" i="8"/>
  <c r="AX34" i="8"/>
  <c r="AD6" i="8"/>
  <c r="AY88" i="8"/>
  <c r="AX66" i="8"/>
  <c r="AX30" i="8"/>
  <c r="AX19" i="8"/>
  <c r="AX57" i="8"/>
  <c r="AX9" i="8"/>
  <c r="AX85" i="8"/>
  <c r="AX24" i="8"/>
  <c r="AJ6" i="8"/>
  <c r="T6" i="8"/>
  <c r="BE6" i="8"/>
  <c r="AG6" i="8"/>
  <c r="Q6" i="8"/>
  <c r="AI6" i="8"/>
  <c r="AV6" i="8"/>
  <c r="AF6" i="8"/>
  <c r="P6" i="8"/>
  <c r="AH6" i="8"/>
  <c r="O6" i="8"/>
  <c r="AT6" i="8"/>
  <c r="N6" i="8"/>
  <c r="AS6" i="8"/>
  <c r="BI7" i="8"/>
  <c r="AC6" i="8"/>
  <c r="M6" i="8"/>
  <c r="AP6" i="8"/>
  <c r="Z6" i="8"/>
  <c r="J6" i="8"/>
  <c r="W6" i="9"/>
  <c r="AH6" i="9"/>
  <c r="S6" i="9"/>
  <c r="AN6" i="9"/>
  <c r="X6" i="9"/>
  <c r="I6" i="9" s="1"/>
  <c r="G99" i="9"/>
  <c r="I99" i="9" s="1"/>
  <c r="G55" i="9"/>
  <c r="I55" i="9" s="1"/>
  <c r="AV6" i="9"/>
  <c r="G7" i="9"/>
  <c r="I7" i="9" s="1"/>
  <c r="AP6" i="9"/>
  <c r="J6" i="9"/>
  <c r="AA6" i="8"/>
  <c r="G6" i="8"/>
  <c r="AR6" i="8"/>
  <c r="AB6" i="8"/>
  <c r="L6" i="8"/>
  <c r="AO6" i="8"/>
  <c r="Y6" i="8"/>
  <c r="I6" i="8"/>
  <c r="S6" i="8"/>
  <c r="AE6" i="8"/>
  <c r="AQ6" i="8"/>
  <c r="AM6" i="8"/>
  <c r="AN6" i="8"/>
  <c r="X6" i="8"/>
  <c r="H6" i="8"/>
  <c r="AK6" i="8"/>
  <c r="U6" i="8"/>
  <c r="AU6" i="8"/>
  <c r="K6" i="8"/>
  <c r="W6" i="8"/>
  <c r="F55" i="8"/>
  <c r="F6" i="8" s="1"/>
  <c r="AY7" i="8" l="1"/>
  <c r="BJ7" i="8"/>
  <c r="BB7" i="8" s="1"/>
  <c r="BC6" i="8"/>
  <c r="BA6" i="8"/>
  <c r="AZ7" i="8"/>
  <c r="AW7" i="8"/>
  <c r="AX7" i="8"/>
  <c r="BI6" i="8"/>
  <c r="BI55" i="8"/>
  <c r="BJ55" i="8" s="1"/>
  <c r="BB55" i="8" s="1"/>
  <c r="B19" i="2"/>
  <c r="B70" i="3"/>
  <c r="O317" i="7"/>
  <c r="P317" i="7"/>
  <c r="Q317" i="7"/>
  <c r="R317" i="7"/>
  <c r="S317" i="7"/>
  <c r="T317" i="7"/>
  <c r="U317" i="7"/>
  <c r="V317" i="7"/>
  <c r="W317" i="7"/>
  <c r="X317" i="7"/>
  <c r="Y317" i="7"/>
  <c r="Z317" i="7"/>
  <c r="AA317" i="7"/>
  <c r="AB317" i="7"/>
  <c r="AC317" i="7"/>
  <c r="AD317" i="7"/>
  <c r="O323" i="7"/>
  <c r="P323" i="7"/>
  <c r="Q323" i="7"/>
  <c r="R323" i="7"/>
  <c r="S323" i="7"/>
  <c r="T323" i="7"/>
  <c r="U323" i="7"/>
  <c r="V323" i="7"/>
  <c r="W323" i="7"/>
  <c r="X323" i="7"/>
  <c r="Y323" i="7"/>
  <c r="Z323" i="7"/>
  <c r="AA323" i="7"/>
  <c r="AB323" i="7"/>
  <c r="AC323" i="7"/>
  <c r="AD323" i="7"/>
  <c r="P332" i="7"/>
  <c r="Q332" i="7"/>
  <c r="R332" i="7"/>
  <c r="S332" i="7"/>
  <c r="T332" i="7"/>
  <c r="U332" i="7"/>
  <c r="V332" i="7"/>
  <c r="W332" i="7"/>
  <c r="X332" i="7"/>
  <c r="Y332" i="7"/>
  <c r="Z332" i="7"/>
  <c r="AA332" i="7"/>
  <c r="AB332" i="7"/>
  <c r="AC332" i="7"/>
  <c r="AD332" i="7"/>
  <c r="Q336" i="7"/>
  <c r="R336" i="7"/>
  <c r="S336" i="7"/>
  <c r="T336" i="7"/>
  <c r="U336" i="7"/>
  <c r="V336" i="7"/>
  <c r="W336" i="7"/>
  <c r="X336" i="7"/>
  <c r="Y336" i="7"/>
  <c r="Z336" i="7"/>
  <c r="AA336" i="7"/>
  <c r="AB336" i="7"/>
  <c r="AC336" i="7"/>
  <c r="AD336" i="7"/>
  <c r="P343" i="7"/>
  <c r="Q343" i="7"/>
  <c r="R343" i="7"/>
  <c r="S343" i="7"/>
  <c r="T343" i="7"/>
  <c r="U343" i="7"/>
  <c r="V343" i="7"/>
  <c r="W343" i="7"/>
  <c r="X343" i="7"/>
  <c r="Y343" i="7"/>
  <c r="Z343" i="7"/>
  <c r="AA343" i="7"/>
  <c r="AB343" i="7"/>
  <c r="AC343" i="7"/>
  <c r="AD343" i="7"/>
  <c r="N348" i="7"/>
  <c r="O348" i="7"/>
  <c r="P348" i="7"/>
  <c r="Q348" i="7"/>
  <c r="R348" i="7"/>
  <c r="S348" i="7"/>
  <c r="T348" i="7"/>
  <c r="U348" i="7"/>
  <c r="V348" i="7"/>
  <c r="W348" i="7"/>
  <c r="X348" i="7"/>
  <c r="Y348" i="7"/>
  <c r="Z348" i="7"/>
  <c r="AA348" i="7"/>
  <c r="AB348" i="7"/>
  <c r="AC348" i="7"/>
  <c r="AD348" i="7"/>
  <c r="P355" i="7"/>
  <c r="Q355" i="7"/>
  <c r="R355" i="7"/>
  <c r="S355" i="7"/>
  <c r="T355" i="7"/>
  <c r="U355" i="7"/>
  <c r="V355" i="7"/>
  <c r="W355" i="7"/>
  <c r="X355" i="7"/>
  <c r="Y355" i="7"/>
  <c r="Z355" i="7"/>
  <c r="AA355" i="7"/>
  <c r="AB355" i="7"/>
  <c r="AC355" i="7"/>
  <c r="AD355" i="7"/>
  <c r="O367" i="7"/>
  <c r="P367" i="7"/>
  <c r="Q367" i="7"/>
  <c r="R367" i="7"/>
  <c r="S367" i="7"/>
  <c r="T367" i="7"/>
  <c r="U367" i="7"/>
  <c r="V367" i="7"/>
  <c r="W367" i="7"/>
  <c r="X367" i="7"/>
  <c r="Y367" i="7"/>
  <c r="Z367" i="7"/>
  <c r="AA367" i="7"/>
  <c r="AB367" i="7"/>
  <c r="AC367" i="7"/>
  <c r="AD367" i="7"/>
  <c r="O375" i="7"/>
  <c r="P375" i="7"/>
  <c r="Q375" i="7"/>
  <c r="R375" i="7"/>
  <c r="S375" i="7"/>
  <c r="T375" i="7"/>
  <c r="U375" i="7"/>
  <c r="V375" i="7"/>
  <c r="W375" i="7"/>
  <c r="X375" i="7"/>
  <c r="Y375" i="7"/>
  <c r="Z375" i="7"/>
  <c r="AA375" i="7"/>
  <c r="AB375" i="7"/>
  <c r="AC375" i="7"/>
  <c r="AD375" i="7"/>
  <c r="O381" i="7"/>
  <c r="P381" i="7"/>
  <c r="Q381" i="7"/>
  <c r="R381" i="7"/>
  <c r="S381" i="7"/>
  <c r="T381" i="7"/>
  <c r="U381" i="7"/>
  <c r="V381" i="7"/>
  <c r="W381" i="7"/>
  <c r="X381" i="7"/>
  <c r="Y381" i="7"/>
  <c r="Z381" i="7"/>
  <c r="AA381" i="7"/>
  <c r="AB381" i="7"/>
  <c r="AC381" i="7"/>
  <c r="AD381" i="7"/>
  <c r="Q389" i="7"/>
  <c r="R389" i="7"/>
  <c r="S389" i="7"/>
  <c r="T389" i="7"/>
  <c r="U389" i="7"/>
  <c r="V389" i="7"/>
  <c r="W389" i="7"/>
  <c r="X389" i="7"/>
  <c r="Y389" i="7"/>
  <c r="Z389" i="7"/>
  <c r="AA389" i="7"/>
  <c r="AB389" i="7"/>
  <c r="AC389" i="7"/>
  <c r="AD389" i="7"/>
  <c r="P402" i="7"/>
  <c r="Q402" i="7"/>
  <c r="R402" i="7"/>
  <c r="S402" i="7"/>
  <c r="T402" i="7"/>
  <c r="U402" i="7"/>
  <c r="V402" i="7"/>
  <c r="W402" i="7"/>
  <c r="X402" i="7"/>
  <c r="Y402" i="7"/>
  <c r="Z402" i="7"/>
  <c r="AA402" i="7"/>
  <c r="AB402" i="7"/>
  <c r="AC402" i="7"/>
  <c r="AD402" i="7"/>
  <c r="Q415" i="7"/>
  <c r="R415" i="7"/>
  <c r="S415" i="7"/>
  <c r="T415" i="7"/>
  <c r="U415" i="7"/>
  <c r="V415" i="7"/>
  <c r="W415" i="7"/>
  <c r="X415" i="7"/>
  <c r="Y415" i="7"/>
  <c r="Z415" i="7"/>
  <c r="AA415" i="7"/>
  <c r="AB415" i="7"/>
  <c r="AC415" i="7"/>
  <c r="AD415" i="7"/>
  <c r="O419" i="7"/>
  <c r="P419" i="7"/>
  <c r="Q419" i="7"/>
  <c r="R419" i="7"/>
  <c r="S419" i="7"/>
  <c r="T419" i="7"/>
  <c r="U419" i="7"/>
  <c r="V419" i="7"/>
  <c r="W419" i="7"/>
  <c r="X419" i="7"/>
  <c r="Y419" i="7"/>
  <c r="Z419" i="7"/>
  <c r="AA419" i="7"/>
  <c r="AB419" i="7"/>
  <c r="AC419" i="7"/>
  <c r="AD419" i="7"/>
  <c r="P428" i="7"/>
  <c r="Q428" i="7"/>
  <c r="R428" i="7"/>
  <c r="S428" i="7"/>
  <c r="T428" i="7"/>
  <c r="U428" i="7"/>
  <c r="V428" i="7"/>
  <c r="W428" i="7"/>
  <c r="X428" i="7"/>
  <c r="Y428" i="7"/>
  <c r="Z428" i="7"/>
  <c r="AA428" i="7"/>
  <c r="AB428" i="7"/>
  <c r="AC428" i="7"/>
  <c r="AD428" i="7"/>
  <c r="Q436" i="7"/>
  <c r="R436" i="7"/>
  <c r="S436" i="7"/>
  <c r="T436" i="7"/>
  <c r="U436" i="7"/>
  <c r="V436" i="7"/>
  <c r="W436" i="7"/>
  <c r="X436" i="7"/>
  <c r="Y436" i="7"/>
  <c r="Z436" i="7"/>
  <c r="AA436" i="7"/>
  <c r="AB436" i="7"/>
  <c r="AC436" i="7"/>
  <c r="AD436" i="7"/>
  <c r="O443" i="7"/>
  <c r="P443" i="7"/>
  <c r="Q443" i="7"/>
  <c r="R443" i="7"/>
  <c r="S443" i="7"/>
  <c r="T443" i="7"/>
  <c r="U443" i="7"/>
  <c r="V443" i="7"/>
  <c r="W443" i="7"/>
  <c r="X443" i="7"/>
  <c r="Y443" i="7"/>
  <c r="Z443" i="7"/>
  <c r="AA443" i="7"/>
  <c r="AB443" i="7"/>
  <c r="AC443" i="7"/>
  <c r="AD443" i="7"/>
  <c r="O453" i="7"/>
  <c r="P453" i="7"/>
  <c r="Q453" i="7"/>
  <c r="R453" i="7"/>
  <c r="S453" i="7"/>
  <c r="T453" i="7"/>
  <c r="U453" i="7"/>
  <c r="V453" i="7"/>
  <c r="W453" i="7"/>
  <c r="X453" i="7"/>
  <c r="Y453" i="7"/>
  <c r="Z453" i="7"/>
  <c r="AA453" i="7"/>
  <c r="AB453" i="7"/>
  <c r="AC453" i="7"/>
  <c r="AD453" i="7"/>
  <c r="O458" i="7"/>
  <c r="P458" i="7"/>
  <c r="Q458" i="7"/>
  <c r="R458" i="7"/>
  <c r="S458" i="7"/>
  <c r="T458" i="7"/>
  <c r="U458" i="7"/>
  <c r="V458" i="7"/>
  <c r="W458" i="7"/>
  <c r="X458" i="7"/>
  <c r="Y458" i="7"/>
  <c r="Z458" i="7"/>
  <c r="AA458" i="7"/>
  <c r="AB458" i="7"/>
  <c r="AC458" i="7"/>
  <c r="AD458" i="7"/>
  <c r="O462" i="7"/>
  <c r="P462" i="7"/>
  <c r="Q462" i="7"/>
  <c r="R462" i="7"/>
  <c r="S462" i="7"/>
  <c r="T462" i="7"/>
  <c r="U462" i="7"/>
  <c r="V462" i="7"/>
  <c r="W462" i="7"/>
  <c r="X462" i="7"/>
  <c r="Y462" i="7"/>
  <c r="Z462" i="7"/>
  <c r="AA462" i="7"/>
  <c r="AB462" i="7"/>
  <c r="AC462" i="7"/>
  <c r="AD462" i="7"/>
  <c r="O473" i="7"/>
  <c r="P473" i="7"/>
  <c r="Q473" i="7"/>
  <c r="R473" i="7"/>
  <c r="S473" i="7"/>
  <c r="T473" i="7"/>
  <c r="U473" i="7"/>
  <c r="V473" i="7"/>
  <c r="W473" i="7"/>
  <c r="X473" i="7"/>
  <c r="Y473" i="7"/>
  <c r="Z473" i="7"/>
  <c r="AA473" i="7"/>
  <c r="AB473" i="7"/>
  <c r="AC473" i="7"/>
  <c r="AD473" i="7"/>
  <c r="Q477" i="7"/>
  <c r="R477" i="7"/>
  <c r="S477" i="7"/>
  <c r="T477" i="7"/>
  <c r="U477" i="7"/>
  <c r="V477" i="7"/>
  <c r="W477" i="7"/>
  <c r="X477" i="7"/>
  <c r="Y477" i="7"/>
  <c r="Z477" i="7"/>
  <c r="AA477" i="7"/>
  <c r="AB477" i="7"/>
  <c r="AC477" i="7"/>
  <c r="AD477" i="7"/>
  <c r="Q486" i="7"/>
  <c r="R486" i="7"/>
  <c r="S486" i="7"/>
  <c r="T486" i="7"/>
  <c r="U486" i="7"/>
  <c r="V486" i="7"/>
  <c r="W486" i="7"/>
  <c r="X486" i="7"/>
  <c r="Y486" i="7"/>
  <c r="Z486" i="7"/>
  <c r="AA486" i="7"/>
  <c r="AB486" i="7"/>
  <c r="AC486" i="7"/>
  <c r="AD486" i="7"/>
  <c r="P489" i="7"/>
  <c r="Q489" i="7"/>
  <c r="R489" i="7"/>
  <c r="S489" i="7"/>
  <c r="T489" i="7"/>
  <c r="U489" i="7"/>
  <c r="V489" i="7"/>
  <c r="W489" i="7"/>
  <c r="X489" i="7"/>
  <c r="Y489" i="7"/>
  <c r="Z489" i="7"/>
  <c r="AA489" i="7"/>
  <c r="AB489" i="7"/>
  <c r="AC489" i="7"/>
  <c r="AD489" i="7"/>
  <c r="Q497" i="7"/>
  <c r="R497" i="7"/>
  <c r="S497" i="7"/>
  <c r="T497" i="7"/>
  <c r="U497" i="7"/>
  <c r="V497" i="7"/>
  <c r="W497" i="7"/>
  <c r="X497" i="7"/>
  <c r="Y497" i="7"/>
  <c r="Z497" i="7"/>
  <c r="AA497" i="7"/>
  <c r="AB497" i="7"/>
  <c r="AC497" i="7"/>
  <c r="AD497" i="7"/>
  <c r="Q502" i="7"/>
  <c r="R502" i="7"/>
  <c r="S502" i="7"/>
  <c r="T502" i="7"/>
  <c r="U502" i="7"/>
  <c r="V502" i="7"/>
  <c r="W502" i="7"/>
  <c r="X502" i="7"/>
  <c r="Y502" i="7"/>
  <c r="Z502" i="7"/>
  <c r="AA502" i="7"/>
  <c r="AB502" i="7"/>
  <c r="AC502" i="7"/>
  <c r="AD502" i="7"/>
  <c r="O506" i="7"/>
  <c r="P506" i="7"/>
  <c r="Q506" i="7"/>
  <c r="R506" i="7"/>
  <c r="S506" i="7"/>
  <c r="T506" i="7"/>
  <c r="U506" i="7"/>
  <c r="V506" i="7"/>
  <c r="W506" i="7"/>
  <c r="X506" i="7"/>
  <c r="Y506" i="7"/>
  <c r="Z506" i="7"/>
  <c r="AA506" i="7"/>
  <c r="AB506" i="7"/>
  <c r="AC506" i="7"/>
  <c r="AD506" i="7"/>
  <c r="R511" i="7"/>
  <c r="S511" i="7"/>
  <c r="T511" i="7"/>
  <c r="U511" i="7"/>
  <c r="V511" i="7"/>
  <c r="W511" i="7"/>
  <c r="X511" i="7"/>
  <c r="Y511" i="7"/>
  <c r="Z511" i="7"/>
  <c r="AA511" i="7"/>
  <c r="AB511" i="7"/>
  <c r="AC511" i="7"/>
  <c r="AD511" i="7"/>
  <c r="R523" i="7"/>
  <c r="S523" i="7"/>
  <c r="T523" i="7"/>
  <c r="U523" i="7"/>
  <c r="V523" i="7"/>
  <c r="W523" i="7"/>
  <c r="X523" i="7"/>
  <c r="Y523" i="7"/>
  <c r="Z523" i="7"/>
  <c r="AA523" i="7"/>
  <c r="AB523" i="7"/>
  <c r="AC523" i="7"/>
  <c r="AD523" i="7"/>
  <c r="R531" i="7"/>
  <c r="S531" i="7"/>
  <c r="T531" i="7"/>
  <c r="U531" i="7"/>
  <c r="V531" i="7"/>
  <c r="W531" i="7"/>
  <c r="X531" i="7"/>
  <c r="Y531" i="7"/>
  <c r="Z531" i="7"/>
  <c r="AA531" i="7"/>
  <c r="AB531" i="7"/>
  <c r="AC531" i="7"/>
  <c r="AD531" i="7"/>
  <c r="Q540" i="7"/>
  <c r="R540" i="7"/>
  <c r="S540" i="7"/>
  <c r="T540" i="7"/>
  <c r="U540" i="7"/>
  <c r="V540" i="7"/>
  <c r="W540" i="7"/>
  <c r="X540" i="7"/>
  <c r="Y540" i="7"/>
  <c r="Z540" i="7"/>
  <c r="AA540" i="7"/>
  <c r="AB540" i="7"/>
  <c r="AC540" i="7"/>
  <c r="AD540" i="7"/>
  <c r="R543" i="7"/>
  <c r="S543" i="7"/>
  <c r="T543" i="7"/>
  <c r="U543" i="7"/>
  <c r="V543" i="7"/>
  <c r="W543" i="7"/>
  <c r="X543" i="7"/>
  <c r="Y543" i="7"/>
  <c r="Z543" i="7"/>
  <c r="AA543" i="7"/>
  <c r="AB543" i="7"/>
  <c r="AC543" i="7"/>
  <c r="AD543" i="7"/>
  <c r="R553" i="7"/>
  <c r="S553" i="7"/>
  <c r="T553" i="7"/>
  <c r="U553" i="7"/>
  <c r="V553" i="7"/>
  <c r="W553" i="7"/>
  <c r="X553" i="7"/>
  <c r="Y553" i="7"/>
  <c r="Z553" i="7"/>
  <c r="AA553" i="7"/>
  <c r="AB553" i="7"/>
  <c r="AC553" i="7"/>
  <c r="AD553" i="7"/>
  <c r="AE553" i="7"/>
  <c r="AF553" i="7"/>
  <c r="AG553" i="7"/>
  <c r="AH553" i="7"/>
  <c r="AI553" i="7"/>
  <c r="AJ553" i="7"/>
  <c r="AK553" i="7"/>
  <c r="AL553" i="7"/>
  <c r="AM553" i="7"/>
  <c r="AN553" i="7"/>
  <c r="AO553" i="7"/>
  <c r="AP553" i="7"/>
  <c r="AQ553" i="7"/>
  <c r="AR553" i="7"/>
  <c r="AS553" i="7"/>
  <c r="AT553" i="7"/>
  <c r="AU553" i="7"/>
  <c r="AV553" i="7"/>
  <c r="AW553" i="7"/>
  <c r="AE543" i="7"/>
  <c r="AF543" i="7"/>
  <c r="AG543" i="7"/>
  <c r="AH543" i="7"/>
  <c r="AI543" i="7"/>
  <c r="AJ543" i="7"/>
  <c r="AK543" i="7"/>
  <c r="AL543" i="7"/>
  <c r="AM543" i="7"/>
  <c r="AN543" i="7"/>
  <c r="AO543" i="7"/>
  <c r="AP543" i="7"/>
  <c r="AQ543" i="7"/>
  <c r="AR543" i="7"/>
  <c r="AS543" i="7"/>
  <c r="AT543" i="7"/>
  <c r="AU543" i="7"/>
  <c r="AV543" i="7"/>
  <c r="AW543" i="7"/>
  <c r="AE540" i="7"/>
  <c r="AF540" i="7"/>
  <c r="AG540" i="7"/>
  <c r="AH540" i="7"/>
  <c r="AI540" i="7"/>
  <c r="AJ540" i="7"/>
  <c r="AK540" i="7"/>
  <c r="AL540" i="7"/>
  <c r="AM540" i="7"/>
  <c r="AN540" i="7"/>
  <c r="AO540" i="7"/>
  <c r="AP540" i="7"/>
  <c r="AQ540" i="7"/>
  <c r="AR540" i="7"/>
  <c r="AS540" i="7"/>
  <c r="AT540" i="7"/>
  <c r="AU540" i="7"/>
  <c r="AV540" i="7"/>
  <c r="AW540" i="7"/>
  <c r="AE531" i="7"/>
  <c r="AF531" i="7"/>
  <c r="AG531" i="7"/>
  <c r="AH531" i="7"/>
  <c r="AI531" i="7"/>
  <c r="AJ531" i="7"/>
  <c r="AK531" i="7"/>
  <c r="AL531" i="7"/>
  <c r="AM531" i="7"/>
  <c r="AN531" i="7"/>
  <c r="AO531" i="7"/>
  <c r="AP531" i="7"/>
  <c r="AQ531" i="7"/>
  <c r="AR531" i="7"/>
  <c r="AS531" i="7"/>
  <c r="AT531" i="7"/>
  <c r="AU531" i="7"/>
  <c r="AV531" i="7"/>
  <c r="AW531" i="7"/>
  <c r="AE523" i="7"/>
  <c r="AF523" i="7"/>
  <c r="AG523" i="7"/>
  <c r="AH523" i="7"/>
  <c r="AI523" i="7"/>
  <c r="AJ523" i="7"/>
  <c r="AK523" i="7"/>
  <c r="AL523" i="7"/>
  <c r="AM523" i="7"/>
  <c r="AN523" i="7"/>
  <c r="AO523" i="7"/>
  <c r="AP523" i="7"/>
  <c r="AQ523" i="7"/>
  <c r="AR523" i="7"/>
  <c r="AS523" i="7"/>
  <c r="AT523" i="7"/>
  <c r="AU523" i="7"/>
  <c r="AV523" i="7"/>
  <c r="AW523" i="7"/>
  <c r="AE511" i="7"/>
  <c r="AF511" i="7"/>
  <c r="AG511" i="7"/>
  <c r="AH511" i="7"/>
  <c r="AI511" i="7"/>
  <c r="AJ511" i="7"/>
  <c r="AK511" i="7"/>
  <c r="AL511" i="7"/>
  <c r="AM511" i="7"/>
  <c r="AN511" i="7"/>
  <c r="AO511" i="7"/>
  <c r="AP511" i="7"/>
  <c r="AQ511" i="7"/>
  <c r="AR511" i="7"/>
  <c r="AS511" i="7"/>
  <c r="AT511" i="7"/>
  <c r="AU511" i="7"/>
  <c r="AV511" i="7"/>
  <c r="AW511" i="7"/>
  <c r="AE506" i="7"/>
  <c r="AF506" i="7"/>
  <c r="AG506" i="7"/>
  <c r="AH506" i="7"/>
  <c r="AI506" i="7"/>
  <c r="AJ506" i="7"/>
  <c r="AK506" i="7"/>
  <c r="AL506" i="7"/>
  <c r="AM506" i="7"/>
  <c r="AN506" i="7"/>
  <c r="AO506" i="7"/>
  <c r="AP506" i="7"/>
  <c r="AQ506" i="7"/>
  <c r="AR506" i="7"/>
  <c r="AS506" i="7"/>
  <c r="AT506" i="7"/>
  <c r="AU506" i="7"/>
  <c r="AV506" i="7"/>
  <c r="AW506" i="7"/>
  <c r="AE502" i="7"/>
  <c r="AF502" i="7"/>
  <c r="AG502" i="7"/>
  <c r="AH502" i="7"/>
  <c r="AI502" i="7"/>
  <c r="AJ502" i="7"/>
  <c r="AK502" i="7"/>
  <c r="AL502" i="7"/>
  <c r="AM502" i="7"/>
  <c r="AN502" i="7"/>
  <c r="AO502" i="7"/>
  <c r="AP502" i="7"/>
  <c r="AQ502" i="7"/>
  <c r="AR502" i="7"/>
  <c r="AS502" i="7"/>
  <c r="AT502" i="7"/>
  <c r="AU502" i="7"/>
  <c r="AV502" i="7"/>
  <c r="AW502" i="7"/>
  <c r="AE497" i="7"/>
  <c r="AF497" i="7"/>
  <c r="AG497" i="7"/>
  <c r="AH497" i="7"/>
  <c r="AI497" i="7"/>
  <c r="AJ497" i="7"/>
  <c r="AK497" i="7"/>
  <c r="AL497" i="7"/>
  <c r="AM497" i="7"/>
  <c r="AN497" i="7"/>
  <c r="AO497" i="7"/>
  <c r="AP497" i="7"/>
  <c r="AQ497" i="7"/>
  <c r="AR497" i="7"/>
  <c r="AS497" i="7"/>
  <c r="AT497" i="7"/>
  <c r="AU497" i="7"/>
  <c r="AV497" i="7"/>
  <c r="AW497" i="7"/>
  <c r="AE489" i="7"/>
  <c r="AF489" i="7"/>
  <c r="AG489" i="7"/>
  <c r="AH489" i="7"/>
  <c r="AI489" i="7"/>
  <c r="AJ489" i="7"/>
  <c r="AK489" i="7"/>
  <c r="AL489" i="7"/>
  <c r="AM489" i="7"/>
  <c r="AN489" i="7"/>
  <c r="AO489" i="7"/>
  <c r="AP489" i="7"/>
  <c r="AQ489" i="7"/>
  <c r="AR489" i="7"/>
  <c r="AS489" i="7"/>
  <c r="AT489" i="7"/>
  <c r="AU489" i="7"/>
  <c r="AV489" i="7"/>
  <c r="AW489" i="7"/>
  <c r="AE486" i="7"/>
  <c r="AF486" i="7"/>
  <c r="AG486" i="7"/>
  <c r="AH486" i="7"/>
  <c r="AI486" i="7"/>
  <c r="AJ486" i="7"/>
  <c r="AK486" i="7"/>
  <c r="AL486" i="7"/>
  <c r="AM486" i="7"/>
  <c r="AN486" i="7"/>
  <c r="AO486" i="7"/>
  <c r="AP486" i="7"/>
  <c r="AQ486" i="7"/>
  <c r="AR486" i="7"/>
  <c r="AS486" i="7"/>
  <c r="AT486" i="7"/>
  <c r="AU486" i="7"/>
  <c r="AV486" i="7"/>
  <c r="AW486" i="7"/>
  <c r="AE477" i="7"/>
  <c r="AF477" i="7"/>
  <c r="AG477" i="7"/>
  <c r="AH477" i="7"/>
  <c r="AI477" i="7"/>
  <c r="AJ477" i="7"/>
  <c r="AK477" i="7"/>
  <c r="AL477" i="7"/>
  <c r="AM477" i="7"/>
  <c r="AN477" i="7"/>
  <c r="AO477" i="7"/>
  <c r="AP477" i="7"/>
  <c r="AQ477" i="7"/>
  <c r="AR477" i="7"/>
  <c r="AS477" i="7"/>
  <c r="AT477" i="7"/>
  <c r="AU477" i="7"/>
  <c r="AV477" i="7"/>
  <c r="AW477" i="7"/>
  <c r="AE473" i="7"/>
  <c r="AF473" i="7"/>
  <c r="AG473" i="7"/>
  <c r="AH473" i="7"/>
  <c r="AI473" i="7"/>
  <c r="AJ473" i="7"/>
  <c r="AK473" i="7"/>
  <c r="AL473" i="7"/>
  <c r="AM473" i="7"/>
  <c r="AN473" i="7"/>
  <c r="AO473" i="7"/>
  <c r="AP473" i="7"/>
  <c r="AQ473" i="7"/>
  <c r="AR473" i="7"/>
  <c r="AS473" i="7"/>
  <c r="AT473" i="7"/>
  <c r="AU473" i="7"/>
  <c r="AV473" i="7"/>
  <c r="AW473" i="7"/>
  <c r="AE462" i="7"/>
  <c r="AF462" i="7"/>
  <c r="AG462" i="7"/>
  <c r="AH462" i="7"/>
  <c r="AI462" i="7"/>
  <c r="AJ462" i="7"/>
  <c r="AK462" i="7"/>
  <c r="AL462" i="7"/>
  <c r="AM462" i="7"/>
  <c r="AN462" i="7"/>
  <c r="AO462" i="7"/>
  <c r="AP462" i="7"/>
  <c r="AQ462" i="7"/>
  <c r="AR462" i="7"/>
  <c r="AS462" i="7"/>
  <c r="AT462" i="7"/>
  <c r="AU462" i="7"/>
  <c r="AV462" i="7"/>
  <c r="AW462" i="7"/>
  <c r="AE458" i="7"/>
  <c r="AF458" i="7"/>
  <c r="AG458" i="7"/>
  <c r="AH458" i="7"/>
  <c r="AI458" i="7"/>
  <c r="AJ458" i="7"/>
  <c r="AK458" i="7"/>
  <c r="AL458" i="7"/>
  <c r="AM458" i="7"/>
  <c r="AN458" i="7"/>
  <c r="AO458" i="7"/>
  <c r="AP458" i="7"/>
  <c r="AQ458" i="7"/>
  <c r="AR458" i="7"/>
  <c r="AS458" i="7"/>
  <c r="AT458" i="7"/>
  <c r="AU458" i="7"/>
  <c r="AV458" i="7"/>
  <c r="AW458" i="7"/>
  <c r="AE453" i="7"/>
  <c r="AF453" i="7"/>
  <c r="AG453" i="7"/>
  <c r="AH453" i="7"/>
  <c r="AI453" i="7"/>
  <c r="AJ453" i="7"/>
  <c r="AK453" i="7"/>
  <c r="AL453" i="7"/>
  <c r="AM453" i="7"/>
  <c r="AN453" i="7"/>
  <c r="AO453" i="7"/>
  <c r="AP453" i="7"/>
  <c r="AQ453" i="7"/>
  <c r="AR453" i="7"/>
  <c r="AS453" i="7"/>
  <c r="AT453" i="7"/>
  <c r="AU453" i="7"/>
  <c r="AV453" i="7"/>
  <c r="AW453" i="7"/>
  <c r="AE443" i="7"/>
  <c r="AF443" i="7"/>
  <c r="AG443" i="7"/>
  <c r="AH443" i="7"/>
  <c r="AI443" i="7"/>
  <c r="AJ443" i="7"/>
  <c r="AK443" i="7"/>
  <c r="AL443" i="7"/>
  <c r="AM443" i="7"/>
  <c r="AN443" i="7"/>
  <c r="AO443" i="7"/>
  <c r="AP443" i="7"/>
  <c r="AQ443" i="7"/>
  <c r="AR443" i="7"/>
  <c r="AS443" i="7"/>
  <c r="AT443" i="7"/>
  <c r="AU443" i="7"/>
  <c r="AV443" i="7"/>
  <c r="AW443" i="7"/>
  <c r="AE436" i="7"/>
  <c r="AF436" i="7"/>
  <c r="AG436" i="7"/>
  <c r="AH436" i="7"/>
  <c r="AI436" i="7"/>
  <c r="AJ436" i="7"/>
  <c r="AK436" i="7"/>
  <c r="AL436" i="7"/>
  <c r="AM436" i="7"/>
  <c r="AN436" i="7"/>
  <c r="AO436" i="7"/>
  <c r="AP436" i="7"/>
  <c r="AQ436" i="7"/>
  <c r="AR436" i="7"/>
  <c r="AS436" i="7"/>
  <c r="AT436" i="7"/>
  <c r="AU436" i="7"/>
  <c r="AV436" i="7"/>
  <c r="AW436" i="7"/>
  <c r="AE428" i="7"/>
  <c r="AF428" i="7"/>
  <c r="AG428" i="7"/>
  <c r="AH428" i="7"/>
  <c r="AI428" i="7"/>
  <c r="AJ428" i="7"/>
  <c r="AK428" i="7"/>
  <c r="AL428" i="7"/>
  <c r="AM428" i="7"/>
  <c r="AN428" i="7"/>
  <c r="AO428" i="7"/>
  <c r="AP428" i="7"/>
  <c r="AQ428" i="7"/>
  <c r="AR428" i="7"/>
  <c r="AS428" i="7"/>
  <c r="AT428" i="7"/>
  <c r="AU428" i="7"/>
  <c r="AV428" i="7"/>
  <c r="AW428" i="7"/>
  <c r="AE419" i="7"/>
  <c r="AF419" i="7"/>
  <c r="AG419" i="7"/>
  <c r="AH419" i="7"/>
  <c r="AI419" i="7"/>
  <c r="AJ419" i="7"/>
  <c r="AK419" i="7"/>
  <c r="AL419" i="7"/>
  <c r="AM419" i="7"/>
  <c r="AN419" i="7"/>
  <c r="AO419" i="7"/>
  <c r="AP419" i="7"/>
  <c r="AQ419" i="7"/>
  <c r="AR419" i="7"/>
  <c r="AS419" i="7"/>
  <c r="AT419" i="7"/>
  <c r="AU419" i="7"/>
  <c r="AV419" i="7"/>
  <c r="AW419" i="7"/>
  <c r="AE415" i="7"/>
  <c r="AF415" i="7"/>
  <c r="AG415" i="7"/>
  <c r="AH415" i="7"/>
  <c r="AI415" i="7"/>
  <c r="AJ415" i="7"/>
  <c r="AK415" i="7"/>
  <c r="AL415" i="7"/>
  <c r="AM415" i="7"/>
  <c r="AN415" i="7"/>
  <c r="AO415" i="7"/>
  <c r="AP415" i="7"/>
  <c r="AQ415" i="7"/>
  <c r="AR415" i="7"/>
  <c r="AS415" i="7"/>
  <c r="AT415" i="7"/>
  <c r="AU415" i="7"/>
  <c r="AV415" i="7"/>
  <c r="AW415" i="7"/>
  <c r="AE402" i="7"/>
  <c r="AF402" i="7"/>
  <c r="AG402" i="7"/>
  <c r="AH402" i="7"/>
  <c r="AI402" i="7"/>
  <c r="AJ402" i="7"/>
  <c r="AK402" i="7"/>
  <c r="AL402" i="7"/>
  <c r="AM402" i="7"/>
  <c r="AN402" i="7"/>
  <c r="AO402" i="7"/>
  <c r="AP402" i="7"/>
  <c r="AQ402" i="7"/>
  <c r="AR402" i="7"/>
  <c r="AS402" i="7"/>
  <c r="AT402" i="7"/>
  <c r="AU402" i="7"/>
  <c r="AV402" i="7"/>
  <c r="AW402" i="7"/>
  <c r="AE389" i="7"/>
  <c r="AF389" i="7"/>
  <c r="AG389" i="7"/>
  <c r="AH389" i="7"/>
  <c r="AI389" i="7"/>
  <c r="AJ389" i="7"/>
  <c r="AK389" i="7"/>
  <c r="AL389" i="7"/>
  <c r="AM389" i="7"/>
  <c r="AN389" i="7"/>
  <c r="AO389" i="7"/>
  <c r="AP389" i="7"/>
  <c r="AQ389" i="7"/>
  <c r="AR389" i="7"/>
  <c r="AS389" i="7"/>
  <c r="AT389" i="7"/>
  <c r="AU389" i="7"/>
  <c r="AV389" i="7"/>
  <c r="AW389" i="7"/>
  <c r="AE381" i="7"/>
  <c r="AF381" i="7"/>
  <c r="AG381" i="7"/>
  <c r="AH381" i="7"/>
  <c r="AI381" i="7"/>
  <c r="AJ381" i="7"/>
  <c r="AK381" i="7"/>
  <c r="AL381" i="7"/>
  <c r="AM381" i="7"/>
  <c r="AN381" i="7"/>
  <c r="AO381" i="7"/>
  <c r="AP381" i="7"/>
  <c r="AQ381" i="7"/>
  <c r="AR381" i="7"/>
  <c r="AS381" i="7"/>
  <c r="AT381" i="7"/>
  <c r="AU381" i="7"/>
  <c r="AV381" i="7"/>
  <c r="AW381" i="7"/>
  <c r="AE375" i="7"/>
  <c r="AF375" i="7"/>
  <c r="AG375" i="7"/>
  <c r="AH375" i="7"/>
  <c r="AI375" i="7"/>
  <c r="AJ375" i="7"/>
  <c r="AK375" i="7"/>
  <c r="AL375" i="7"/>
  <c r="AM375" i="7"/>
  <c r="AN375" i="7"/>
  <c r="AO375" i="7"/>
  <c r="AP375" i="7"/>
  <c r="AQ375" i="7"/>
  <c r="AR375" i="7"/>
  <c r="AS375" i="7"/>
  <c r="AT375" i="7"/>
  <c r="AU375" i="7"/>
  <c r="AV375" i="7"/>
  <c r="AW375" i="7"/>
  <c r="AE367" i="7"/>
  <c r="AF367" i="7"/>
  <c r="AG367" i="7"/>
  <c r="AH367" i="7"/>
  <c r="AI367" i="7"/>
  <c r="AJ367" i="7"/>
  <c r="AK367" i="7"/>
  <c r="AL367" i="7"/>
  <c r="AM367" i="7"/>
  <c r="AN367" i="7"/>
  <c r="AO367" i="7"/>
  <c r="AP367" i="7"/>
  <c r="AQ367" i="7"/>
  <c r="AR367" i="7"/>
  <c r="AS367" i="7"/>
  <c r="AT367" i="7"/>
  <c r="AU367" i="7"/>
  <c r="AV367" i="7"/>
  <c r="AW367" i="7"/>
  <c r="AE355" i="7"/>
  <c r="AF355" i="7"/>
  <c r="AG355" i="7"/>
  <c r="AH355" i="7"/>
  <c r="AI355" i="7"/>
  <c r="AJ355" i="7"/>
  <c r="AK355" i="7"/>
  <c r="AL355" i="7"/>
  <c r="AM355" i="7"/>
  <c r="AN355" i="7"/>
  <c r="AO355" i="7"/>
  <c r="AP355" i="7"/>
  <c r="AQ355" i="7"/>
  <c r="AR355" i="7"/>
  <c r="AS355" i="7"/>
  <c r="AT355" i="7"/>
  <c r="AU355" i="7"/>
  <c r="AV355" i="7"/>
  <c r="AW355" i="7"/>
  <c r="AE348" i="7"/>
  <c r="AF348" i="7"/>
  <c r="AG348" i="7"/>
  <c r="AH348" i="7"/>
  <c r="AI348" i="7"/>
  <c r="AJ348" i="7"/>
  <c r="AK348" i="7"/>
  <c r="AL348" i="7"/>
  <c r="AM348" i="7"/>
  <c r="AN348" i="7"/>
  <c r="AO348" i="7"/>
  <c r="AP348" i="7"/>
  <c r="AQ348" i="7"/>
  <c r="AR348" i="7"/>
  <c r="AS348" i="7"/>
  <c r="AT348" i="7"/>
  <c r="AU348" i="7"/>
  <c r="AV348" i="7"/>
  <c r="AW348" i="7"/>
  <c r="AE343" i="7"/>
  <c r="AF343" i="7"/>
  <c r="AG343" i="7"/>
  <c r="AH343" i="7"/>
  <c r="AI343" i="7"/>
  <c r="AJ343" i="7"/>
  <c r="AK343" i="7"/>
  <c r="AL343" i="7"/>
  <c r="AM343" i="7"/>
  <c r="AN343" i="7"/>
  <c r="AO343" i="7"/>
  <c r="AP343" i="7"/>
  <c r="AQ343" i="7"/>
  <c r="AR343" i="7"/>
  <c r="AS343" i="7"/>
  <c r="AT343" i="7"/>
  <c r="AU343" i="7"/>
  <c r="AV343" i="7"/>
  <c r="AW343" i="7"/>
  <c r="AE336" i="7"/>
  <c r="AF336" i="7"/>
  <c r="AG336" i="7"/>
  <c r="AH336" i="7"/>
  <c r="AI336" i="7"/>
  <c r="AJ336" i="7"/>
  <c r="AK336" i="7"/>
  <c r="AL336" i="7"/>
  <c r="AM336" i="7"/>
  <c r="AN336" i="7"/>
  <c r="AO336" i="7"/>
  <c r="AP336" i="7"/>
  <c r="AQ336" i="7"/>
  <c r="AR336" i="7"/>
  <c r="AS336" i="7"/>
  <c r="AT336" i="7"/>
  <c r="AU336" i="7"/>
  <c r="AV336" i="7"/>
  <c r="AW336" i="7"/>
  <c r="AE332" i="7"/>
  <c r="AF332" i="7"/>
  <c r="AG332" i="7"/>
  <c r="AH332" i="7"/>
  <c r="AI332" i="7"/>
  <c r="AJ332" i="7"/>
  <c r="AK332" i="7"/>
  <c r="AL332" i="7"/>
  <c r="AM332" i="7"/>
  <c r="AN332" i="7"/>
  <c r="AO332" i="7"/>
  <c r="AP332" i="7"/>
  <c r="AQ332" i="7"/>
  <c r="AR332" i="7"/>
  <c r="AS332" i="7"/>
  <c r="AT332" i="7"/>
  <c r="AU332" i="7"/>
  <c r="AV332" i="7"/>
  <c r="AW332" i="7"/>
  <c r="AE323" i="7"/>
  <c r="AF323" i="7"/>
  <c r="AG323" i="7"/>
  <c r="AH323" i="7"/>
  <c r="AI323" i="7"/>
  <c r="AJ323" i="7"/>
  <c r="AK323" i="7"/>
  <c r="AL323" i="7"/>
  <c r="AM323" i="7"/>
  <c r="AN323" i="7"/>
  <c r="AO323" i="7"/>
  <c r="AP323" i="7"/>
  <c r="AQ323" i="7"/>
  <c r="AR323" i="7"/>
  <c r="AS323" i="7"/>
  <c r="AT323" i="7"/>
  <c r="AU323" i="7"/>
  <c r="AV323" i="7"/>
  <c r="AW323" i="7"/>
  <c r="AE317" i="7"/>
  <c r="AF317" i="7"/>
  <c r="AG317" i="7"/>
  <c r="AH317" i="7"/>
  <c r="AI317" i="7"/>
  <c r="AJ317" i="7"/>
  <c r="AK317" i="7"/>
  <c r="AL317" i="7"/>
  <c r="AM317" i="7"/>
  <c r="AN317" i="7"/>
  <c r="AO317" i="7"/>
  <c r="AP317" i="7"/>
  <c r="AQ317" i="7"/>
  <c r="AR317" i="7"/>
  <c r="AS317" i="7"/>
  <c r="AT317" i="7"/>
  <c r="AU317" i="7"/>
  <c r="AV317" i="7"/>
  <c r="AW317" i="7"/>
  <c r="AE308" i="7"/>
  <c r="AF308" i="7"/>
  <c r="AG308" i="7"/>
  <c r="AH308" i="7"/>
  <c r="AI308" i="7"/>
  <c r="AJ308" i="7"/>
  <c r="AK308" i="7"/>
  <c r="AL308" i="7"/>
  <c r="AM308" i="7"/>
  <c r="AN308" i="7"/>
  <c r="AO308" i="7"/>
  <c r="AP308" i="7"/>
  <c r="AQ308" i="7"/>
  <c r="AR308" i="7"/>
  <c r="AS308" i="7"/>
  <c r="AT308" i="7"/>
  <c r="AU308" i="7"/>
  <c r="AV308" i="7"/>
  <c r="AW308" i="7"/>
  <c r="AD308" i="7"/>
  <c r="AE300" i="7"/>
  <c r="AF300" i="7"/>
  <c r="AG300" i="7"/>
  <c r="AH300" i="7"/>
  <c r="AI300" i="7"/>
  <c r="AJ300" i="7"/>
  <c r="AK300" i="7"/>
  <c r="AL300" i="7"/>
  <c r="AM300" i="7"/>
  <c r="AN300" i="7"/>
  <c r="AO300" i="7"/>
  <c r="AP300" i="7"/>
  <c r="AQ300" i="7"/>
  <c r="AR300" i="7"/>
  <c r="AS300" i="7"/>
  <c r="AT300" i="7"/>
  <c r="AU300" i="7"/>
  <c r="AV300" i="7"/>
  <c r="AW300" i="7"/>
  <c r="AD300" i="7"/>
  <c r="AE291" i="7"/>
  <c r="AF291" i="7"/>
  <c r="AG291" i="7"/>
  <c r="AH291" i="7"/>
  <c r="AI291" i="7"/>
  <c r="AJ291" i="7"/>
  <c r="AK291" i="7"/>
  <c r="AL291" i="7"/>
  <c r="AM291" i="7"/>
  <c r="AN291" i="7"/>
  <c r="AO291" i="7"/>
  <c r="AP291" i="7"/>
  <c r="AQ291" i="7"/>
  <c r="AR291" i="7"/>
  <c r="AS291" i="7"/>
  <c r="AT291" i="7"/>
  <c r="AU291" i="7"/>
  <c r="AV291" i="7"/>
  <c r="AW291" i="7"/>
  <c r="AD291" i="7"/>
  <c r="AE282" i="7"/>
  <c r="AF282" i="7"/>
  <c r="AG282" i="7"/>
  <c r="AH282" i="7"/>
  <c r="AI282" i="7"/>
  <c r="AJ282" i="7"/>
  <c r="AK282" i="7"/>
  <c r="AL282" i="7"/>
  <c r="AM282" i="7"/>
  <c r="AN282" i="7"/>
  <c r="AO282" i="7"/>
  <c r="AP282" i="7"/>
  <c r="AQ282" i="7"/>
  <c r="AR282" i="7"/>
  <c r="AS282" i="7"/>
  <c r="AT282" i="7"/>
  <c r="AU282" i="7"/>
  <c r="AV282" i="7"/>
  <c r="AW282" i="7"/>
  <c r="AD282" i="7"/>
  <c r="AE273" i="7"/>
  <c r="AF273" i="7"/>
  <c r="AG273" i="7"/>
  <c r="AH273" i="7"/>
  <c r="AI273" i="7"/>
  <c r="AJ273" i="7"/>
  <c r="AK273" i="7"/>
  <c r="AL273" i="7"/>
  <c r="AM273" i="7"/>
  <c r="AN273" i="7"/>
  <c r="AO273" i="7"/>
  <c r="AP273" i="7"/>
  <c r="AQ273" i="7"/>
  <c r="AR273" i="7"/>
  <c r="AS273" i="7"/>
  <c r="AT273" i="7"/>
  <c r="AU273" i="7"/>
  <c r="AV273" i="7"/>
  <c r="AW273" i="7"/>
  <c r="AD273" i="7"/>
  <c r="AE258" i="7"/>
  <c r="AF258" i="7"/>
  <c r="AG258" i="7"/>
  <c r="AH258" i="7"/>
  <c r="AI258" i="7"/>
  <c r="AJ258" i="7"/>
  <c r="AK258" i="7"/>
  <c r="AL258" i="7"/>
  <c r="AM258" i="7"/>
  <c r="AN258" i="7"/>
  <c r="AO258" i="7"/>
  <c r="AP258" i="7"/>
  <c r="AQ258" i="7"/>
  <c r="AR258" i="7"/>
  <c r="AS258" i="7"/>
  <c r="AT258" i="7"/>
  <c r="AU258" i="7"/>
  <c r="AV258" i="7"/>
  <c r="AW258" i="7"/>
  <c r="AD258" i="7"/>
  <c r="AE252" i="7"/>
  <c r="AF252" i="7"/>
  <c r="AG252" i="7"/>
  <c r="AH252" i="7"/>
  <c r="AI252" i="7"/>
  <c r="AJ252" i="7"/>
  <c r="AK252" i="7"/>
  <c r="AL252" i="7"/>
  <c r="AM252" i="7"/>
  <c r="AN252" i="7"/>
  <c r="AO252" i="7"/>
  <c r="AP252" i="7"/>
  <c r="AQ252" i="7"/>
  <c r="AR252" i="7"/>
  <c r="AS252" i="7"/>
  <c r="AT252" i="7"/>
  <c r="AU252" i="7"/>
  <c r="AV252" i="7"/>
  <c r="AW252" i="7"/>
  <c r="AD252" i="7"/>
  <c r="AE242" i="7"/>
  <c r="AF242" i="7"/>
  <c r="AG242" i="7"/>
  <c r="AH242" i="7"/>
  <c r="AI242" i="7"/>
  <c r="AJ242" i="7"/>
  <c r="AK242" i="7"/>
  <c r="AL242" i="7"/>
  <c r="AM242" i="7"/>
  <c r="AN242" i="7"/>
  <c r="AO242" i="7"/>
  <c r="AP242" i="7"/>
  <c r="AQ242" i="7"/>
  <c r="AR242" i="7"/>
  <c r="AS242" i="7"/>
  <c r="AT242" i="7"/>
  <c r="AU242" i="7"/>
  <c r="AV242" i="7"/>
  <c r="AW242" i="7"/>
  <c r="AD242" i="7"/>
  <c r="AH235" i="7"/>
  <c r="AI235" i="7"/>
  <c r="AJ235" i="7"/>
  <c r="AK235" i="7"/>
  <c r="AL235" i="7"/>
  <c r="AM235" i="7"/>
  <c r="AN235" i="7"/>
  <c r="AO235" i="7"/>
  <c r="AP235" i="7"/>
  <c r="AQ235" i="7"/>
  <c r="AR235" i="7"/>
  <c r="AS235" i="7"/>
  <c r="AT235" i="7"/>
  <c r="AU235" i="7"/>
  <c r="AV235" i="7"/>
  <c r="AW235" i="7"/>
  <c r="AE235" i="7"/>
  <c r="AF235" i="7"/>
  <c r="AG235" i="7"/>
  <c r="AD235" i="7"/>
  <c r="AE225" i="7"/>
  <c r="AF225" i="7"/>
  <c r="AG225" i="7"/>
  <c r="AH225" i="7"/>
  <c r="AI225" i="7"/>
  <c r="AJ225" i="7"/>
  <c r="AK225" i="7"/>
  <c r="AL225" i="7"/>
  <c r="AM225" i="7"/>
  <c r="AN225" i="7"/>
  <c r="AO225" i="7"/>
  <c r="AP225" i="7"/>
  <c r="AQ225" i="7"/>
  <c r="AR225" i="7"/>
  <c r="AS225" i="7"/>
  <c r="AT225" i="7"/>
  <c r="AU225" i="7"/>
  <c r="AV225" i="7"/>
  <c r="AW225" i="7"/>
  <c r="AD225" i="7"/>
  <c r="AE217" i="7"/>
  <c r="AF217" i="7"/>
  <c r="AG217" i="7"/>
  <c r="AH217" i="7"/>
  <c r="AI217" i="7"/>
  <c r="AJ217" i="7"/>
  <c r="AK217" i="7"/>
  <c r="AL217" i="7"/>
  <c r="AM217" i="7"/>
  <c r="AN217" i="7"/>
  <c r="AO217" i="7"/>
  <c r="AP217" i="7"/>
  <c r="AQ217" i="7"/>
  <c r="AR217" i="7"/>
  <c r="AS217" i="7"/>
  <c r="AT217" i="7"/>
  <c r="AU217" i="7"/>
  <c r="AV217" i="7"/>
  <c r="AW217" i="7"/>
  <c r="AD217" i="7"/>
  <c r="AH206" i="7"/>
  <c r="AI206" i="7"/>
  <c r="AJ206" i="7"/>
  <c r="AK206" i="7"/>
  <c r="AL206" i="7"/>
  <c r="AM206" i="7"/>
  <c r="AN206" i="7"/>
  <c r="AO206" i="7"/>
  <c r="AP206" i="7"/>
  <c r="AQ206" i="7"/>
  <c r="AR206" i="7"/>
  <c r="AS206" i="7"/>
  <c r="AT206" i="7"/>
  <c r="AU206" i="7"/>
  <c r="AV206" i="7"/>
  <c r="AW206" i="7"/>
  <c r="AE206" i="7"/>
  <c r="AF206" i="7"/>
  <c r="AG206" i="7"/>
  <c r="AD206" i="7"/>
  <c r="AE197" i="7"/>
  <c r="AF197" i="7"/>
  <c r="AG197" i="7"/>
  <c r="AH197" i="7"/>
  <c r="AI197" i="7"/>
  <c r="AJ197" i="7"/>
  <c r="AK197" i="7"/>
  <c r="AL197" i="7"/>
  <c r="AM197" i="7"/>
  <c r="AN197" i="7"/>
  <c r="AO197" i="7"/>
  <c r="AP197" i="7"/>
  <c r="AQ197" i="7"/>
  <c r="AR197" i="7"/>
  <c r="AS197" i="7"/>
  <c r="AT197" i="7"/>
  <c r="AU197" i="7"/>
  <c r="AV197" i="7"/>
  <c r="AW197" i="7"/>
  <c r="AD197" i="7"/>
  <c r="AH190" i="7"/>
  <c r="AI190" i="7"/>
  <c r="AJ190" i="7"/>
  <c r="AK190" i="7"/>
  <c r="AL190" i="7"/>
  <c r="AM190" i="7"/>
  <c r="AN190" i="7"/>
  <c r="AO190" i="7"/>
  <c r="AP190" i="7"/>
  <c r="AQ190" i="7"/>
  <c r="AR190" i="7"/>
  <c r="AS190" i="7"/>
  <c r="AT190" i="7"/>
  <c r="AU190" i="7"/>
  <c r="AV190" i="7"/>
  <c r="AW190" i="7"/>
  <c r="AE190" i="7"/>
  <c r="AF190" i="7"/>
  <c r="AG190" i="7"/>
  <c r="AD190" i="7"/>
  <c r="AD184" i="7"/>
  <c r="AF184" i="7"/>
  <c r="AG184" i="7"/>
  <c r="AH184" i="7"/>
  <c r="AI184" i="7"/>
  <c r="AJ184" i="7"/>
  <c r="AK184" i="7"/>
  <c r="AL184" i="7"/>
  <c r="AM184" i="7"/>
  <c r="AN184" i="7"/>
  <c r="AO184" i="7"/>
  <c r="AP184" i="7"/>
  <c r="AQ184" i="7"/>
  <c r="AR184" i="7"/>
  <c r="AS184" i="7"/>
  <c r="AT184" i="7"/>
  <c r="AU184" i="7"/>
  <c r="AV184" i="7"/>
  <c r="AW184" i="7"/>
  <c r="AE184" i="7"/>
  <c r="AH175" i="7"/>
  <c r="AI175" i="7"/>
  <c r="AJ175" i="7"/>
  <c r="AK175" i="7"/>
  <c r="AL175" i="7"/>
  <c r="AM175" i="7"/>
  <c r="AN175" i="7"/>
  <c r="AO175" i="7"/>
  <c r="AP175" i="7"/>
  <c r="AQ175" i="7"/>
  <c r="AR175" i="7"/>
  <c r="AS175" i="7"/>
  <c r="AT175" i="7"/>
  <c r="AU175" i="7"/>
  <c r="AV175" i="7"/>
  <c r="AW175" i="7"/>
  <c r="AF179" i="7"/>
  <c r="AG179" i="7"/>
  <c r="AH179" i="7"/>
  <c r="AF175" i="7"/>
  <c r="AG175" i="7"/>
  <c r="AE175" i="7"/>
  <c r="AG171" i="7"/>
  <c r="AH171" i="7"/>
  <c r="AG167" i="7"/>
  <c r="AH167" i="7"/>
  <c r="AG162" i="7"/>
  <c r="AH162" i="7"/>
  <c r="AG149" i="7"/>
  <c r="AH149" i="7"/>
  <c r="AG143" i="7"/>
  <c r="AH143" i="7"/>
  <c r="AG135" i="7"/>
  <c r="AH135" i="7"/>
  <c r="AG128" i="7"/>
  <c r="AH128" i="7"/>
  <c r="AG124" i="7"/>
  <c r="AH124" i="7"/>
  <c r="AG117" i="7"/>
  <c r="AH117" i="7"/>
  <c r="AG108" i="7"/>
  <c r="AG99" i="7"/>
  <c r="AG95" i="7"/>
  <c r="AG83" i="7"/>
  <c r="AG75" i="7"/>
  <c r="AG66" i="7"/>
  <c r="AG54" i="7"/>
  <c r="AG42" i="7"/>
  <c r="AG35" i="7"/>
  <c r="AG10" i="7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C69" i="3"/>
  <c r="C68" i="3"/>
  <c r="C67" i="3"/>
  <c r="C66" i="3"/>
  <c r="C65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C63" i="3"/>
  <c r="C62" i="3"/>
  <c r="C61" i="3"/>
  <c r="C60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C58" i="3"/>
  <c r="C57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C55" i="3"/>
  <c r="C54" i="3"/>
  <c r="C53" i="3"/>
  <c r="C52" i="3"/>
  <c r="C5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C49" i="3"/>
  <c r="C48" i="3"/>
  <c r="C47" i="3"/>
  <c r="C46" i="3"/>
  <c r="C45" i="3"/>
  <c r="C44" i="3"/>
  <c r="C43" i="3"/>
  <c r="C42" i="3"/>
  <c r="C4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C39" i="3"/>
  <c r="C38" i="3"/>
  <c r="C37" i="3"/>
  <c r="C36" i="3"/>
  <c r="C35" i="3"/>
  <c r="C34" i="3"/>
  <c r="C33" i="3"/>
  <c r="C32" i="3"/>
  <c r="C31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C29" i="3"/>
  <c r="C28" i="3"/>
  <c r="C27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C25" i="3"/>
  <c r="C24" i="3"/>
  <c r="C23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C21" i="3"/>
  <c r="C20" i="3"/>
  <c r="C19" i="3"/>
  <c r="C18" i="3"/>
  <c r="C17" i="3"/>
  <c r="C16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7" i="3"/>
  <c r="E8" i="3"/>
  <c r="E9" i="3"/>
  <c r="E10" i="3"/>
  <c r="E11" i="3"/>
  <c r="E12" i="3"/>
  <c r="E13" i="3"/>
  <c r="E14" i="3"/>
  <c r="D7" i="3"/>
  <c r="D8" i="3"/>
  <c r="D9" i="3"/>
  <c r="D10" i="3"/>
  <c r="D11" i="3"/>
  <c r="D12" i="3"/>
  <c r="D13" i="3"/>
  <c r="D14" i="3"/>
  <c r="C14" i="3"/>
  <c r="C13" i="3"/>
  <c r="C12" i="3"/>
  <c r="C11" i="3"/>
  <c r="C10" i="3"/>
  <c r="C9" i="3"/>
  <c r="C8" i="3"/>
  <c r="C7" i="3"/>
  <c r="H179" i="7"/>
  <c r="I179" i="7"/>
  <c r="J179" i="7"/>
  <c r="K179" i="7"/>
  <c r="L179" i="7"/>
  <c r="M179" i="7"/>
  <c r="N179" i="7"/>
  <c r="O179" i="7"/>
  <c r="P179" i="7"/>
  <c r="Q179" i="7"/>
  <c r="R179" i="7"/>
  <c r="S179" i="7"/>
  <c r="T179" i="7"/>
  <c r="U179" i="7"/>
  <c r="V179" i="7"/>
  <c r="W179" i="7"/>
  <c r="X179" i="7"/>
  <c r="Y179" i="7"/>
  <c r="Z179" i="7"/>
  <c r="AA179" i="7"/>
  <c r="AB179" i="7"/>
  <c r="AC179" i="7"/>
  <c r="AD179" i="7"/>
  <c r="AE179" i="7"/>
  <c r="AI179" i="7"/>
  <c r="AJ179" i="7"/>
  <c r="AK179" i="7"/>
  <c r="AL179" i="7"/>
  <c r="AM179" i="7"/>
  <c r="AN179" i="7"/>
  <c r="AO179" i="7"/>
  <c r="AP179" i="7"/>
  <c r="AQ179" i="7"/>
  <c r="AR179" i="7"/>
  <c r="AS179" i="7"/>
  <c r="AT179" i="7"/>
  <c r="AU179" i="7"/>
  <c r="AV179" i="7"/>
  <c r="AW179" i="7"/>
  <c r="G179" i="7"/>
  <c r="H171" i="7"/>
  <c r="I171" i="7"/>
  <c r="J171" i="7"/>
  <c r="K171" i="7"/>
  <c r="L171" i="7"/>
  <c r="M171" i="7"/>
  <c r="N171" i="7"/>
  <c r="O171" i="7"/>
  <c r="P171" i="7"/>
  <c r="Q171" i="7"/>
  <c r="R171" i="7"/>
  <c r="S171" i="7"/>
  <c r="T171" i="7"/>
  <c r="U171" i="7"/>
  <c r="V171" i="7"/>
  <c r="W171" i="7"/>
  <c r="X171" i="7"/>
  <c r="Y171" i="7"/>
  <c r="Z171" i="7"/>
  <c r="AA171" i="7"/>
  <c r="AB171" i="7"/>
  <c r="AC171" i="7"/>
  <c r="AD171" i="7"/>
  <c r="AE171" i="7"/>
  <c r="AF171" i="7"/>
  <c r="AI171" i="7"/>
  <c r="AJ171" i="7"/>
  <c r="AK171" i="7"/>
  <c r="AL171" i="7"/>
  <c r="AM171" i="7"/>
  <c r="AN171" i="7"/>
  <c r="AO171" i="7"/>
  <c r="AP171" i="7"/>
  <c r="AQ171" i="7"/>
  <c r="AR171" i="7"/>
  <c r="AS171" i="7"/>
  <c r="AT171" i="7"/>
  <c r="AU171" i="7"/>
  <c r="AV171" i="7"/>
  <c r="AW171" i="7"/>
  <c r="G171" i="7"/>
  <c r="H167" i="7"/>
  <c r="I167" i="7"/>
  <c r="J167" i="7"/>
  <c r="K167" i="7"/>
  <c r="L167" i="7"/>
  <c r="M167" i="7"/>
  <c r="N167" i="7"/>
  <c r="O167" i="7"/>
  <c r="P167" i="7"/>
  <c r="Q167" i="7"/>
  <c r="R167" i="7"/>
  <c r="S167" i="7"/>
  <c r="T167" i="7"/>
  <c r="U167" i="7"/>
  <c r="V167" i="7"/>
  <c r="W167" i="7"/>
  <c r="X167" i="7"/>
  <c r="Y167" i="7"/>
  <c r="Z167" i="7"/>
  <c r="AA167" i="7"/>
  <c r="AB167" i="7"/>
  <c r="AC167" i="7"/>
  <c r="AD167" i="7"/>
  <c r="AE167" i="7"/>
  <c r="AF167" i="7"/>
  <c r="AI167" i="7"/>
  <c r="AJ167" i="7"/>
  <c r="AK167" i="7"/>
  <c r="AL167" i="7"/>
  <c r="AM167" i="7"/>
  <c r="AN167" i="7"/>
  <c r="AO167" i="7"/>
  <c r="AP167" i="7"/>
  <c r="AQ167" i="7"/>
  <c r="AR167" i="7"/>
  <c r="AS167" i="7"/>
  <c r="AT167" i="7"/>
  <c r="AU167" i="7"/>
  <c r="AV167" i="7"/>
  <c r="AW167" i="7"/>
  <c r="G167" i="7"/>
  <c r="H162" i="7"/>
  <c r="I162" i="7"/>
  <c r="J162" i="7"/>
  <c r="K162" i="7"/>
  <c r="L162" i="7"/>
  <c r="M162" i="7"/>
  <c r="N162" i="7"/>
  <c r="O162" i="7"/>
  <c r="P162" i="7"/>
  <c r="Q162" i="7"/>
  <c r="R162" i="7"/>
  <c r="S162" i="7"/>
  <c r="T162" i="7"/>
  <c r="U162" i="7"/>
  <c r="V162" i="7"/>
  <c r="W162" i="7"/>
  <c r="X162" i="7"/>
  <c r="Y162" i="7"/>
  <c r="Z162" i="7"/>
  <c r="AA162" i="7"/>
  <c r="AB162" i="7"/>
  <c r="AC162" i="7"/>
  <c r="AD162" i="7"/>
  <c r="AE162" i="7"/>
  <c r="AF162" i="7"/>
  <c r="AI162" i="7"/>
  <c r="AJ162" i="7"/>
  <c r="AK162" i="7"/>
  <c r="AL162" i="7"/>
  <c r="AM162" i="7"/>
  <c r="AN162" i="7"/>
  <c r="AO162" i="7"/>
  <c r="AP162" i="7"/>
  <c r="AQ162" i="7"/>
  <c r="AR162" i="7"/>
  <c r="AS162" i="7"/>
  <c r="AT162" i="7"/>
  <c r="AU162" i="7"/>
  <c r="AV162" i="7"/>
  <c r="AW162" i="7"/>
  <c r="G162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AE149" i="7"/>
  <c r="AF149" i="7"/>
  <c r="AI149" i="7"/>
  <c r="AJ149" i="7"/>
  <c r="AK149" i="7"/>
  <c r="AL149" i="7"/>
  <c r="AM149" i="7"/>
  <c r="AN149" i="7"/>
  <c r="AO149" i="7"/>
  <c r="AP149" i="7"/>
  <c r="AQ149" i="7"/>
  <c r="AR149" i="7"/>
  <c r="AS149" i="7"/>
  <c r="AT149" i="7"/>
  <c r="AU149" i="7"/>
  <c r="AV149" i="7"/>
  <c r="AW149" i="7"/>
  <c r="G149" i="7"/>
  <c r="H143" i="7"/>
  <c r="I143" i="7"/>
  <c r="J143" i="7"/>
  <c r="K143" i="7"/>
  <c r="L143" i="7"/>
  <c r="M143" i="7"/>
  <c r="N143" i="7"/>
  <c r="O143" i="7"/>
  <c r="P143" i="7"/>
  <c r="Q143" i="7"/>
  <c r="R143" i="7"/>
  <c r="S143" i="7"/>
  <c r="T143" i="7"/>
  <c r="U143" i="7"/>
  <c r="V143" i="7"/>
  <c r="W143" i="7"/>
  <c r="X143" i="7"/>
  <c r="Y143" i="7"/>
  <c r="Z143" i="7"/>
  <c r="AA143" i="7"/>
  <c r="AB143" i="7"/>
  <c r="AC143" i="7"/>
  <c r="AD143" i="7"/>
  <c r="AE143" i="7"/>
  <c r="AF143" i="7"/>
  <c r="AI143" i="7"/>
  <c r="AJ143" i="7"/>
  <c r="AK143" i="7"/>
  <c r="AL143" i="7"/>
  <c r="AM143" i="7"/>
  <c r="AN143" i="7"/>
  <c r="AO143" i="7"/>
  <c r="AP143" i="7"/>
  <c r="AQ143" i="7"/>
  <c r="AR143" i="7"/>
  <c r="AS143" i="7"/>
  <c r="AT143" i="7"/>
  <c r="AU143" i="7"/>
  <c r="AV143" i="7"/>
  <c r="AW143" i="7"/>
  <c r="G143" i="7"/>
  <c r="H135" i="7"/>
  <c r="I135" i="7"/>
  <c r="J135" i="7"/>
  <c r="K135" i="7"/>
  <c r="L135" i="7"/>
  <c r="M135" i="7"/>
  <c r="N135" i="7"/>
  <c r="O135" i="7"/>
  <c r="P135" i="7"/>
  <c r="Q135" i="7"/>
  <c r="R135" i="7"/>
  <c r="S135" i="7"/>
  <c r="T135" i="7"/>
  <c r="U135" i="7"/>
  <c r="V135" i="7"/>
  <c r="W135" i="7"/>
  <c r="X135" i="7"/>
  <c r="Y135" i="7"/>
  <c r="Z135" i="7"/>
  <c r="AA135" i="7"/>
  <c r="AB135" i="7"/>
  <c r="AC135" i="7"/>
  <c r="AD135" i="7"/>
  <c r="AE135" i="7"/>
  <c r="AF135" i="7"/>
  <c r="AI135" i="7"/>
  <c r="AJ135" i="7"/>
  <c r="AK135" i="7"/>
  <c r="AL135" i="7"/>
  <c r="AM135" i="7"/>
  <c r="AN135" i="7"/>
  <c r="AO135" i="7"/>
  <c r="AP135" i="7"/>
  <c r="AQ135" i="7"/>
  <c r="AR135" i="7"/>
  <c r="AS135" i="7"/>
  <c r="AT135" i="7"/>
  <c r="AU135" i="7"/>
  <c r="AV135" i="7"/>
  <c r="AW135" i="7"/>
  <c r="G135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AE128" i="7"/>
  <c r="AF128" i="7"/>
  <c r="AI128" i="7"/>
  <c r="AJ128" i="7"/>
  <c r="AK128" i="7"/>
  <c r="AL128" i="7"/>
  <c r="AM128" i="7"/>
  <c r="AN128" i="7"/>
  <c r="AO128" i="7"/>
  <c r="AP128" i="7"/>
  <c r="AQ128" i="7"/>
  <c r="AR128" i="7"/>
  <c r="AS128" i="7"/>
  <c r="AT128" i="7"/>
  <c r="AU128" i="7"/>
  <c r="AV128" i="7"/>
  <c r="AW128" i="7"/>
  <c r="G128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AU124" i="7"/>
  <c r="AV124" i="7"/>
  <c r="AW124" i="7"/>
  <c r="G124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AI117" i="7"/>
  <c r="AJ117" i="7"/>
  <c r="AK117" i="7"/>
  <c r="AL117" i="7"/>
  <c r="AM117" i="7"/>
  <c r="AN117" i="7"/>
  <c r="AO117" i="7"/>
  <c r="AP117" i="7"/>
  <c r="AQ117" i="7"/>
  <c r="AR117" i="7"/>
  <c r="AS117" i="7"/>
  <c r="AT117" i="7"/>
  <c r="AU117" i="7"/>
  <c r="AV117" i="7"/>
  <c r="AW117" i="7"/>
  <c r="G117" i="7"/>
  <c r="H108" i="7"/>
  <c r="I108" i="7"/>
  <c r="J108" i="7"/>
  <c r="K108" i="7"/>
  <c r="L108" i="7"/>
  <c r="M108" i="7"/>
  <c r="N108" i="7"/>
  <c r="O108" i="7"/>
  <c r="P108" i="7"/>
  <c r="Q108" i="7"/>
  <c r="R108" i="7"/>
  <c r="S108" i="7"/>
  <c r="T108" i="7"/>
  <c r="U108" i="7"/>
  <c r="V108" i="7"/>
  <c r="W108" i="7"/>
  <c r="X108" i="7"/>
  <c r="Y108" i="7"/>
  <c r="Z108" i="7"/>
  <c r="AA108" i="7"/>
  <c r="AB108" i="7"/>
  <c r="AC108" i="7"/>
  <c r="AD108" i="7"/>
  <c r="AE108" i="7"/>
  <c r="AF108" i="7"/>
  <c r="AH108" i="7"/>
  <c r="AI108" i="7"/>
  <c r="AJ108" i="7"/>
  <c r="AK108" i="7"/>
  <c r="AL108" i="7"/>
  <c r="AM108" i="7"/>
  <c r="AN108" i="7"/>
  <c r="AO108" i="7"/>
  <c r="AP108" i="7"/>
  <c r="AQ108" i="7"/>
  <c r="AR108" i="7"/>
  <c r="AS108" i="7"/>
  <c r="AT108" i="7"/>
  <c r="AU108" i="7"/>
  <c r="AV108" i="7"/>
  <c r="AW108" i="7"/>
  <c r="G108" i="7"/>
  <c r="H99" i="7"/>
  <c r="I99" i="7"/>
  <c r="J99" i="7"/>
  <c r="K99" i="7"/>
  <c r="L99" i="7"/>
  <c r="M99" i="7"/>
  <c r="N99" i="7"/>
  <c r="O99" i="7"/>
  <c r="P99" i="7"/>
  <c r="Q99" i="7"/>
  <c r="R99" i="7"/>
  <c r="S99" i="7"/>
  <c r="T99" i="7"/>
  <c r="U99" i="7"/>
  <c r="V99" i="7"/>
  <c r="W99" i="7"/>
  <c r="X99" i="7"/>
  <c r="Y99" i="7"/>
  <c r="Z99" i="7"/>
  <c r="AA99" i="7"/>
  <c r="AB99" i="7"/>
  <c r="AC99" i="7"/>
  <c r="AD99" i="7"/>
  <c r="AE99" i="7"/>
  <c r="AF99" i="7"/>
  <c r="AH99" i="7"/>
  <c r="AI99" i="7"/>
  <c r="AJ99" i="7"/>
  <c r="AK99" i="7"/>
  <c r="AL99" i="7"/>
  <c r="AM99" i="7"/>
  <c r="AN99" i="7"/>
  <c r="AO99" i="7"/>
  <c r="AP99" i="7"/>
  <c r="AQ99" i="7"/>
  <c r="AR99" i="7"/>
  <c r="AS99" i="7"/>
  <c r="AT99" i="7"/>
  <c r="AU99" i="7"/>
  <c r="AV99" i="7"/>
  <c r="AW99" i="7"/>
  <c r="G99" i="7"/>
  <c r="H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V95" i="7"/>
  <c r="W95" i="7"/>
  <c r="X95" i="7"/>
  <c r="Y95" i="7"/>
  <c r="Z95" i="7"/>
  <c r="AA95" i="7"/>
  <c r="AB95" i="7"/>
  <c r="AC95" i="7"/>
  <c r="AD95" i="7"/>
  <c r="AE95" i="7"/>
  <c r="AF95" i="7"/>
  <c r="AH95" i="7"/>
  <c r="AI95" i="7"/>
  <c r="AJ95" i="7"/>
  <c r="AK95" i="7"/>
  <c r="AL95" i="7"/>
  <c r="AM95" i="7"/>
  <c r="AN95" i="7"/>
  <c r="AO95" i="7"/>
  <c r="AP95" i="7"/>
  <c r="AQ95" i="7"/>
  <c r="AR95" i="7"/>
  <c r="AS95" i="7"/>
  <c r="AT95" i="7"/>
  <c r="AU95" i="7"/>
  <c r="AV95" i="7"/>
  <c r="AW95" i="7"/>
  <c r="G95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H83" i="7"/>
  <c r="AI83" i="7"/>
  <c r="AJ83" i="7"/>
  <c r="AK83" i="7"/>
  <c r="AL83" i="7"/>
  <c r="AM83" i="7"/>
  <c r="AN83" i="7"/>
  <c r="AO83" i="7"/>
  <c r="AP83" i="7"/>
  <c r="AQ83" i="7"/>
  <c r="AR83" i="7"/>
  <c r="AS83" i="7"/>
  <c r="AT83" i="7"/>
  <c r="AU83" i="7"/>
  <c r="AV83" i="7"/>
  <c r="AW83" i="7"/>
  <c r="G83" i="7"/>
  <c r="H75" i="7"/>
  <c r="I75" i="7"/>
  <c r="J75" i="7"/>
  <c r="K75" i="7"/>
  <c r="L75" i="7"/>
  <c r="M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AA75" i="7"/>
  <c r="AB75" i="7"/>
  <c r="AC75" i="7"/>
  <c r="AD75" i="7"/>
  <c r="AE75" i="7"/>
  <c r="AF75" i="7"/>
  <c r="AH75" i="7"/>
  <c r="AI75" i="7"/>
  <c r="AJ75" i="7"/>
  <c r="AK75" i="7"/>
  <c r="AL75" i="7"/>
  <c r="AM75" i="7"/>
  <c r="AN75" i="7"/>
  <c r="AO75" i="7"/>
  <c r="AP75" i="7"/>
  <c r="AQ75" i="7"/>
  <c r="AR75" i="7"/>
  <c r="AS75" i="7"/>
  <c r="AT75" i="7"/>
  <c r="AU75" i="7"/>
  <c r="AV75" i="7"/>
  <c r="AW75" i="7"/>
  <c r="G75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G66" i="7"/>
  <c r="AY6" i="8" l="1"/>
  <c r="BJ6" i="8"/>
  <c r="BB6" i="8" s="1"/>
  <c r="AW55" i="8"/>
  <c r="AZ55" i="8"/>
  <c r="AZ6" i="8"/>
  <c r="AX6" i="8"/>
  <c r="AW6" i="8"/>
  <c r="AY55" i="8"/>
  <c r="AX55" i="8"/>
  <c r="AV426" i="7"/>
  <c r="AT509" i="7"/>
  <c r="AV365" i="7"/>
  <c r="AJ365" i="7"/>
  <c r="AF365" i="7"/>
  <c r="AG365" i="7"/>
  <c r="AE365" i="7"/>
  <c r="AU426" i="7"/>
  <c r="AQ426" i="7"/>
  <c r="AI426" i="7"/>
  <c r="AK509" i="7"/>
  <c r="AJ426" i="7"/>
  <c r="AU509" i="7"/>
  <c r="AQ509" i="7"/>
  <c r="AW509" i="7"/>
  <c r="AL365" i="7"/>
  <c r="AH365" i="7"/>
  <c r="AL426" i="7"/>
  <c r="AI509" i="7"/>
  <c r="AP509" i="7"/>
  <c r="AQ365" i="7"/>
  <c r="AH509" i="7"/>
  <c r="AF509" i="7"/>
  <c r="AH115" i="7"/>
  <c r="AR509" i="7"/>
  <c r="AE509" i="7"/>
  <c r="B41" i="3"/>
  <c r="B42" i="3"/>
  <c r="B43" i="3"/>
  <c r="B9" i="3"/>
  <c r="B23" i="3"/>
  <c r="B37" i="3"/>
  <c r="B44" i="3"/>
  <c r="B51" i="3"/>
  <c r="B58" i="3"/>
  <c r="B60" i="3"/>
  <c r="B61" i="3"/>
  <c r="B65" i="3"/>
  <c r="B31" i="3"/>
  <c r="B66" i="3"/>
  <c r="B67" i="3"/>
  <c r="B68" i="3"/>
  <c r="B19" i="3"/>
  <c r="B27" i="3"/>
  <c r="B34" i="3"/>
  <c r="B69" i="3"/>
  <c r="B20" i="3"/>
  <c r="B28" i="3"/>
  <c r="B35" i="3"/>
  <c r="B7" i="3"/>
  <c r="B8" i="3"/>
  <c r="B21" i="3"/>
  <c r="B29" i="3"/>
  <c r="B36" i="3"/>
  <c r="B57" i="3"/>
  <c r="B10" i="3"/>
  <c r="B24" i="3"/>
  <c r="B38" i="3"/>
  <c r="B45" i="3"/>
  <c r="B52" i="3"/>
  <c r="B25" i="3"/>
  <c r="B39" i="3"/>
  <c r="B46" i="3"/>
  <c r="B53" i="3"/>
  <c r="B12" i="3"/>
  <c r="B47" i="3"/>
  <c r="B54" i="3"/>
  <c r="B62" i="3"/>
  <c r="B48" i="3"/>
  <c r="B55" i="3"/>
  <c r="B63" i="3"/>
  <c r="B11" i="3"/>
  <c r="B13" i="3"/>
  <c r="B49" i="3"/>
  <c r="B14" i="3"/>
  <c r="B16" i="3"/>
  <c r="B17" i="3"/>
  <c r="B32" i="3"/>
  <c r="B18" i="3"/>
  <c r="B33" i="3"/>
  <c r="AD315" i="7"/>
  <c r="AD509" i="7"/>
  <c r="AS509" i="7"/>
  <c r="AG509" i="7"/>
  <c r="AV509" i="7"/>
  <c r="AJ509" i="7"/>
  <c r="AM509" i="7"/>
  <c r="AO509" i="7"/>
  <c r="AN509" i="7"/>
  <c r="AL509" i="7"/>
  <c r="AT426" i="7"/>
  <c r="AR426" i="7"/>
  <c r="AH426" i="7"/>
  <c r="AF426" i="7"/>
  <c r="AO426" i="7"/>
  <c r="AW426" i="7"/>
  <c r="AK426" i="7"/>
  <c r="AE426" i="7"/>
  <c r="AN426" i="7"/>
  <c r="AS426" i="7"/>
  <c r="AG426" i="7"/>
  <c r="AP426" i="7"/>
  <c r="AM426" i="7"/>
  <c r="AR365" i="7"/>
  <c r="AU365" i="7"/>
  <c r="AT365" i="7"/>
  <c r="AO365" i="7"/>
  <c r="AI365" i="7"/>
  <c r="AS365" i="7"/>
  <c r="AW365" i="7"/>
  <c r="AK365" i="7"/>
  <c r="AP365" i="7"/>
  <c r="AN365" i="7"/>
  <c r="AM365" i="7"/>
  <c r="AF182" i="7"/>
  <c r="AH182" i="7"/>
  <c r="AK182" i="7"/>
  <c r="AJ182" i="7"/>
  <c r="AG182" i="7"/>
  <c r="AI182" i="7"/>
  <c r="AG147" i="7"/>
  <c r="AH147" i="7"/>
  <c r="AG115" i="7"/>
  <c r="AG64" i="7"/>
  <c r="AG8" i="7"/>
  <c r="C56" i="3"/>
  <c r="AH56" i="3"/>
  <c r="AH16" i="2" s="1"/>
  <c r="V56" i="3"/>
  <c r="V16" i="2" s="1"/>
  <c r="J56" i="3"/>
  <c r="J16" i="2" s="1"/>
  <c r="AO6" i="3"/>
  <c r="AO7" i="2" s="1"/>
  <c r="AC6" i="3"/>
  <c r="AC7" i="2" s="1"/>
  <c r="Q6" i="3"/>
  <c r="Q7" i="2" s="1"/>
  <c r="C15" i="3"/>
  <c r="AS15" i="3"/>
  <c r="AS8" i="2" s="1"/>
  <c r="AG15" i="3"/>
  <c r="AG8" i="2" s="1"/>
  <c r="U15" i="3"/>
  <c r="U8" i="2" s="1"/>
  <c r="I15" i="3"/>
  <c r="I8" i="2" s="1"/>
  <c r="AP22" i="3"/>
  <c r="AP9" i="2" s="1"/>
  <c r="AD22" i="3"/>
  <c r="AD9" i="2" s="1"/>
  <c r="R22" i="3"/>
  <c r="R9" i="2" s="1"/>
  <c r="F22" i="3"/>
  <c r="F9" i="2" s="1"/>
  <c r="AM26" i="3"/>
  <c r="AM10" i="2" s="1"/>
  <c r="AA26" i="3"/>
  <c r="AA10" i="2" s="1"/>
  <c r="O26" i="3"/>
  <c r="O10" i="2" s="1"/>
  <c r="C30" i="3"/>
  <c r="AP30" i="3"/>
  <c r="AP12" i="2" s="1"/>
  <c r="AD30" i="3"/>
  <c r="AD12" i="2" s="1"/>
  <c r="R30" i="3"/>
  <c r="R12" i="2" s="1"/>
  <c r="F30" i="3"/>
  <c r="F12" i="2" s="1"/>
  <c r="AS40" i="3"/>
  <c r="AS13" i="2" s="1"/>
  <c r="AG40" i="3"/>
  <c r="AG13" i="2" s="1"/>
  <c r="U40" i="3"/>
  <c r="U13" i="2" s="1"/>
  <c r="I40" i="3"/>
  <c r="I13" i="2" s="1"/>
  <c r="AR50" i="3"/>
  <c r="AR15" i="2" s="1"/>
  <c r="AF50" i="3"/>
  <c r="AF15" i="2" s="1"/>
  <c r="T50" i="3"/>
  <c r="T15" i="2" s="1"/>
  <c r="H50" i="3"/>
  <c r="H15" i="2" s="1"/>
  <c r="AL59" i="3"/>
  <c r="AL17" i="2" s="1"/>
  <c r="Z59" i="3"/>
  <c r="Z17" i="2" s="1"/>
  <c r="N59" i="3"/>
  <c r="N17" i="2" s="1"/>
  <c r="AK64" i="3"/>
  <c r="AK18" i="2" s="1"/>
  <c r="Y64" i="3"/>
  <c r="Y18" i="2" s="1"/>
  <c r="M64" i="3"/>
  <c r="M18" i="2" s="1"/>
  <c r="AN6" i="3"/>
  <c r="AN7" i="2" s="1"/>
  <c r="AB6" i="3"/>
  <c r="AB7" i="2" s="1"/>
  <c r="P6" i="3"/>
  <c r="P7" i="2" s="1"/>
  <c r="AR15" i="3"/>
  <c r="AR8" i="2" s="1"/>
  <c r="AF15" i="3"/>
  <c r="AF8" i="2" s="1"/>
  <c r="T15" i="3"/>
  <c r="T8" i="2" s="1"/>
  <c r="H15" i="3"/>
  <c r="H8" i="2" s="1"/>
  <c r="AO22" i="3"/>
  <c r="AO9" i="2" s="1"/>
  <c r="AC22" i="3"/>
  <c r="AC9" i="2" s="1"/>
  <c r="Q22" i="3"/>
  <c r="Q9" i="2" s="1"/>
  <c r="E22" i="3"/>
  <c r="E9" i="2" s="1"/>
  <c r="AL26" i="3"/>
  <c r="AL10" i="2" s="1"/>
  <c r="Z26" i="3"/>
  <c r="Z10" i="2" s="1"/>
  <c r="N26" i="3"/>
  <c r="N10" i="2" s="1"/>
  <c r="AO30" i="3"/>
  <c r="AO12" i="2" s="1"/>
  <c r="AC30" i="3"/>
  <c r="AC12" i="2" s="1"/>
  <c r="Q30" i="3"/>
  <c r="Q12" i="2" s="1"/>
  <c r="E30" i="3"/>
  <c r="E12" i="2" s="1"/>
  <c r="AR40" i="3"/>
  <c r="AR13" i="2" s="1"/>
  <c r="AF40" i="3"/>
  <c r="AF13" i="2" s="1"/>
  <c r="T40" i="3"/>
  <c r="T13" i="2" s="1"/>
  <c r="H40" i="3"/>
  <c r="H13" i="2" s="1"/>
  <c r="AQ50" i="3"/>
  <c r="AQ15" i="2" s="1"/>
  <c r="AE50" i="3"/>
  <c r="AE15" i="2" s="1"/>
  <c r="S50" i="3"/>
  <c r="S15" i="2" s="1"/>
  <c r="G50" i="3"/>
  <c r="G15" i="2" s="1"/>
  <c r="AS56" i="3"/>
  <c r="AS16" i="2" s="1"/>
  <c r="AG56" i="3"/>
  <c r="AG16" i="2" s="1"/>
  <c r="U56" i="3"/>
  <c r="U16" i="2" s="1"/>
  <c r="I56" i="3"/>
  <c r="I16" i="2" s="1"/>
  <c r="AK59" i="3"/>
  <c r="AK17" i="2" s="1"/>
  <c r="Y59" i="3"/>
  <c r="Y17" i="2" s="1"/>
  <c r="M59" i="3"/>
  <c r="M17" i="2" s="1"/>
  <c r="AJ64" i="3"/>
  <c r="AJ18" i="2" s="1"/>
  <c r="X64" i="3"/>
  <c r="X18" i="2" s="1"/>
  <c r="L64" i="3"/>
  <c r="L18" i="2" s="1"/>
  <c r="AM6" i="3"/>
  <c r="AM7" i="2" s="1"/>
  <c r="AA6" i="3"/>
  <c r="AA7" i="2" s="1"/>
  <c r="O6" i="3"/>
  <c r="O7" i="2" s="1"/>
  <c r="AQ15" i="3"/>
  <c r="AQ8" i="2" s="1"/>
  <c r="AE15" i="3"/>
  <c r="AE8" i="2" s="1"/>
  <c r="S15" i="3"/>
  <c r="S8" i="2" s="1"/>
  <c r="G15" i="3"/>
  <c r="G8" i="2" s="1"/>
  <c r="AN22" i="3"/>
  <c r="AN9" i="2" s="1"/>
  <c r="AB22" i="3"/>
  <c r="AB9" i="2" s="1"/>
  <c r="P22" i="3"/>
  <c r="P9" i="2" s="1"/>
  <c r="D22" i="3"/>
  <c r="D9" i="2" s="1"/>
  <c r="AK26" i="3"/>
  <c r="AK10" i="2" s="1"/>
  <c r="Y26" i="3"/>
  <c r="Y10" i="2" s="1"/>
  <c r="M26" i="3"/>
  <c r="M10" i="2" s="1"/>
  <c r="AN30" i="3"/>
  <c r="AN12" i="2" s="1"/>
  <c r="AB30" i="3"/>
  <c r="AB12" i="2" s="1"/>
  <c r="P30" i="3"/>
  <c r="P12" i="2" s="1"/>
  <c r="D30" i="3"/>
  <c r="D12" i="2" s="1"/>
  <c r="AQ40" i="3"/>
  <c r="AQ13" i="2" s="1"/>
  <c r="AE40" i="3"/>
  <c r="AE13" i="2" s="1"/>
  <c r="S40" i="3"/>
  <c r="S13" i="2" s="1"/>
  <c r="G40" i="3"/>
  <c r="G13" i="2" s="1"/>
  <c r="AP50" i="3"/>
  <c r="AP15" i="2" s="1"/>
  <c r="AD50" i="3"/>
  <c r="AD15" i="2" s="1"/>
  <c r="R50" i="3"/>
  <c r="R15" i="2" s="1"/>
  <c r="F50" i="3"/>
  <c r="F15" i="2" s="1"/>
  <c r="AR56" i="3"/>
  <c r="AR16" i="2" s="1"/>
  <c r="AF56" i="3"/>
  <c r="AF16" i="2" s="1"/>
  <c r="T56" i="3"/>
  <c r="T16" i="2" s="1"/>
  <c r="H56" i="3"/>
  <c r="H16" i="2" s="1"/>
  <c r="AJ59" i="3"/>
  <c r="AJ17" i="2" s="1"/>
  <c r="X59" i="3"/>
  <c r="X17" i="2" s="1"/>
  <c r="L59" i="3"/>
  <c r="L17" i="2" s="1"/>
  <c r="E64" i="3"/>
  <c r="E18" i="2" s="1"/>
  <c r="AI64" i="3"/>
  <c r="AI18" i="2" s="1"/>
  <c r="W64" i="3"/>
  <c r="W18" i="2" s="1"/>
  <c r="K64" i="3"/>
  <c r="K18" i="2" s="1"/>
  <c r="E6" i="3"/>
  <c r="E7" i="2" s="1"/>
  <c r="AL6" i="3"/>
  <c r="AL7" i="2" s="1"/>
  <c r="Z6" i="3"/>
  <c r="Z7" i="2" s="1"/>
  <c r="N6" i="3"/>
  <c r="N7" i="2" s="1"/>
  <c r="AP15" i="3"/>
  <c r="AP8" i="2" s="1"/>
  <c r="AD15" i="3"/>
  <c r="AD8" i="2" s="1"/>
  <c r="R15" i="3"/>
  <c r="R8" i="2" s="1"/>
  <c r="F15" i="3"/>
  <c r="F8" i="2" s="1"/>
  <c r="AM22" i="3"/>
  <c r="AM9" i="2" s="1"/>
  <c r="AA22" i="3"/>
  <c r="AA9" i="2" s="1"/>
  <c r="O22" i="3"/>
  <c r="O9" i="2" s="1"/>
  <c r="C26" i="3"/>
  <c r="AJ26" i="3"/>
  <c r="AJ10" i="2" s="1"/>
  <c r="X26" i="3"/>
  <c r="X10" i="2" s="1"/>
  <c r="L26" i="3"/>
  <c r="L10" i="2" s="1"/>
  <c r="AM30" i="3"/>
  <c r="AM12" i="2" s="1"/>
  <c r="AA30" i="3"/>
  <c r="AA12" i="2" s="1"/>
  <c r="O30" i="3"/>
  <c r="O12" i="2" s="1"/>
  <c r="C40" i="3"/>
  <c r="AP40" i="3"/>
  <c r="AP13" i="2" s="1"/>
  <c r="AD40" i="3"/>
  <c r="AD13" i="2" s="1"/>
  <c r="R40" i="3"/>
  <c r="R13" i="2" s="1"/>
  <c r="F40" i="3"/>
  <c r="F13" i="2" s="1"/>
  <c r="AO50" i="3"/>
  <c r="AO15" i="2" s="1"/>
  <c r="AC50" i="3"/>
  <c r="AC15" i="2" s="1"/>
  <c r="Q50" i="3"/>
  <c r="Q15" i="2" s="1"/>
  <c r="E50" i="3"/>
  <c r="E15" i="2" s="1"/>
  <c r="AQ56" i="3"/>
  <c r="AQ16" i="2" s="1"/>
  <c r="AE56" i="3"/>
  <c r="AE16" i="2" s="1"/>
  <c r="S56" i="3"/>
  <c r="S16" i="2" s="1"/>
  <c r="G56" i="3"/>
  <c r="G16" i="2" s="1"/>
  <c r="AI59" i="3"/>
  <c r="AI17" i="2" s="1"/>
  <c r="W59" i="3"/>
  <c r="W17" i="2" s="1"/>
  <c r="K59" i="3"/>
  <c r="K17" i="2" s="1"/>
  <c r="AH64" i="3"/>
  <c r="AH18" i="2" s="1"/>
  <c r="V64" i="3"/>
  <c r="V18" i="2" s="1"/>
  <c r="J64" i="3"/>
  <c r="J18" i="2" s="1"/>
  <c r="C6" i="3"/>
  <c r="AK6" i="3"/>
  <c r="AK7" i="2" s="1"/>
  <c r="Y6" i="3"/>
  <c r="Y7" i="2" s="1"/>
  <c r="M6" i="3"/>
  <c r="M7" i="2" s="1"/>
  <c r="AO15" i="3"/>
  <c r="AO8" i="2" s="1"/>
  <c r="AC15" i="3"/>
  <c r="AC8" i="2" s="1"/>
  <c r="Q15" i="3"/>
  <c r="Q8" i="2" s="1"/>
  <c r="E15" i="3"/>
  <c r="E8" i="2" s="1"/>
  <c r="AL22" i="3"/>
  <c r="AL9" i="2" s="1"/>
  <c r="Z22" i="3"/>
  <c r="Z9" i="2" s="1"/>
  <c r="N22" i="3"/>
  <c r="N9" i="2" s="1"/>
  <c r="AI26" i="3"/>
  <c r="AI10" i="2" s="1"/>
  <c r="W26" i="3"/>
  <c r="W10" i="2" s="1"/>
  <c r="K26" i="3"/>
  <c r="K10" i="2" s="1"/>
  <c r="AL30" i="3"/>
  <c r="AL12" i="2" s="1"/>
  <c r="Z30" i="3"/>
  <c r="Z12" i="2" s="1"/>
  <c r="N30" i="3"/>
  <c r="N12" i="2" s="1"/>
  <c r="AO40" i="3"/>
  <c r="AO13" i="2" s="1"/>
  <c r="AC40" i="3"/>
  <c r="AC13" i="2" s="1"/>
  <c r="Q40" i="3"/>
  <c r="Q13" i="2" s="1"/>
  <c r="E40" i="3"/>
  <c r="E13" i="2" s="1"/>
  <c r="AN50" i="3"/>
  <c r="AN15" i="2" s="1"/>
  <c r="AB50" i="3"/>
  <c r="AB15" i="2" s="1"/>
  <c r="P50" i="3"/>
  <c r="P15" i="2" s="1"/>
  <c r="D50" i="3"/>
  <c r="D15" i="2" s="1"/>
  <c r="AP56" i="3"/>
  <c r="AP16" i="2" s="1"/>
  <c r="AD56" i="3"/>
  <c r="AD16" i="2" s="1"/>
  <c r="R56" i="3"/>
  <c r="R16" i="2" s="1"/>
  <c r="F56" i="3"/>
  <c r="F16" i="2" s="1"/>
  <c r="AH59" i="3"/>
  <c r="AH17" i="2" s="1"/>
  <c r="V59" i="3"/>
  <c r="V17" i="2" s="1"/>
  <c r="J59" i="3"/>
  <c r="J17" i="2" s="1"/>
  <c r="AS64" i="3"/>
  <c r="AS18" i="2" s="1"/>
  <c r="AG64" i="3"/>
  <c r="AG18" i="2" s="1"/>
  <c r="U64" i="3"/>
  <c r="U18" i="2" s="1"/>
  <c r="I64" i="3"/>
  <c r="I18" i="2" s="1"/>
  <c r="AJ6" i="3"/>
  <c r="AJ7" i="2" s="1"/>
  <c r="X6" i="3"/>
  <c r="X7" i="2" s="1"/>
  <c r="L6" i="3"/>
  <c r="L7" i="2" s="1"/>
  <c r="AN15" i="3"/>
  <c r="AN8" i="2" s="1"/>
  <c r="AB15" i="3"/>
  <c r="AB8" i="2" s="1"/>
  <c r="P15" i="3"/>
  <c r="P8" i="2" s="1"/>
  <c r="D15" i="3"/>
  <c r="D8" i="2" s="1"/>
  <c r="AK22" i="3"/>
  <c r="AK9" i="2" s="1"/>
  <c r="Y22" i="3"/>
  <c r="Y9" i="2" s="1"/>
  <c r="M22" i="3"/>
  <c r="M9" i="2" s="1"/>
  <c r="AH26" i="3"/>
  <c r="AH10" i="2" s="1"/>
  <c r="V26" i="3"/>
  <c r="V10" i="2" s="1"/>
  <c r="J26" i="3"/>
  <c r="J10" i="2" s="1"/>
  <c r="AK30" i="3"/>
  <c r="AK12" i="2" s="1"/>
  <c r="Y30" i="3"/>
  <c r="Y12" i="2" s="1"/>
  <c r="M30" i="3"/>
  <c r="M12" i="2" s="1"/>
  <c r="AN40" i="3"/>
  <c r="AN13" i="2" s="1"/>
  <c r="AB40" i="3"/>
  <c r="AB13" i="2" s="1"/>
  <c r="P40" i="3"/>
  <c r="P13" i="2" s="1"/>
  <c r="D40" i="3"/>
  <c r="D13" i="2" s="1"/>
  <c r="AM50" i="3"/>
  <c r="AM15" i="2" s="1"/>
  <c r="AA50" i="3"/>
  <c r="AA15" i="2" s="1"/>
  <c r="O50" i="3"/>
  <c r="O15" i="2" s="1"/>
  <c r="AO56" i="3"/>
  <c r="AO16" i="2" s="1"/>
  <c r="AC56" i="3"/>
  <c r="AC16" i="2" s="1"/>
  <c r="Q56" i="3"/>
  <c r="Q16" i="2" s="1"/>
  <c r="E56" i="3"/>
  <c r="E16" i="2" s="1"/>
  <c r="AS59" i="3"/>
  <c r="AS17" i="2" s="1"/>
  <c r="AG59" i="3"/>
  <c r="AG17" i="2" s="1"/>
  <c r="U59" i="3"/>
  <c r="U17" i="2" s="1"/>
  <c r="I59" i="3"/>
  <c r="I17" i="2" s="1"/>
  <c r="AR64" i="3"/>
  <c r="AR18" i="2" s="1"/>
  <c r="AF64" i="3"/>
  <c r="AF18" i="2" s="1"/>
  <c r="T64" i="3"/>
  <c r="T18" i="2" s="1"/>
  <c r="H64" i="3"/>
  <c r="H18" i="2" s="1"/>
  <c r="AI6" i="3"/>
  <c r="AI7" i="2" s="1"/>
  <c r="W6" i="3"/>
  <c r="W7" i="2" s="1"/>
  <c r="K6" i="3"/>
  <c r="K7" i="2" s="1"/>
  <c r="AM15" i="3"/>
  <c r="AM8" i="2" s="1"/>
  <c r="AA15" i="3"/>
  <c r="AA8" i="2" s="1"/>
  <c r="O15" i="3"/>
  <c r="O8" i="2" s="1"/>
  <c r="C22" i="3"/>
  <c r="AJ22" i="3"/>
  <c r="AJ9" i="2" s="1"/>
  <c r="X22" i="3"/>
  <c r="X9" i="2" s="1"/>
  <c r="L22" i="3"/>
  <c r="L9" i="2" s="1"/>
  <c r="AS26" i="3"/>
  <c r="AS10" i="2" s="1"/>
  <c r="AG26" i="3"/>
  <c r="AG10" i="2" s="1"/>
  <c r="U26" i="3"/>
  <c r="U10" i="2" s="1"/>
  <c r="I26" i="3"/>
  <c r="I10" i="2" s="1"/>
  <c r="AJ30" i="3"/>
  <c r="AJ12" i="2" s="1"/>
  <c r="X30" i="3"/>
  <c r="X12" i="2" s="1"/>
  <c r="L30" i="3"/>
  <c r="L12" i="2" s="1"/>
  <c r="AM40" i="3"/>
  <c r="AM13" i="2" s="1"/>
  <c r="AA40" i="3"/>
  <c r="AA13" i="2" s="1"/>
  <c r="O40" i="3"/>
  <c r="O13" i="2" s="1"/>
  <c r="C50" i="3"/>
  <c r="AL50" i="3"/>
  <c r="AL15" i="2" s="1"/>
  <c r="Z50" i="3"/>
  <c r="Z15" i="2" s="1"/>
  <c r="N50" i="3"/>
  <c r="N15" i="2" s="1"/>
  <c r="AN56" i="3"/>
  <c r="AN16" i="2" s="1"/>
  <c r="AB56" i="3"/>
  <c r="AB16" i="2" s="1"/>
  <c r="P56" i="3"/>
  <c r="P16" i="2" s="1"/>
  <c r="D56" i="3"/>
  <c r="D16" i="2" s="1"/>
  <c r="AR59" i="3"/>
  <c r="AR17" i="2" s="1"/>
  <c r="AF59" i="3"/>
  <c r="AF17" i="2" s="1"/>
  <c r="T59" i="3"/>
  <c r="T17" i="2" s="1"/>
  <c r="H59" i="3"/>
  <c r="H17" i="2" s="1"/>
  <c r="AQ64" i="3"/>
  <c r="AQ18" i="2" s="1"/>
  <c r="AE64" i="3"/>
  <c r="AE18" i="2" s="1"/>
  <c r="S64" i="3"/>
  <c r="S18" i="2" s="1"/>
  <c r="G64" i="3"/>
  <c r="G18" i="2" s="1"/>
  <c r="D6" i="3"/>
  <c r="D7" i="2" s="1"/>
  <c r="AH6" i="3"/>
  <c r="AH7" i="2" s="1"/>
  <c r="V6" i="3"/>
  <c r="V7" i="2" s="1"/>
  <c r="J6" i="3"/>
  <c r="J7" i="2" s="1"/>
  <c r="AL15" i="3"/>
  <c r="AL8" i="2" s="1"/>
  <c r="Z15" i="3"/>
  <c r="Z8" i="2" s="1"/>
  <c r="N15" i="3"/>
  <c r="N8" i="2" s="1"/>
  <c r="AI22" i="3"/>
  <c r="AI9" i="2" s="1"/>
  <c r="W22" i="3"/>
  <c r="W9" i="2" s="1"/>
  <c r="K22" i="3"/>
  <c r="K9" i="2" s="1"/>
  <c r="AR26" i="3"/>
  <c r="AR10" i="2" s="1"/>
  <c r="AF26" i="3"/>
  <c r="AF10" i="2" s="1"/>
  <c r="T26" i="3"/>
  <c r="T10" i="2" s="1"/>
  <c r="H26" i="3"/>
  <c r="H10" i="2" s="1"/>
  <c r="AI30" i="3"/>
  <c r="AI12" i="2" s="1"/>
  <c r="W30" i="3"/>
  <c r="W12" i="2" s="1"/>
  <c r="K30" i="3"/>
  <c r="K12" i="2" s="1"/>
  <c r="AL40" i="3"/>
  <c r="AL13" i="2" s="1"/>
  <c r="Z40" i="3"/>
  <c r="Z13" i="2" s="1"/>
  <c r="N40" i="3"/>
  <c r="N13" i="2" s="1"/>
  <c r="AK50" i="3"/>
  <c r="AK15" i="2" s="1"/>
  <c r="Y50" i="3"/>
  <c r="Y15" i="2" s="1"/>
  <c r="M50" i="3"/>
  <c r="M15" i="2" s="1"/>
  <c r="AM56" i="3"/>
  <c r="AM16" i="2" s="1"/>
  <c r="AA56" i="3"/>
  <c r="AA16" i="2" s="1"/>
  <c r="O56" i="3"/>
  <c r="O16" i="2" s="1"/>
  <c r="C59" i="3"/>
  <c r="AQ59" i="3"/>
  <c r="AQ17" i="2" s="1"/>
  <c r="AE59" i="3"/>
  <c r="AE17" i="2" s="1"/>
  <c r="S59" i="3"/>
  <c r="S17" i="2" s="1"/>
  <c r="G59" i="3"/>
  <c r="G17" i="2" s="1"/>
  <c r="AP64" i="3"/>
  <c r="AP18" i="2" s="1"/>
  <c r="AD64" i="3"/>
  <c r="AD18" i="2" s="1"/>
  <c r="R64" i="3"/>
  <c r="R18" i="2" s="1"/>
  <c r="F64" i="3"/>
  <c r="F18" i="2" s="1"/>
  <c r="AG6" i="3"/>
  <c r="AG7" i="2" s="1"/>
  <c r="AK15" i="3"/>
  <c r="AK8" i="2" s="1"/>
  <c r="Y15" i="3"/>
  <c r="Y8" i="2" s="1"/>
  <c r="M15" i="3"/>
  <c r="M8" i="2" s="1"/>
  <c r="AH22" i="3"/>
  <c r="AH9" i="2" s="1"/>
  <c r="V22" i="3"/>
  <c r="V9" i="2" s="1"/>
  <c r="J22" i="3"/>
  <c r="J9" i="2" s="1"/>
  <c r="AQ26" i="3"/>
  <c r="AQ10" i="2" s="1"/>
  <c r="AE26" i="3"/>
  <c r="AE10" i="2" s="1"/>
  <c r="S26" i="3"/>
  <c r="S10" i="2" s="1"/>
  <c r="G26" i="3"/>
  <c r="G10" i="2" s="1"/>
  <c r="AH30" i="3"/>
  <c r="AH12" i="2" s="1"/>
  <c r="V30" i="3"/>
  <c r="V12" i="2" s="1"/>
  <c r="J30" i="3"/>
  <c r="J12" i="2" s="1"/>
  <c r="AK40" i="3"/>
  <c r="AK13" i="2" s="1"/>
  <c r="Y40" i="3"/>
  <c r="Y13" i="2" s="1"/>
  <c r="M40" i="3"/>
  <c r="M13" i="2" s="1"/>
  <c r="AJ50" i="3"/>
  <c r="AJ15" i="2" s="1"/>
  <c r="X50" i="3"/>
  <c r="X15" i="2" s="1"/>
  <c r="L50" i="3"/>
  <c r="L15" i="2" s="1"/>
  <c r="AL56" i="3"/>
  <c r="AL16" i="2" s="1"/>
  <c r="Z56" i="3"/>
  <c r="Z16" i="2" s="1"/>
  <c r="N56" i="3"/>
  <c r="N16" i="2" s="1"/>
  <c r="AP59" i="3"/>
  <c r="AP17" i="2" s="1"/>
  <c r="AD59" i="3"/>
  <c r="AD17" i="2" s="1"/>
  <c r="R59" i="3"/>
  <c r="R17" i="2" s="1"/>
  <c r="F59" i="3"/>
  <c r="F17" i="2" s="1"/>
  <c r="AO64" i="3"/>
  <c r="AO18" i="2" s="1"/>
  <c r="AC64" i="3"/>
  <c r="AC18" i="2" s="1"/>
  <c r="Q64" i="3"/>
  <c r="Q18" i="2" s="1"/>
  <c r="U6" i="3"/>
  <c r="U7" i="2" s="1"/>
  <c r="AR6" i="3"/>
  <c r="AR7" i="2" s="1"/>
  <c r="AF6" i="3"/>
  <c r="AF7" i="2" s="1"/>
  <c r="T6" i="3"/>
  <c r="T7" i="2" s="1"/>
  <c r="H6" i="3"/>
  <c r="H7" i="2" s="1"/>
  <c r="AJ15" i="3"/>
  <c r="AJ8" i="2" s="1"/>
  <c r="X15" i="3"/>
  <c r="X8" i="2" s="1"/>
  <c r="L15" i="3"/>
  <c r="L8" i="2" s="1"/>
  <c r="AS22" i="3"/>
  <c r="AS9" i="2" s="1"/>
  <c r="AG22" i="3"/>
  <c r="AG9" i="2" s="1"/>
  <c r="U22" i="3"/>
  <c r="U9" i="2" s="1"/>
  <c r="I22" i="3"/>
  <c r="I9" i="2" s="1"/>
  <c r="AP26" i="3"/>
  <c r="AP10" i="2" s="1"/>
  <c r="AD26" i="3"/>
  <c r="AD10" i="2" s="1"/>
  <c r="R26" i="3"/>
  <c r="R10" i="2" s="1"/>
  <c r="F26" i="3"/>
  <c r="F10" i="2" s="1"/>
  <c r="AS30" i="3"/>
  <c r="AS12" i="2" s="1"/>
  <c r="AS11" i="2" s="1"/>
  <c r="AG30" i="3"/>
  <c r="AG12" i="2" s="1"/>
  <c r="AG11" i="2" s="1"/>
  <c r="U30" i="3"/>
  <c r="U12" i="2" s="1"/>
  <c r="U11" i="2" s="1"/>
  <c r="I30" i="3"/>
  <c r="I12" i="2" s="1"/>
  <c r="I11" i="2" s="1"/>
  <c r="AJ40" i="3"/>
  <c r="AJ13" i="2" s="1"/>
  <c r="X40" i="3"/>
  <c r="X13" i="2" s="1"/>
  <c r="L40" i="3"/>
  <c r="L13" i="2" s="1"/>
  <c r="AI50" i="3"/>
  <c r="AI15" i="2" s="1"/>
  <c r="W50" i="3"/>
  <c r="W15" i="2" s="1"/>
  <c r="K50" i="3"/>
  <c r="K15" i="2" s="1"/>
  <c r="AK56" i="3"/>
  <c r="AK16" i="2" s="1"/>
  <c r="Y56" i="3"/>
  <c r="Y16" i="2" s="1"/>
  <c r="M56" i="3"/>
  <c r="M16" i="2" s="1"/>
  <c r="AO59" i="3"/>
  <c r="AO17" i="2" s="1"/>
  <c r="AC59" i="3"/>
  <c r="AC17" i="2" s="1"/>
  <c r="Q59" i="3"/>
  <c r="Q17" i="2" s="1"/>
  <c r="E59" i="3"/>
  <c r="E17" i="2" s="1"/>
  <c r="AN64" i="3"/>
  <c r="AN18" i="2" s="1"/>
  <c r="AB64" i="3"/>
  <c r="AB18" i="2" s="1"/>
  <c r="P64" i="3"/>
  <c r="P18" i="2" s="1"/>
  <c r="D64" i="3"/>
  <c r="D18" i="2" s="1"/>
  <c r="I6" i="3"/>
  <c r="I7" i="2" s="1"/>
  <c r="AQ6" i="3"/>
  <c r="AQ7" i="2" s="1"/>
  <c r="AE6" i="3"/>
  <c r="AE7" i="2" s="1"/>
  <c r="S6" i="3"/>
  <c r="S7" i="2" s="1"/>
  <c r="G6" i="3"/>
  <c r="G7" i="2" s="1"/>
  <c r="AI15" i="3"/>
  <c r="AI8" i="2" s="1"/>
  <c r="W15" i="3"/>
  <c r="W8" i="2" s="1"/>
  <c r="K15" i="3"/>
  <c r="K8" i="2" s="1"/>
  <c r="AR22" i="3"/>
  <c r="AR9" i="2" s="1"/>
  <c r="AF22" i="3"/>
  <c r="AF9" i="2" s="1"/>
  <c r="T22" i="3"/>
  <c r="T9" i="2" s="1"/>
  <c r="H22" i="3"/>
  <c r="H9" i="2" s="1"/>
  <c r="AO26" i="3"/>
  <c r="AO10" i="2" s="1"/>
  <c r="AC26" i="3"/>
  <c r="AC10" i="2" s="1"/>
  <c r="Q26" i="3"/>
  <c r="Q10" i="2" s="1"/>
  <c r="E26" i="3"/>
  <c r="E10" i="2" s="1"/>
  <c r="AR30" i="3"/>
  <c r="AR12" i="2" s="1"/>
  <c r="AF30" i="3"/>
  <c r="AF12" i="2" s="1"/>
  <c r="T30" i="3"/>
  <c r="T12" i="2" s="1"/>
  <c r="H30" i="3"/>
  <c r="H12" i="2" s="1"/>
  <c r="AI40" i="3"/>
  <c r="AI13" i="2" s="1"/>
  <c r="W40" i="3"/>
  <c r="W13" i="2" s="1"/>
  <c r="K40" i="3"/>
  <c r="K13" i="2" s="1"/>
  <c r="AH50" i="3"/>
  <c r="AH15" i="2" s="1"/>
  <c r="V50" i="3"/>
  <c r="V15" i="2" s="1"/>
  <c r="J50" i="3"/>
  <c r="J15" i="2" s="1"/>
  <c r="AJ56" i="3"/>
  <c r="AJ16" i="2" s="1"/>
  <c r="X56" i="3"/>
  <c r="X16" i="2" s="1"/>
  <c r="L56" i="3"/>
  <c r="L16" i="2" s="1"/>
  <c r="AN59" i="3"/>
  <c r="AN17" i="2" s="1"/>
  <c r="AB59" i="3"/>
  <c r="AB17" i="2" s="1"/>
  <c r="P59" i="3"/>
  <c r="P17" i="2" s="1"/>
  <c r="D59" i="3"/>
  <c r="D17" i="2" s="1"/>
  <c r="AM64" i="3"/>
  <c r="AM18" i="2" s="1"/>
  <c r="AA64" i="3"/>
  <c r="AA18" i="2" s="1"/>
  <c r="O64" i="3"/>
  <c r="O18" i="2" s="1"/>
  <c r="AS6" i="3"/>
  <c r="AS7" i="2" s="1"/>
  <c r="AP6" i="3"/>
  <c r="AP7" i="2" s="1"/>
  <c r="AD6" i="3"/>
  <c r="AD7" i="2" s="1"/>
  <c r="R6" i="3"/>
  <c r="R7" i="2" s="1"/>
  <c r="F6" i="3"/>
  <c r="F7" i="2" s="1"/>
  <c r="AH15" i="3"/>
  <c r="AH8" i="2" s="1"/>
  <c r="V15" i="3"/>
  <c r="V8" i="2" s="1"/>
  <c r="J15" i="3"/>
  <c r="J8" i="2" s="1"/>
  <c r="AQ22" i="3"/>
  <c r="AQ9" i="2" s="1"/>
  <c r="AE22" i="3"/>
  <c r="AE9" i="2" s="1"/>
  <c r="S22" i="3"/>
  <c r="S9" i="2" s="1"/>
  <c r="G22" i="3"/>
  <c r="G9" i="2" s="1"/>
  <c r="AN26" i="3"/>
  <c r="AN10" i="2" s="1"/>
  <c r="AB26" i="3"/>
  <c r="AB10" i="2" s="1"/>
  <c r="P26" i="3"/>
  <c r="P10" i="2" s="1"/>
  <c r="D26" i="3"/>
  <c r="D10" i="2" s="1"/>
  <c r="AQ30" i="3"/>
  <c r="AQ12" i="2" s="1"/>
  <c r="AE30" i="3"/>
  <c r="AE12" i="2" s="1"/>
  <c r="S30" i="3"/>
  <c r="S12" i="2" s="1"/>
  <c r="G30" i="3"/>
  <c r="G12" i="2" s="1"/>
  <c r="AH40" i="3"/>
  <c r="AH13" i="2" s="1"/>
  <c r="V40" i="3"/>
  <c r="V13" i="2" s="1"/>
  <c r="J40" i="3"/>
  <c r="J13" i="2" s="1"/>
  <c r="AS50" i="3"/>
  <c r="AS15" i="2" s="1"/>
  <c r="AG50" i="3"/>
  <c r="AG15" i="2" s="1"/>
  <c r="U50" i="3"/>
  <c r="U15" i="2" s="1"/>
  <c r="I50" i="3"/>
  <c r="I15" i="2" s="1"/>
  <c r="AI56" i="3"/>
  <c r="AI16" i="2" s="1"/>
  <c r="W56" i="3"/>
  <c r="W16" i="2" s="1"/>
  <c r="K56" i="3"/>
  <c r="K16" i="2" s="1"/>
  <c r="AM59" i="3"/>
  <c r="AM17" i="2" s="1"/>
  <c r="AA59" i="3"/>
  <c r="AA17" i="2" s="1"/>
  <c r="O59" i="3"/>
  <c r="O17" i="2" s="1"/>
  <c r="C64" i="3"/>
  <c r="AL64" i="3"/>
  <c r="AL18" i="2" s="1"/>
  <c r="Z64" i="3"/>
  <c r="Z18" i="2" s="1"/>
  <c r="N64" i="3"/>
  <c r="N18" i="2" s="1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H54" i="7"/>
  <c r="AI54" i="7"/>
  <c r="AJ54" i="7"/>
  <c r="AK54" i="7"/>
  <c r="AL54" i="7"/>
  <c r="AM54" i="7"/>
  <c r="AN54" i="7"/>
  <c r="AO54" i="7"/>
  <c r="AP54" i="7"/>
  <c r="AQ54" i="7"/>
  <c r="AR54" i="7"/>
  <c r="AS54" i="7"/>
  <c r="AT54" i="7"/>
  <c r="AU54" i="7"/>
  <c r="AV54" i="7"/>
  <c r="AW54" i="7"/>
  <c r="G54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G42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H35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G35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H10" i="7"/>
  <c r="G10" i="7"/>
  <c r="F557" i="7"/>
  <c r="F556" i="7"/>
  <c r="F555" i="7"/>
  <c r="F553" i="7"/>
  <c r="AT554" i="7" s="1"/>
  <c r="E553" i="7"/>
  <c r="F552" i="7"/>
  <c r="F551" i="7"/>
  <c r="F550" i="7"/>
  <c r="F549" i="7"/>
  <c r="F548" i="7"/>
  <c r="F547" i="7"/>
  <c r="F546" i="7"/>
  <c r="F545" i="7"/>
  <c r="F543" i="7"/>
  <c r="E543" i="7"/>
  <c r="F542" i="7"/>
  <c r="E542" i="7"/>
  <c r="E540" i="7" s="1"/>
  <c r="F540" i="7"/>
  <c r="F539" i="7"/>
  <c r="F538" i="7"/>
  <c r="F537" i="7"/>
  <c r="F536" i="7"/>
  <c r="F535" i="7"/>
  <c r="F534" i="7"/>
  <c r="F533" i="7"/>
  <c r="F531" i="7"/>
  <c r="E531" i="7"/>
  <c r="F530" i="7"/>
  <c r="F529" i="7"/>
  <c r="F528" i="7"/>
  <c r="F527" i="7"/>
  <c r="F526" i="7"/>
  <c r="F525" i="7"/>
  <c r="F523" i="7"/>
  <c r="AU524" i="7" s="1"/>
  <c r="E523" i="7"/>
  <c r="F522" i="7"/>
  <c r="F521" i="7"/>
  <c r="F520" i="7"/>
  <c r="F519" i="7"/>
  <c r="F518" i="7"/>
  <c r="F517" i="7"/>
  <c r="F516" i="7"/>
  <c r="F515" i="7"/>
  <c r="F514" i="7"/>
  <c r="F513" i="7"/>
  <c r="F511" i="7"/>
  <c r="AE512" i="7" s="1"/>
  <c r="E511" i="7"/>
  <c r="AC509" i="7"/>
  <c r="AB509" i="7"/>
  <c r="AA509" i="7"/>
  <c r="Z509" i="7"/>
  <c r="Y509" i="7"/>
  <c r="X509" i="7"/>
  <c r="W509" i="7"/>
  <c r="V509" i="7"/>
  <c r="U509" i="7"/>
  <c r="T509" i="7"/>
  <c r="S509" i="7"/>
  <c r="R509" i="7"/>
  <c r="Q509" i="7"/>
  <c r="P509" i="7"/>
  <c r="O509" i="7"/>
  <c r="N509" i="7"/>
  <c r="M509" i="7"/>
  <c r="L509" i="7"/>
  <c r="K509" i="7"/>
  <c r="J509" i="7"/>
  <c r="I509" i="7"/>
  <c r="H509" i="7"/>
  <c r="G509" i="7"/>
  <c r="F508" i="7"/>
  <c r="F506" i="7"/>
  <c r="E506" i="7"/>
  <c r="F505" i="7"/>
  <c r="F504" i="7"/>
  <c r="F502" i="7"/>
  <c r="M503" i="7" s="1"/>
  <c r="E502" i="7"/>
  <c r="F501" i="7"/>
  <c r="F500" i="7"/>
  <c r="F499" i="7"/>
  <c r="F497" i="7"/>
  <c r="E497" i="7"/>
  <c r="F496" i="7"/>
  <c r="F495" i="7"/>
  <c r="F494" i="7"/>
  <c r="F493" i="7"/>
  <c r="F492" i="7"/>
  <c r="F491" i="7"/>
  <c r="F489" i="7"/>
  <c r="E489" i="7"/>
  <c r="F488" i="7"/>
  <c r="F486" i="7"/>
  <c r="E486" i="7"/>
  <c r="F485" i="7"/>
  <c r="F484" i="7"/>
  <c r="F483" i="7"/>
  <c r="F482" i="7"/>
  <c r="F481" i="7"/>
  <c r="F480" i="7"/>
  <c r="F479" i="7"/>
  <c r="F477" i="7"/>
  <c r="AT478" i="7" s="1"/>
  <c r="E477" i="7"/>
  <c r="F476" i="7"/>
  <c r="F475" i="7"/>
  <c r="F473" i="7"/>
  <c r="AT474" i="7" s="1"/>
  <c r="E473" i="7"/>
  <c r="F472" i="7"/>
  <c r="F471" i="7"/>
  <c r="F470" i="7"/>
  <c r="F469" i="7"/>
  <c r="F468" i="7"/>
  <c r="F467" i="7"/>
  <c r="F466" i="7"/>
  <c r="F465" i="7"/>
  <c r="F464" i="7"/>
  <c r="F462" i="7"/>
  <c r="Y463" i="7" s="1"/>
  <c r="E462" i="7"/>
  <c r="F461" i="7"/>
  <c r="F460" i="7"/>
  <c r="F458" i="7"/>
  <c r="AM459" i="7" s="1"/>
  <c r="E458" i="7"/>
  <c r="F457" i="7"/>
  <c r="F456" i="7"/>
  <c r="F455" i="7"/>
  <c r="F453" i="7"/>
  <c r="X454" i="7" s="1"/>
  <c r="E453" i="7"/>
  <c r="F452" i="7"/>
  <c r="F451" i="7"/>
  <c r="F450" i="7"/>
  <c r="F449" i="7"/>
  <c r="F448" i="7"/>
  <c r="F447" i="7"/>
  <c r="F446" i="7"/>
  <c r="F445" i="7"/>
  <c r="F443" i="7"/>
  <c r="AC444" i="7" s="1"/>
  <c r="E443" i="7"/>
  <c r="F442" i="7"/>
  <c r="F440" i="7"/>
  <c r="AS441" i="7" s="1"/>
  <c r="E440" i="7"/>
  <c r="F439" i="7"/>
  <c r="F438" i="7"/>
  <c r="F436" i="7"/>
  <c r="AK437" i="7" s="1"/>
  <c r="E436" i="7"/>
  <c r="F435" i="7"/>
  <c r="F434" i="7"/>
  <c r="F433" i="7"/>
  <c r="F432" i="7"/>
  <c r="F431" i="7"/>
  <c r="F430" i="7"/>
  <c r="F428" i="7"/>
  <c r="AT429" i="7" s="1"/>
  <c r="E428" i="7"/>
  <c r="AD426" i="7"/>
  <c r="AC426" i="7"/>
  <c r="AB426" i="7"/>
  <c r="AA426" i="7"/>
  <c r="Z426" i="7"/>
  <c r="Y426" i="7"/>
  <c r="X426" i="7"/>
  <c r="W426" i="7"/>
  <c r="V426" i="7"/>
  <c r="U426" i="7"/>
  <c r="T426" i="7"/>
  <c r="S426" i="7"/>
  <c r="R426" i="7"/>
  <c r="Q426" i="7"/>
  <c r="P426" i="7"/>
  <c r="O426" i="7"/>
  <c r="N426" i="7"/>
  <c r="M426" i="7"/>
  <c r="L426" i="7"/>
  <c r="K426" i="7"/>
  <c r="J426" i="7"/>
  <c r="I426" i="7"/>
  <c r="H426" i="7"/>
  <c r="G426" i="7"/>
  <c r="F425" i="7"/>
  <c r="Z427" i="7" s="1"/>
  <c r="F423" i="7"/>
  <c r="E423" i="7"/>
  <c r="F422" i="7"/>
  <c r="F421" i="7"/>
  <c r="F419" i="7"/>
  <c r="AS420" i="7" s="1"/>
  <c r="E419" i="7"/>
  <c r="F418" i="7"/>
  <c r="F417" i="7"/>
  <c r="F415" i="7"/>
  <c r="Z416" i="7" s="1"/>
  <c r="E415" i="7"/>
  <c r="F414" i="7"/>
  <c r="F412" i="7"/>
  <c r="AH413" i="7" s="1"/>
  <c r="E412" i="7"/>
  <c r="F411" i="7"/>
  <c r="F410" i="7"/>
  <c r="F409" i="7"/>
  <c r="F408" i="7"/>
  <c r="F407" i="7"/>
  <c r="F406" i="7"/>
  <c r="F405" i="7"/>
  <c r="F404" i="7"/>
  <c r="F402" i="7"/>
  <c r="AW403" i="7" s="1"/>
  <c r="E402" i="7"/>
  <c r="F401" i="7"/>
  <c r="F400" i="7"/>
  <c r="F399" i="7"/>
  <c r="F398" i="7"/>
  <c r="F397" i="7"/>
  <c r="F396" i="7"/>
  <c r="F395" i="7"/>
  <c r="F394" i="7"/>
  <c r="F393" i="7"/>
  <c r="F392" i="7"/>
  <c r="F391" i="7"/>
  <c r="F389" i="7"/>
  <c r="AN390" i="7" s="1"/>
  <c r="E389" i="7"/>
  <c r="F388" i="7"/>
  <c r="F387" i="7"/>
  <c r="F386" i="7"/>
  <c r="F385" i="7"/>
  <c r="F384" i="7"/>
  <c r="F383" i="7"/>
  <c r="F381" i="7"/>
  <c r="E381" i="7"/>
  <c r="F380" i="7"/>
  <c r="F379" i="7"/>
  <c r="F378" i="7"/>
  <c r="F377" i="7"/>
  <c r="F375" i="7"/>
  <c r="AG376" i="7" s="1"/>
  <c r="E375" i="7"/>
  <c r="F374" i="7"/>
  <c r="F373" i="7"/>
  <c r="F372" i="7"/>
  <c r="F371" i="7"/>
  <c r="F370" i="7"/>
  <c r="F369" i="7"/>
  <c r="F367" i="7"/>
  <c r="AS368" i="7" s="1"/>
  <c r="E367" i="7"/>
  <c r="AD365" i="7"/>
  <c r="AC365" i="7"/>
  <c r="AB365" i="7"/>
  <c r="AA365" i="7"/>
  <c r="Z365" i="7"/>
  <c r="Y365" i="7"/>
  <c r="X365" i="7"/>
  <c r="W365" i="7"/>
  <c r="V365" i="7"/>
  <c r="U365" i="7"/>
  <c r="T365" i="7"/>
  <c r="S365" i="7"/>
  <c r="R365" i="7"/>
  <c r="Q365" i="7"/>
  <c r="P365" i="7"/>
  <c r="O365" i="7"/>
  <c r="N365" i="7"/>
  <c r="M365" i="7"/>
  <c r="L365" i="7"/>
  <c r="K365" i="7"/>
  <c r="J365" i="7"/>
  <c r="I365" i="7"/>
  <c r="H365" i="7"/>
  <c r="G365" i="7"/>
  <c r="F364" i="7"/>
  <c r="F362" i="7"/>
  <c r="AK363" i="7" s="1"/>
  <c r="E362" i="7"/>
  <c r="F361" i="7"/>
  <c r="F360" i="7"/>
  <c r="F359" i="7"/>
  <c r="F358" i="7"/>
  <c r="F357" i="7"/>
  <c r="F355" i="7"/>
  <c r="AN356" i="7" s="1"/>
  <c r="E355" i="7"/>
  <c r="F354" i="7"/>
  <c r="F353" i="7"/>
  <c r="F352" i="7"/>
  <c r="F351" i="7"/>
  <c r="F350" i="7"/>
  <c r="F348" i="7"/>
  <c r="Z349" i="7" s="1"/>
  <c r="E348" i="7"/>
  <c r="F347" i="7"/>
  <c r="F346" i="7"/>
  <c r="F345" i="7"/>
  <c r="F343" i="7"/>
  <c r="E343" i="7"/>
  <c r="F342" i="7"/>
  <c r="F340" i="7"/>
  <c r="AQ341" i="7" s="1"/>
  <c r="E340" i="7"/>
  <c r="F339" i="7"/>
  <c r="F338" i="7"/>
  <c r="F336" i="7"/>
  <c r="E336" i="7"/>
  <c r="F335" i="7"/>
  <c r="F334" i="7"/>
  <c r="F332" i="7"/>
  <c r="E332" i="7"/>
  <c r="F331" i="7"/>
  <c r="F329" i="7"/>
  <c r="AS330" i="7" s="1"/>
  <c r="E329" i="7"/>
  <c r="F328" i="7"/>
  <c r="F327" i="7"/>
  <c r="F326" i="7"/>
  <c r="F325" i="7"/>
  <c r="F323" i="7"/>
  <c r="AF324" i="7" s="1"/>
  <c r="E323" i="7"/>
  <c r="F322" i="7"/>
  <c r="F321" i="7"/>
  <c r="F320" i="7"/>
  <c r="F319" i="7"/>
  <c r="F317" i="7"/>
  <c r="AO318" i="7" s="1"/>
  <c r="E317" i="7"/>
  <c r="AW315" i="7"/>
  <c r="AV315" i="7"/>
  <c r="AU315" i="7"/>
  <c r="AT315" i="7"/>
  <c r="AS315" i="7"/>
  <c r="AR315" i="7"/>
  <c r="AQ315" i="7"/>
  <c r="AP315" i="7"/>
  <c r="AO315" i="7"/>
  <c r="AN315" i="7"/>
  <c r="AM315" i="7"/>
  <c r="AL315" i="7"/>
  <c r="AK315" i="7"/>
  <c r="AJ315" i="7"/>
  <c r="AI315" i="7"/>
  <c r="AH315" i="7"/>
  <c r="AG315" i="7"/>
  <c r="AF315" i="7"/>
  <c r="AE315" i="7"/>
  <c r="AC315" i="7"/>
  <c r="AB315" i="7"/>
  <c r="AA315" i="7"/>
  <c r="Z315" i="7"/>
  <c r="Y315" i="7"/>
  <c r="X315" i="7"/>
  <c r="W315" i="7"/>
  <c r="V315" i="7"/>
  <c r="U315" i="7"/>
  <c r="T315" i="7"/>
  <c r="S315" i="7"/>
  <c r="R315" i="7"/>
  <c r="Q315" i="7"/>
  <c r="P315" i="7"/>
  <c r="O315" i="7"/>
  <c r="N315" i="7"/>
  <c r="M315" i="7"/>
  <c r="L315" i="7"/>
  <c r="K315" i="7"/>
  <c r="J315" i="7"/>
  <c r="I315" i="7"/>
  <c r="H315" i="7"/>
  <c r="G315" i="7"/>
  <c r="F314" i="7"/>
  <c r="F313" i="7"/>
  <c r="F312" i="7"/>
  <c r="F311" i="7"/>
  <c r="F310" i="7"/>
  <c r="F308" i="7"/>
  <c r="AR309" i="7" s="1"/>
  <c r="E308" i="7"/>
  <c r="F307" i="7"/>
  <c r="F306" i="7"/>
  <c r="F305" i="7"/>
  <c r="F304" i="7"/>
  <c r="F303" i="7"/>
  <c r="F302" i="7"/>
  <c r="F300" i="7"/>
  <c r="AS301" i="7" s="1"/>
  <c r="E300" i="7"/>
  <c r="F299" i="7"/>
  <c r="F298" i="7"/>
  <c r="F297" i="7"/>
  <c r="F296" i="7"/>
  <c r="F295" i="7"/>
  <c r="F294" i="7"/>
  <c r="F293" i="7"/>
  <c r="F291" i="7"/>
  <c r="E291" i="7"/>
  <c r="F290" i="7"/>
  <c r="F289" i="7"/>
  <c r="F288" i="7"/>
  <c r="F287" i="7"/>
  <c r="F286" i="7"/>
  <c r="F285" i="7"/>
  <c r="F284" i="7"/>
  <c r="F282" i="7"/>
  <c r="Z283" i="7" s="1"/>
  <c r="E282" i="7"/>
  <c r="F281" i="7"/>
  <c r="F280" i="7"/>
  <c r="F279" i="7"/>
  <c r="F278" i="7"/>
  <c r="F277" i="7"/>
  <c r="F276" i="7"/>
  <c r="F275" i="7"/>
  <c r="F273" i="7"/>
  <c r="AF274" i="7" s="1"/>
  <c r="E273" i="7"/>
  <c r="AW271" i="7"/>
  <c r="AV271" i="7"/>
  <c r="AU271" i="7"/>
  <c r="AT271" i="7"/>
  <c r="AS271" i="7"/>
  <c r="AR271" i="7"/>
  <c r="AQ271" i="7"/>
  <c r="AP271" i="7"/>
  <c r="AO271" i="7"/>
  <c r="AN271" i="7"/>
  <c r="AM271" i="7"/>
  <c r="AL271" i="7"/>
  <c r="AK271" i="7"/>
  <c r="AJ271" i="7"/>
  <c r="AI271" i="7"/>
  <c r="AH271" i="7"/>
  <c r="AG271" i="7"/>
  <c r="AF271" i="7"/>
  <c r="AE271" i="7"/>
  <c r="AD271" i="7"/>
  <c r="AC271" i="7"/>
  <c r="AB271" i="7"/>
  <c r="AA271" i="7"/>
  <c r="Z271" i="7"/>
  <c r="Y271" i="7"/>
  <c r="X271" i="7"/>
  <c r="W271" i="7"/>
  <c r="V271" i="7"/>
  <c r="U271" i="7"/>
  <c r="T271" i="7"/>
  <c r="S271" i="7"/>
  <c r="R271" i="7"/>
  <c r="Q271" i="7"/>
  <c r="P271" i="7"/>
  <c r="O271" i="7"/>
  <c r="N271" i="7"/>
  <c r="M271" i="7"/>
  <c r="L271" i="7"/>
  <c r="K271" i="7"/>
  <c r="J271" i="7"/>
  <c r="I271" i="7"/>
  <c r="H271" i="7"/>
  <c r="G271" i="7"/>
  <c r="F270" i="7"/>
  <c r="F269" i="7"/>
  <c r="F268" i="7"/>
  <c r="F267" i="7"/>
  <c r="F266" i="7"/>
  <c r="F265" i="7"/>
  <c r="F264" i="7"/>
  <c r="F263" i="7"/>
  <c r="F262" i="7"/>
  <c r="F261" i="7"/>
  <c r="F260" i="7"/>
  <c r="F258" i="7"/>
  <c r="E258" i="7"/>
  <c r="F257" i="7"/>
  <c r="F256" i="7"/>
  <c r="F255" i="7"/>
  <c r="F254" i="7"/>
  <c r="F252" i="7"/>
  <c r="AL253" i="7" s="1"/>
  <c r="E252" i="7"/>
  <c r="F251" i="7"/>
  <c r="F249" i="7"/>
  <c r="AQ250" i="7" s="1"/>
  <c r="E249" i="7"/>
  <c r="F248" i="7"/>
  <c r="F247" i="7"/>
  <c r="F246" i="7"/>
  <c r="F245" i="7"/>
  <c r="F244" i="7"/>
  <c r="F242" i="7"/>
  <c r="E242" i="7"/>
  <c r="F241" i="7"/>
  <c r="F240" i="7"/>
  <c r="F239" i="7"/>
  <c r="F238" i="7"/>
  <c r="F237" i="7"/>
  <c r="F235" i="7"/>
  <c r="E235" i="7"/>
  <c r="F234" i="7"/>
  <c r="F233" i="7"/>
  <c r="F232" i="7"/>
  <c r="F231" i="7"/>
  <c r="F230" i="7"/>
  <c r="F229" i="7"/>
  <c r="F228" i="7"/>
  <c r="F227" i="7"/>
  <c r="F225" i="7"/>
  <c r="AW226" i="7" s="1"/>
  <c r="E225" i="7"/>
  <c r="F224" i="7"/>
  <c r="F223" i="7"/>
  <c r="F222" i="7"/>
  <c r="F221" i="7"/>
  <c r="F220" i="7"/>
  <c r="F219" i="7"/>
  <c r="F217" i="7"/>
  <c r="E217" i="7"/>
  <c r="F216" i="7"/>
  <c r="F215" i="7"/>
  <c r="F214" i="7"/>
  <c r="F213" i="7"/>
  <c r="F212" i="7"/>
  <c r="F211" i="7"/>
  <c r="F210" i="7"/>
  <c r="F209" i="7"/>
  <c r="F208" i="7"/>
  <c r="F206" i="7"/>
  <c r="AH207" i="7" s="1"/>
  <c r="E206" i="7"/>
  <c r="F205" i="7"/>
  <c r="F204" i="7"/>
  <c r="F203" i="7"/>
  <c r="F202" i="7"/>
  <c r="F201" i="7"/>
  <c r="F200" i="7"/>
  <c r="F199" i="7"/>
  <c r="F197" i="7"/>
  <c r="W198" i="7" s="1"/>
  <c r="E197" i="7"/>
  <c r="F196" i="7"/>
  <c r="F195" i="7"/>
  <c r="F194" i="7"/>
  <c r="F193" i="7"/>
  <c r="F192" i="7"/>
  <c r="F190" i="7"/>
  <c r="E190" i="7"/>
  <c r="F189" i="7"/>
  <c r="F188" i="7"/>
  <c r="F187" i="7"/>
  <c r="F186" i="7"/>
  <c r="F184" i="7"/>
  <c r="R185" i="7" s="1"/>
  <c r="E184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E182" i="7"/>
  <c r="AD182" i="7"/>
  <c r="AC182" i="7"/>
  <c r="AB182" i="7"/>
  <c r="AA182" i="7"/>
  <c r="Z182" i="7"/>
  <c r="Y182" i="7"/>
  <c r="X182" i="7"/>
  <c r="W182" i="7"/>
  <c r="V182" i="7"/>
  <c r="U182" i="7"/>
  <c r="T182" i="7"/>
  <c r="S182" i="7"/>
  <c r="R182" i="7"/>
  <c r="Q182" i="7"/>
  <c r="P182" i="7"/>
  <c r="O182" i="7"/>
  <c r="N182" i="7"/>
  <c r="M182" i="7"/>
  <c r="L182" i="7"/>
  <c r="K182" i="7"/>
  <c r="J182" i="7"/>
  <c r="I182" i="7"/>
  <c r="H182" i="7"/>
  <c r="G182" i="7"/>
  <c r="F181" i="7"/>
  <c r="F179" i="7"/>
  <c r="Y180" i="7" s="1"/>
  <c r="E179" i="7"/>
  <c r="F178" i="7"/>
  <c r="F177" i="7"/>
  <c r="F175" i="7"/>
  <c r="S176" i="7" s="1"/>
  <c r="E175" i="7"/>
  <c r="F174" i="7"/>
  <c r="F173" i="7"/>
  <c r="F171" i="7"/>
  <c r="AO172" i="7" s="1"/>
  <c r="E171" i="7"/>
  <c r="F170" i="7"/>
  <c r="F169" i="7"/>
  <c r="F167" i="7"/>
  <c r="AI168" i="7" s="1"/>
  <c r="E167" i="7"/>
  <c r="F166" i="7"/>
  <c r="F165" i="7"/>
  <c r="F164" i="7"/>
  <c r="F162" i="7"/>
  <c r="AJ163" i="7" s="1"/>
  <c r="E162" i="7"/>
  <c r="F161" i="7"/>
  <c r="F160" i="7"/>
  <c r="F159" i="7"/>
  <c r="F158" i="7"/>
  <c r="F157" i="7"/>
  <c r="F156" i="7"/>
  <c r="F155" i="7"/>
  <c r="F154" i="7"/>
  <c r="F153" i="7"/>
  <c r="F152" i="7"/>
  <c r="F151" i="7"/>
  <c r="F149" i="7"/>
  <c r="AI150" i="7" s="1"/>
  <c r="E149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F147" i="7"/>
  <c r="AE147" i="7"/>
  <c r="AD147" i="7"/>
  <c r="AC147" i="7"/>
  <c r="AB147" i="7"/>
  <c r="AA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6" i="7"/>
  <c r="F145" i="7"/>
  <c r="F143" i="7"/>
  <c r="I144" i="7" s="1"/>
  <c r="E143" i="7"/>
  <c r="F142" i="7"/>
  <c r="F141" i="7"/>
  <c r="F140" i="7"/>
  <c r="F139" i="7"/>
  <c r="F138" i="7"/>
  <c r="F137" i="7"/>
  <c r="F135" i="7"/>
  <c r="AI136" i="7" s="1"/>
  <c r="E135" i="7"/>
  <c r="F134" i="7"/>
  <c r="F133" i="7"/>
  <c r="F132" i="7"/>
  <c r="F131" i="7"/>
  <c r="F130" i="7"/>
  <c r="F128" i="7"/>
  <c r="E128" i="7"/>
  <c r="F127" i="7"/>
  <c r="F126" i="7"/>
  <c r="F124" i="7"/>
  <c r="R125" i="7" s="1"/>
  <c r="E124" i="7"/>
  <c r="F123" i="7"/>
  <c r="F122" i="7"/>
  <c r="F121" i="7"/>
  <c r="F120" i="7"/>
  <c r="F119" i="7"/>
  <c r="F117" i="7"/>
  <c r="E117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4" i="7"/>
  <c r="F113" i="7"/>
  <c r="F112" i="7"/>
  <c r="F111" i="7"/>
  <c r="F110" i="7"/>
  <c r="F108" i="7"/>
  <c r="E108" i="7"/>
  <c r="F107" i="7"/>
  <c r="F106" i="7"/>
  <c r="F105" i="7"/>
  <c r="F104" i="7"/>
  <c r="F103" i="7"/>
  <c r="F102" i="7"/>
  <c r="F101" i="7"/>
  <c r="F99" i="7"/>
  <c r="E99" i="7"/>
  <c r="F98" i="7"/>
  <c r="F97" i="7"/>
  <c r="F95" i="7"/>
  <c r="AG96" i="7" s="1"/>
  <c r="E95" i="7"/>
  <c r="F94" i="7"/>
  <c r="F93" i="7"/>
  <c r="F92" i="7"/>
  <c r="F91" i="7"/>
  <c r="F90" i="7"/>
  <c r="F89" i="7"/>
  <c r="F88" i="7"/>
  <c r="F87" i="7"/>
  <c r="F86" i="7"/>
  <c r="F85" i="7"/>
  <c r="F83" i="7"/>
  <c r="AQ84" i="7" s="1"/>
  <c r="E83" i="7"/>
  <c r="F82" i="7"/>
  <c r="F81" i="7"/>
  <c r="F80" i="7"/>
  <c r="F79" i="7"/>
  <c r="F78" i="7"/>
  <c r="F77" i="7"/>
  <c r="F75" i="7"/>
  <c r="AO76" i="7" s="1"/>
  <c r="E75" i="7"/>
  <c r="F74" i="7"/>
  <c r="F73" i="7"/>
  <c r="F72" i="7"/>
  <c r="F71" i="7"/>
  <c r="F70" i="7"/>
  <c r="F69" i="7"/>
  <c r="F68" i="7"/>
  <c r="F66" i="7"/>
  <c r="X67" i="7" s="1"/>
  <c r="E66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3" i="7"/>
  <c r="F61" i="7"/>
  <c r="E61" i="7"/>
  <c r="F60" i="7"/>
  <c r="F59" i="7"/>
  <c r="F58" i="7"/>
  <c r="F57" i="7"/>
  <c r="F56" i="7"/>
  <c r="E54" i="7"/>
  <c r="F53" i="7"/>
  <c r="F52" i="7"/>
  <c r="F51" i="7"/>
  <c r="F50" i="7"/>
  <c r="F49" i="7"/>
  <c r="F48" i="7"/>
  <c r="F47" i="7"/>
  <c r="F46" i="7"/>
  <c r="F45" i="7"/>
  <c r="F44" i="7"/>
  <c r="E42" i="7"/>
  <c r="F41" i="7"/>
  <c r="F39" i="7"/>
  <c r="AT40" i="7" s="1"/>
  <c r="E39" i="7"/>
  <c r="F38" i="7"/>
  <c r="F37" i="7"/>
  <c r="E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J14" i="2" l="1"/>
  <c r="AD8" i="7"/>
  <c r="AS14" i="2"/>
  <c r="G11" i="2"/>
  <c r="H11" i="2"/>
  <c r="AQ11" i="2"/>
  <c r="AR11" i="2"/>
  <c r="AG14" i="2"/>
  <c r="AS6" i="2"/>
  <c r="I6" i="2"/>
  <c r="I14" i="2"/>
  <c r="V14" i="2"/>
  <c r="K14" i="2"/>
  <c r="AR6" i="2"/>
  <c r="L14" i="2"/>
  <c r="AD11" i="2"/>
  <c r="U6" i="2"/>
  <c r="N11" i="2"/>
  <c r="O11" i="2"/>
  <c r="AP11" i="2"/>
  <c r="S11" i="2"/>
  <c r="T11" i="2"/>
  <c r="F6" i="2"/>
  <c r="G6" i="2"/>
  <c r="AH11" i="2"/>
  <c r="M14" i="2"/>
  <c r="AA14" i="2"/>
  <c r="AN14" i="2"/>
  <c r="AD14" i="2"/>
  <c r="AE14" i="2"/>
  <c r="R6" i="2"/>
  <c r="S6" i="2"/>
  <c r="H6" i="2"/>
  <c r="Y14" i="2"/>
  <c r="AL14" i="2"/>
  <c r="AM14" i="2"/>
  <c r="AP14" i="2"/>
  <c r="AQ14" i="2"/>
  <c r="C16" i="2"/>
  <c r="B16" i="2" s="1"/>
  <c r="B56" i="3"/>
  <c r="AD6" i="2"/>
  <c r="AE6" i="2"/>
  <c r="T6" i="2"/>
  <c r="AK14" i="2"/>
  <c r="B50" i="3"/>
  <c r="C15" i="2"/>
  <c r="F11" i="2"/>
  <c r="Z14" i="2"/>
  <c r="U14" i="2"/>
  <c r="AP6" i="2"/>
  <c r="AQ6" i="2"/>
  <c r="AF6" i="2"/>
  <c r="R11" i="2"/>
  <c r="AI14" i="2"/>
  <c r="AJ14" i="2"/>
  <c r="K11" i="2"/>
  <c r="L11" i="2"/>
  <c r="M11" i="2"/>
  <c r="Z11" i="2"/>
  <c r="M6" i="2"/>
  <c r="AA11" i="2"/>
  <c r="D11" i="2"/>
  <c r="E11" i="2"/>
  <c r="H14" i="2"/>
  <c r="C12" i="2"/>
  <c r="B30" i="3"/>
  <c r="C8" i="2"/>
  <c r="B8" i="2" s="1"/>
  <c r="B15" i="3"/>
  <c r="C18" i="2"/>
  <c r="B18" i="2" s="1"/>
  <c r="B64" i="3"/>
  <c r="W11" i="2"/>
  <c r="J6" i="2"/>
  <c r="X11" i="2"/>
  <c r="Y11" i="2"/>
  <c r="L6" i="2"/>
  <c r="AL11" i="2"/>
  <c r="Y6" i="2"/>
  <c r="AM11" i="2"/>
  <c r="N6" i="2"/>
  <c r="P11" i="2"/>
  <c r="Q11" i="2"/>
  <c r="T14" i="2"/>
  <c r="Q6" i="2"/>
  <c r="C17" i="2"/>
  <c r="B17" i="2" s="1"/>
  <c r="B59" i="3"/>
  <c r="AI11" i="2"/>
  <c r="V6" i="2"/>
  <c r="AJ11" i="2"/>
  <c r="K6" i="2"/>
  <c r="AK11" i="2"/>
  <c r="X6" i="2"/>
  <c r="AK6" i="2"/>
  <c r="E14" i="2"/>
  <c r="Z6" i="2"/>
  <c r="AB11" i="2"/>
  <c r="AC11" i="2"/>
  <c r="AF14" i="2"/>
  <c r="AC6" i="2"/>
  <c r="B22" i="3"/>
  <c r="C9" i="2"/>
  <c r="B9" i="2" s="1"/>
  <c r="W14" i="2"/>
  <c r="AH6" i="2"/>
  <c r="W6" i="2"/>
  <c r="AJ6" i="2"/>
  <c r="D14" i="2"/>
  <c r="B6" i="3"/>
  <c r="C7" i="2"/>
  <c r="Q14" i="2"/>
  <c r="AL6" i="2"/>
  <c r="AN11" i="2"/>
  <c r="O6" i="2"/>
  <c r="AO11" i="2"/>
  <c r="P6" i="2"/>
  <c r="AR14" i="2"/>
  <c r="AO6" i="2"/>
  <c r="J11" i="2"/>
  <c r="D6" i="2"/>
  <c r="AI6" i="2"/>
  <c r="P14" i="2"/>
  <c r="AC14" i="2"/>
  <c r="E6" i="2"/>
  <c r="F14" i="2"/>
  <c r="AA6" i="2"/>
  <c r="G14" i="2"/>
  <c r="AB6" i="2"/>
  <c r="C13" i="2"/>
  <c r="B13" i="2" s="1"/>
  <c r="B40" i="3"/>
  <c r="AH14" i="2"/>
  <c r="X14" i="2"/>
  <c r="AE11" i="2"/>
  <c r="AF11" i="2"/>
  <c r="V11" i="2"/>
  <c r="AG6" i="2"/>
  <c r="N14" i="2"/>
  <c r="O14" i="2"/>
  <c r="AB14" i="2"/>
  <c r="AO14" i="2"/>
  <c r="B26" i="3"/>
  <c r="C10" i="2"/>
  <c r="B10" i="2" s="1"/>
  <c r="R14" i="2"/>
  <c r="AM6" i="2"/>
  <c r="S14" i="2"/>
  <c r="AN6" i="2"/>
  <c r="AE5" i="3"/>
  <c r="O5" i="3"/>
  <c r="AS5" i="3"/>
  <c r="P5" i="3"/>
  <c r="AH5" i="3"/>
  <c r="U5" i="3"/>
  <c r="AP5" i="3"/>
  <c r="AQ5" i="3"/>
  <c r="K5" i="3"/>
  <c r="AG5" i="3"/>
  <c r="J5" i="3"/>
  <c r="AM5" i="3"/>
  <c r="L5" i="3"/>
  <c r="C5" i="3"/>
  <c r="V5" i="3"/>
  <c r="AO5" i="3"/>
  <c r="I5" i="3"/>
  <c r="S5" i="3"/>
  <c r="W5" i="3"/>
  <c r="Q5" i="3"/>
  <c r="R5" i="3"/>
  <c r="D5" i="3"/>
  <c r="AI5" i="3"/>
  <c r="AC5" i="3"/>
  <c r="AJ5" i="3"/>
  <c r="E5" i="3"/>
  <c r="AA5" i="3"/>
  <c r="AB5" i="3"/>
  <c r="F5" i="3"/>
  <c r="AD5" i="3"/>
  <c r="G5" i="3"/>
  <c r="AN5" i="3"/>
  <c r="X5" i="3"/>
  <c r="H5" i="3"/>
  <c r="T5" i="3"/>
  <c r="AF5" i="3"/>
  <c r="AR5" i="3"/>
  <c r="M5" i="3"/>
  <c r="Y5" i="3"/>
  <c r="N5" i="3"/>
  <c r="AK5" i="3"/>
  <c r="Z5" i="3"/>
  <c r="AL5" i="3"/>
  <c r="H8" i="7"/>
  <c r="H7" i="7" s="1"/>
  <c r="H2" i="7" s="1"/>
  <c r="W459" i="7"/>
  <c r="AH8" i="7"/>
  <c r="AH7" i="7" s="1"/>
  <c r="AH2" i="7" s="1"/>
  <c r="AR8" i="7"/>
  <c r="AR7" i="7" s="1"/>
  <c r="AR2" i="7" s="1"/>
  <c r="T8" i="7"/>
  <c r="T7" i="7" s="1"/>
  <c r="T2" i="7" s="1"/>
  <c r="AR356" i="7"/>
  <c r="AB441" i="7"/>
  <c r="R8" i="7"/>
  <c r="R7" i="7" s="1"/>
  <c r="R2" i="7" s="1"/>
  <c r="AV8" i="7"/>
  <c r="AV7" i="7" s="1"/>
  <c r="AV2" i="7" s="1"/>
  <c r="AJ8" i="7"/>
  <c r="AJ7" i="7" s="1"/>
  <c r="AJ2" i="7" s="1"/>
  <c r="X8" i="7"/>
  <c r="X7" i="7" s="1"/>
  <c r="X2" i="7" s="1"/>
  <c r="L8" i="7"/>
  <c r="L7" i="7" s="1"/>
  <c r="L2" i="7" s="1"/>
  <c r="AO8" i="7"/>
  <c r="AO7" i="7" s="1"/>
  <c r="AO2" i="7" s="1"/>
  <c r="AC8" i="7"/>
  <c r="AC7" i="7" s="1"/>
  <c r="AC2" i="7" s="1"/>
  <c r="Q8" i="7"/>
  <c r="Q7" i="7" s="1"/>
  <c r="Q2" i="7" s="1"/>
  <c r="X403" i="7"/>
  <c r="M413" i="7"/>
  <c r="AM403" i="7"/>
  <c r="AH185" i="7"/>
  <c r="O330" i="7"/>
  <c r="J40" i="7"/>
  <c r="AI250" i="7"/>
  <c r="AS363" i="7"/>
  <c r="AC368" i="7"/>
  <c r="AP368" i="7"/>
  <c r="O356" i="7"/>
  <c r="H390" i="7"/>
  <c r="AN8" i="7"/>
  <c r="AN7" i="7" s="1"/>
  <c r="AN2" i="7" s="1"/>
  <c r="AB8" i="7"/>
  <c r="AB7" i="7" s="1"/>
  <c r="AB2" i="7" s="1"/>
  <c r="P8" i="7"/>
  <c r="P7" i="7" s="1"/>
  <c r="P2" i="7" s="1"/>
  <c r="AH40" i="7"/>
  <c r="J403" i="7"/>
  <c r="W349" i="7"/>
  <c r="S198" i="7"/>
  <c r="G330" i="7"/>
  <c r="AF478" i="7"/>
  <c r="G8" i="7"/>
  <c r="G7" i="7" s="1"/>
  <c r="G2" i="7" s="1"/>
  <c r="AK330" i="7"/>
  <c r="V341" i="7"/>
  <c r="T40" i="7"/>
  <c r="R376" i="7"/>
  <c r="I363" i="7"/>
  <c r="J368" i="7"/>
  <c r="AT376" i="7"/>
  <c r="AS459" i="7"/>
  <c r="AF40" i="7"/>
  <c r="AC330" i="7"/>
  <c r="AJ356" i="7"/>
  <c r="M368" i="7"/>
  <c r="N376" i="7"/>
  <c r="AB403" i="7"/>
  <c r="AS8" i="7"/>
  <c r="AS7" i="7" s="1"/>
  <c r="AS2" i="7" s="1"/>
  <c r="AG7" i="7"/>
  <c r="AG2" i="7" s="1"/>
  <c r="U8" i="7"/>
  <c r="U7" i="7" s="1"/>
  <c r="U2" i="7" s="1"/>
  <c r="I8" i="7"/>
  <c r="I7" i="7" s="1"/>
  <c r="I2" i="7" s="1"/>
  <c r="V8" i="7"/>
  <c r="V7" i="7" s="1"/>
  <c r="V2" i="7" s="1"/>
  <c r="AP40" i="7"/>
  <c r="AQ330" i="7"/>
  <c r="K341" i="7"/>
  <c r="AH368" i="7"/>
  <c r="AL376" i="7"/>
  <c r="AP403" i="7"/>
  <c r="F10" i="7"/>
  <c r="AV11" i="7" s="1"/>
  <c r="M274" i="7"/>
  <c r="AF341" i="7"/>
  <c r="I444" i="7"/>
  <c r="AO503" i="7"/>
  <c r="N444" i="7"/>
  <c r="R444" i="7"/>
  <c r="R474" i="7"/>
  <c r="O163" i="7"/>
  <c r="Q318" i="7"/>
  <c r="AK390" i="7"/>
  <c r="AG444" i="7"/>
  <c r="AB474" i="7"/>
  <c r="R524" i="7"/>
  <c r="F271" i="7"/>
  <c r="S272" i="7" s="1"/>
  <c r="AA318" i="7"/>
  <c r="AL444" i="7"/>
  <c r="AE524" i="7"/>
  <c r="AW8" i="7"/>
  <c r="AW7" i="7" s="1"/>
  <c r="AW2" i="7" s="1"/>
  <c r="AK8" i="7"/>
  <c r="AK7" i="7" s="1"/>
  <c r="AK2" i="7" s="1"/>
  <c r="Y8" i="7"/>
  <c r="Y7" i="7" s="1"/>
  <c r="Y2" i="7" s="1"/>
  <c r="M8" i="7"/>
  <c r="M7" i="7" s="1"/>
  <c r="M2" i="7" s="1"/>
  <c r="AL8" i="7"/>
  <c r="AL7" i="7" s="1"/>
  <c r="AL2" i="7" s="1"/>
  <c r="AW444" i="7"/>
  <c r="AF8" i="7"/>
  <c r="AF7" i="7" s="1"/>
  <c r="AF2" i="7" s="1"/>
  <c r="F54" i="7"/>
  <c r="W55" i="7" s="1"/>
  <c r="L40" i="7"/>
  <c r="J330" i="7"/>
  <c r="L356" i="7"/>
  <c r="G368" i="7"/>
  <c r="N403" i="7"/>
  <c r="AQ8" i="7"/>
  <c r="AQ7" i="7" s="1"/>
  <c r="AQ2" i="7" s="1"/>
  <c r="K172" i="7"/>
  <c r="AA172" i="7"/>
  <c r="AW172" i="7"/>
  <c r="G172" i="7"/>
  <c r="S150" i="7"/>
  <c r="G136" i="7"/>
  <c r="AU136" i="7"/>
  <c r="K136" i="7"/>
  <c r="AA136" i="7"/>
  <c r="AB125" i="7"/>
  <c r="AM125" i="7"/>
  <c r="G125" i="7"/>
  <c r="O125" i="7"/>
  <c r="AA8" i="7"/>
  <c r="AA7" i="7" s="1"/>
  <c r="AA2" i="7" s="1"/>
  <c r="K8" i="7"/>
  <c r="K7" i="7" s="1"/>
  <c r="K2" i="7" s="1"/>
  <c r="AU8" i="7"/>
  <c r="AU7" i="7" s="1"/>
  <c r="AU2" i="7" s="1"/>
  <c r="AM8" i="7"/>
  <c r="AM7" i="7" s="1"/>
  <c r="AM2" i="7" s="1"/>
  <c r="AI8" i="7"/>
  <c r="AI7" i="7" s="1"/>
  <c r="AI2" i="7" s="1"/>
  <c r="AE8" i="7"/>
  <c r="AE7" i="7" s="1"/>
  <c r="AE2" i="7" s="1"/>
  <c r="W8" i="7"/>
  <c r="W7" i="7" s="1"/>
  <c r="W2" i="7" s="1"/>
  <c r="S8" i="7"/>
  <c r="S7" i="7" s="1"/>
  <c r="S2" i="7" s="1"/>
  <c r="O8" i="7"/>
  <c r="O7" i="7" s="1"/>
  <c r="O2" i="7" s="1"/>
  <c r="F42" i="7"/>
  <c r="AT43" i="7" s="1"/>
  <c r="AT8" i="7"/>
  <c r="AT7" i="7" s="1"/>
  <c r="AT2" i="7" s="1"/>
  <c r="AP8" i="7"/>
  <c r="AP7" i="7" s="1"/>
  <c r="AP2" i="7" s="1"/>
  <c r="AD7" i="7"/>
  <c r="AD2" i="7" s="1"/>
  <c r="Z8" i="7"/>
  <c r="Z7" i="7" s="1"/>
  <c r="Z2" i="7" s="1"/>
  <c r="N8" i="7"/>
  <c r="N7" i="7" s="1"/>
  <c r="N2" i="7" s="1"/>
  <c r="J8" i="7"/>
  <c r="J7" i="7" s="1"/>
  <c r="J2" i="7" s="1"/>
  <c r="F35" i="7"/>
  <c r="T36" i="7" s="1"/>
  <c r="AJ129" i="7"/>
  <c r="G129" i="7"/>
  <c r="AM129" i="7"/>
  <c r="AJ191" i="7"/>
  <c r="H191" i="7"/>
  <c r="AT243" i="7"/>
  <c r="H243" i="7"/>
  <c r="AD259" i="7"/>
  <c r="AT259" i="7"/>
  <c r="I259" i="7"/>
  <c r="AW109" i="7"/>
  <c r="Z109" i="7"/>
  <c r="O129" i="7"/>
  <c r="AW185" i="7"/>
  <c r="AP185" i="7"/>
  <c r="AB185" i="7"/>
  <c r="L185" i="7"/>
  <c r="T185" i="7"/>
  <c r="AM185" i="7"/>
  <c r="R191" i="7"/>
  <c r="AA236" i="7"/>
  <c r="S236" i="7"/>
  <c r="T243" i="7"/>
  <c r="H253" i="7"/>
  <c r="Q259" i="7"/>
  <c r="AJ283" i="7"/>
  <c r="K283" i="7"/>
  <c r="AF283" i="7"/>
  <c r="AQ333" i="7"/>
  <c r="V333" i="7"/>
  <c r="K333" i="7"/>
  <c r="U344" i="7"/>
  <c r="K344" i="7"/>
  <c r="S498" i="7"/>
  <c r="AU498" i="7"/>
  <c r="K498" i="7"/>
  <c r="AR507" i="7"/>
  <c r="AD507" i="7"/>
  <c r="R109" i="7"/>
  <c r="R129" i="7"/>
  <c r="G185" i="7"/>
  <c r="W185" i="7"/>
  <c r="AR185" i="7"/>
  <c r="AB191" i="7"/>
  <c r="AU198" i="7"/>
  <c r="AM198" i="7"/>
  <c r="I198" i="7"/>
  <c r="AG198" i="7"/>
  <c r="V243" i="7"/>
  <c r="AA250" i="7"/>
  <c r="G250" i="7"/>
  <c r="AR253" i="7"/>
  <c r="Y259" i="7"/>
  <c r="G283" i="7"/>
  <c r="AU283" i="7"/>
  <c r="AF333" i="7"/>
  <c r="AQ337" i="7"/>
  <c r="AF337" i="7"/>
  <c r="V337" i="7"/>
  <c r="AE344" i="7"/>
  <c r="AC437" i="7"/>
  <c r="AJ441" i="7"/>
  <c r="M441" i="7"/>
  <c r="AE441" i="7"/>
  <c r="H441" i="7"/>
  <c r="AL478" i="7"/>
  <c r="AB478" i="7"/>
  <c r="N478" i="7"/>
  <c r="X498" i="7"/>
  <c r="M507" i="7"/>
  <c r="AE76" i="7"/>
  <c r="AJ125" i="7"/>
  <c r="AB129" i="7"/>
  <c r="J185" i="7"/>
  <c r="AE185" i="7"/>
  <c r="AN191" i="7"/>
  <c r="G198" i="7"/>
  <c r="AW198" i="7"/>
  <c r="AJ243" i="7"/>
  <c r="O250" i="7"/>
  <c r="AL259" i="7"/>
  <c r="R283" i="7"/>
  <c r="AW292" i="7"/>
  <c r="J292" i="7"/>
  <c r="K337" i="7"/>
  <c r="AR349" i="7"/>
  <c r="AN349" i="7"/>
  <c r="L349" i="7"/>
  <c r="AJ349" i="7"/>
  <c r="H349" i="7"/>
  <c r="AN363" i="7"/>
  <c r="X363" i="7"/>
  <c r="P363" i="7"/>
  <c r="Q441" i="7"/>
  <c r="AL474" i="7"/>
  <c r="N474" i="7"/>
  <c r="AF474" i="7"/>
  <c r="H474" i="7"/>
  <c r="H478" i="7"/>
  <c r="AN498" i="7"/>
  <c r="AL318" i="7"/>
  <c r="Y356" i="7"/>
  <c r="AC376" i="7"/>
  <c r="R403" i="7"/>
  <c r="AE403" i="7"/>
  <c r="AT403" i="7"/>
  <c r="AT524" i="7"/>
  <c r="X40" i="7"/>
  <c r="AR40" i="7"/>
  <c r="AE136" i="7"/>
  <c r="AG172" i="7"/>
  <c r="I318" i="7"/>
  <c r="AS318" i="7"/>
  <c r="W330" i="7"/>
  <c r="H356" i="7"/>
  <c r="AC356" i="7"/>
  <c r="W368" i="7"/>
  <c r="I376" i="7"/>
  <c r="G403" i="7"/>
  <c r="T403" i="7"/>
  <c r="AI403" i="7"/>
  <c r="M459" i="7"/>
  <c r="G524" i="7"/>
  <c r="AN67" i="7"/>
  <c r="S67" i="7"/>
  <c r="AI67" i="7"/>
  <c r="N67" i="7"/>
  <c r="AT67" i="7"/>
  <c r="AW163" i="7"/>
  <c r="AP163" i="7"/>
  <c r="AE163" i="7"/>
  <c r="T163" i="7"/>
  <c r="J163" i="7"/>
  <c r="AM163" i="7"/>
  <c r="AB163" i="7"/>
  <c r="R163" i="7"/>
  <c r="G163" i="7"/>
  <c r="Z163" i="7"/>
  <c r="AU163" i="7"/>
  <c r="AW180" i="7"/>
  <c r="AM180" i="7"/>
  <c r="K180" i="7"/>
  <c r="AE180" i="7"/>
  <c r="G180" i="7"/>
  <c r="AI420" i="7"/>
  <c r="AN454" i="7"/>
  <c r="AE454" i="7"/>
  <c r="V454" i="7"/>
  <c r="K454" i="7"/>
  <c r="AT454" i="7"/>
  <c r="AJ454" i="7"/>
  <c r="Z454" i="7"/>
  <c r="P454" i="7"/>
  <c r="H454" i="7"/>
  <c r="AF454" i="7"/>
  <c r="O454" i="7"/>
  <c r="AU454" i="7"/>
  <c r="AD454" i="7"/>
  <c r="J454" i="7"/>
  <c r="AQ454" i="7"/>
  <c r="J490" i="7"/>
  <c r="AD490" i="7"/>
  <c r="AQ490" i="7"/>
  <c r="AD541" i="7"/>
  <c r="P541" i="7"/>
  <c r="H67" i="7"/>
  <c r="U76" i="7"/>
  <c r="I76" i="7"/>
  <c r="AW125" i="7"/>
  <c r="AR125" i="7"/>
  <c r="AH125" i="7"/>
  <c r="W125" i="7"/>
  <c r="L125" i="7"/>
  <c r="AP125" i="7"/>
  <c r="AE125" i="7"/>
  <c r="T125" i="7"/>
  <c r="J125" i="7"/>
  <c r="Z125" i="7"/>
  <c r="AU125" i="7"/>
  <c r="AW129" i="7"/>
  <c r="AR129" i="7"/>
  <c r="AH129" i="7"/>
  <c r="W129" i="7"/>
  <c r="L129" i="7"/>
  <c r="AP129" i="7"/>
  <c r="AE129" i="7"/>
  <c r="T129" i="7"/>
  <c r="J129" i="7"/>
  <c r="Z129" i="7"/>
  <c r="AU129" i="7"/>
  <c r="AQ144" i="7"/>
  <c r="AO144" i="7"/>
  <c r="Y144" i="7"/>
  <c r="L163" i="7"/>
  <c r="AH163" i="7"/>
  <c r="Q180" i="7"/>
  <c r="P191" i="7"/>
  <c r="AR243" i="7"/>
  <c r="AD243" i="7"/>
  <c r="N243" i="7"/>
  <c r="AN243" i="7"/>
  <c r="X243" i="7"/>
  <c r="L243" i="7"/>
  <c r="AF243" i="7"/>
  <c r="AD253" i="7"/>
  <c r="W253" i="7"/>
  <c r="P253" i="7"/>
  <c r="U292" i="7"/>
  <c r="AL292" i="7"/>
  <c r="AE292" i="7"/>
  <c r="J424" i="7"/>
  <c r="AH424" i="7"/>
  <c r="W424" i="7"/>
  <c r="S454" i="7"/>
  <c r="T490" i="7"/>
  <c r="AR541" i="7"/>
  <c r="AC544" i="7"/>
  <c r="I544" i="7"/>
  <c r="AV544" i="7"/>
  <c r="U544" i="7"/>
  <c r="AW207" i="7"/>
  <c r="R207" i="7"/>
  <c r="AP207" i="7"/>
  <c r="J207" i="7"/>
  <c r="AD420" i="7"/>
  <c r="N420" i="7"/>
  <c r="AO420" i="7"/>
  <c r="V420" i="7"/>
  <c r="G420" i="7"/>
  <c r="AA420" i="7"/>
  <c r="R420" i="7"/>
  <c r="AH532" i="7"/>
  <c r="I532" i="7"/>
  <c r="AW532" i="7"/>
  <c r="S532" i="7"/>
  <c r="AL532" i="7"/>
  <c r="AA532" i="7"/>
  <c r="AD67" i="7"/>
  <c r="AU84" i="7"/>
  <c r="AA84" i="7"/>
  <c r="K84" i="7"/>
  <c r="W163" i="7"/>
  <c r="AR163" i="7"/>
  <c r="AU180" i="7"/>
  <c r="AW191" i="7"/>
  <c r="AR191" i="7"/>
  <c r="AH191" i="7"/>
  <c r="X191" i="7"/>
  <c r="L191" i="7"/>
  <c r="AP191" i="7"/>
  <c r="AF191" i="7"/>
  <c r="T191" i="7"/>
  <c r="J191" i="7"/>
  <c r="Z191" i="7"/>
  <c r="AV191" i="7"/>
  <c r="Z207" i="7"/>
  <c r="AI218" i="7"/>
  <c r="AC218" i="7"/>
  <c r="AK382" i="7"/>
  <c r="AV382" i="7"/>
  <c r="K420" i="7"/>
  <c r="AF437" i="7"/>
  <c r="O437" i="7"/>
  <c r="AQ437" i="7"/>
  <c r="X437" i="7"/>
  <c r="G437" i="7"/>
  <c r="S437" i="7"/>
  <c r="AU437" i="7"/>
  <c r="K437" i="7"/>
  <c r="AL454" i="7"/>
  <c r="M532" i="7"/>
  <c r="AL554" i="7"/>
  <c r="H554" i="7"/>
  <c r="X554" i="7"/>
  <c r="AD554" i="7"/>
  <c r="P554" i="7"/>
  <c r="P40" i="7"/>
  <c r="Z40" i="7"/>
  <c r="AJ40" i="7"/>
  <c r="AW40" i="7"/>
  <c r="AH109" i="7"/>
  <c r="O136" i="7"/>
  <c r="AM136" i="7"/>
  <c r="Q172" i="7"/>
  <c r="AM172" i="7"/>
  <c r="O185" i="7"/>
  <c r="Z185" i="7"/>
  <c r="AJ185" i="7"/>
  <c r="AU185" i="7"/>
  <c r="K198" i="7"/>
  <c r="AA198" i="7"/>
  <c r="AO198" i="7"/>
  <c r="W250" i="7"/>
  <c r="AQ283" i="7"/>
  <c r="AB283" i="7"/>
  <c r="O283" i="7"/>
  <c r="V283" i="7"/>
  <c r="AM283" i="7"/>
  <c r="AU344" i="7"/>
  <c r="AJ344" i="7"/>
  <c r="P344" i="7"/>
  <c r="AS344" i="7"/>
  <c r="Y344" i="7"/>
  <c r="H344" i="7"/>
  <c r="AN344" i="7"/>
  <c r="O349" i="7"/>
  <c r="AD349" i="7"/>
  <c r="AW376" i="7"/>
  <c r="AS376" i="7"/>
  <c r="AI376" i="7"/>
  <c r="Y376" i="7"/>
  <c r="Q376" i="7"/>
  <c r="G376" i="7"/>
  <c r="AM376" i="7"/>
  <c r="AD376" i="7"/>
  <c r="V376" i="7"/>
  <c r="K376" i="7"/>
  <c r="W376" i="7"/>
  <c r="AQ376" i="7"/>
  <c r="AU441" i="7"/>
  <c r="AR441" i="7"/>
  <c r="AI441" i="7"/>
  <c r="X441" i="7"/>
  <c r="O441" i="7"/>
  <c r="G441" i="7"/>
  <c r="AW441" i="7"/>
  <c r="AM441" i="7"/>
  <c r="AC441" i="7"/>
  <c r="T441" i="7"/>
  <c r="I441" i="7"/>
  <c r="W441" i="7"/>
  <c r="AO441" i="7"/>
  <c r="AS444" i="7"/>
  <c r="AN444" i="7"/>
  <c r="AD444" i="7"/>
  <c r="V444" i="7"/>
  <c r="L444" i="7"/>
  <c r="AT444" i="7"/>
  <c r="AJ444" i="7"/>
  <c r="Y444" i="7"/>
  <c r="Q444" i="7"/>
  <c r="H444" i="7"/>
  <c r="X444" i="7"/>
  <c r="AR444" i="7"/>
  <c r="AI463" i="7"/>
  <c r="Q463" i="7"/>
  <c r="AR474" i="7"/>
  <c r="AI474" i="7"/>
  <c r="X474" i="7"/>
  <c r="P474" i="7"/>
  <c r="G474" i="7"/>
  <c r="AM474" i="7"/>
  <c r="AD474" i="7"/>
  <c r="V474" i="7"/>
  <c r="K474" i="7"/>
  <c r="W474" i="7"/>
  <c r="AQ474" i="7"/>
  <c r="R478" i="7"/>
  <c r="AI498" i="7"/>
  <c r="V498" i="7"/>
  <c r="H498" i="7"/>
  <c r="AQ498" i="7"/>
  <c r="AD498" i="7"/>
  <c r="N498" i="7"/>
  <c r="AF498" i="7"/>
  <c r="T507" i="7"/>
  <c r="AL507" i="7"/>
  <c r="I507" i="7"/>
  <c r="H40" i="7"/>
  <c r="R40" i="7"/>
  <c r="AB40" i="7"/>
  <c r="AN40" i="7"/>
  <c r="J109" i="7"/>
  <c r="AP109" i="7"/>
  <c r="W136" i="7"/>
  <c r="AQ136" i="7"/>
  <c r="W172" i="7"/>
  <c r="AQ172" i="7"/>
  <c r="F182" i="7"/>
  <c r="X183" i="7" s="1"/>
  <c r="Q198" i="7"/>
  <c r="AE198" i="7"/>
  <c r="AQ198" i="7"/>
  <c r="AW349" i="7"/>
  <c r="AP349" i="7"/>
  <c r="AI349" i="7"/>
  <c r="AB349" i="7"/>
  <c r="T349" i="7"/>
  <c r="N349" i="7"/>
  <c r="G349" i="7"/>
  <c r="AT349" i="7"/>
  <c r="AM349" i="7"/>
  <c r="AE349" i="7"/>
  <c r="X349" i="7"/>
  <c r="R349" i="7"/>
  <c r="J349" i="7"/>
  <c r="S349" i="7"/>
  <c r="AH349" i="7"/>
  <c r="AU349" i="7"/>
  <c r="AK416" i="7"/>
  <c r="O416" i="7"/>
  <c r="AM478" i="7"/>
  <c r="AD478" i="7"/>
  <c r="V478" i="7"/>
  <c r="K478" i="7"/>
  <c r="AR478" i="7"/>
  <c r="AI478" i="7"/>
  <c r="X478" i="7"/>
  <c r="P478" i="7"/>
  <c r="G478" i="7"/>
  <c r="W478" i="7"/>
  <c r="AQ478" i="7"/>
  <c r="AT512" i="7"/>
  <c r="K512" i="7"/>
  <c r="M318" i="7"/>
  <c r="AD318" i="7"/>
  <c r="V330" i="7"/>
  <c r="AL330" i="7"/>
  <c r="W356" i="7"/>
  <c r="AD363" i="7"/>
  <c r="U368" i="7"/>
  <c r="AM368" i="7"/>
  <c r="S390" i="7"/>
  <c r="H403" i="7"/>
  <c r="O403" i="7"/>
  <c r="W403" i="7"/>
  <c r="AD403" i="7"/>
  <c r="AJ403" i="7"/>
  <c r="AR403" i="7"/>
  <c r="R459" i="7"/>
  <c r="M524" i="7"/>
  <c r="AI524" i="7"/>
  <c r="W318" i="7"/>
  <c r="L403" i="7"/>
  <c r="S403" i="7"/>
  <c r="Z403" i="7"/>
  <c r="AH403" i="7"/>
  <c r="AN403" i="7"/>
  <c r="AU403" i="7"/>
  <c r="Z524" i="7"/>
  <c r="AW67" i="7"/>
  <c r="AU67" i="7"/>
  <c r="AP67" i="7"/>
  <c r="AJ67" i="7"/>
  <c r="AE67" i="7"/>
  <c r="Z67" i="7"/>
  <c r="T67" i="7"/>
  <c r="O67" i="7"/>
  <c r="J67" i="7"/>
  <c r="AR67" i="7"/>
  <c r="AM67" i="7"/>
  <c r="AH67" i="7"/>
  <c r="AB67" i="7"/>
  <c r="W67" i="7"/>
  <c r="R67" i="7"/>
  <c r="L67" i="7"/>
  <c r="G67" i="7"/>
  <c r="P67" i="7"/>
  <c r="AA67" i="7"/>
  <c r="AL67" i="7"/>
  <c r="AV67" i="7"/>
  <c r="AS76" i="7"/>
  <c r="AG76" i="7"/>
  <c r="W76" i="7"/>
  <c r="M76" i="7"/>
  <c r="AW76" i="7"/>
  <c r="AM76" i="7"/>
  <c r="AC76" i="7"/>
  <c r="Q76" i="7"/>
  <c r="G76" i="7"/>
  <c r="AU76" i="7"/>
  <c r="Y76" i="7"/>
  <c r="AQ96" i="7"/>
  <c r="AO96" i="7"/>
  <c r="I96" i="7"/>
  <c r="Y96" i="7"/>
  <c r="AW96" i="7"/>
  <c r="Q96" i="7"/>
  <c r="AM176" i="7"/>
  <c r="W176" i="7"/>
  <c r="G176" i="7"/>
  <c r="AU176" i="7"/>
  <c r="AE176" i="7"/>
  <c r="O176" i="7"/>
  <c r="AQ176" i="7"/>
  <c r="AA176" i="7"/>
  <c r="K176" i="7"/>
  <c r="AS11" i="7"/>
  <c r="AM168" i="7"/>
  <c r="W168" i="7"/>
  <c r="G168" i="7"/>
  <c r="AU168" i="7"/>
  <c r="AE168" i="7"/>
  <c r="O168" i="7"/>
  <c r="AQ168" i="7"/>
  <c r="AA168" i="7"/>
  <c r="K168" i="7"/>
  <c r="K67" i="7"/>
  <c r="V67" i="7"/>
  <c r="AF67" i="7"/>
  <c r="AQ67" i="7"/>
  <c r="O76" i="7"/>
  <c r="AK76" i="7"/>
  <c r="AM150" i="7"/>
  <c r="W150" i="7"/>
  <c r="G150" i="7"/>
  <c r="AU150" i="7"/>
  <c r="AE150" i="7"/>
  <c r="O150" i="7"/>
  <c r="AQ150" i="7"/>
  <c r="AA150" i="7"/>
  <c r="K150" i="7"/>
  <c r="S168" i="7"/>
  <c r="AI176" i="7"/>
  <c r="N109" i="7"/>
  <c r="V109" i="7"/>
  <c r="AD109" i="7"/>
  <c r="AL109" i="7"/>
  <c r="AT109" i="7"/>
  <c r="N207" i="7"/>
  <c r="V207" i="7"/>
  <c r="AD207" i="7"/>
  <c r="AL207" i="7"/>
  <c r="AT207" i="7"/>
  <c r="I226" i="7"/>
  <c r="S226" i="7"/>
  <c r="AE226" i="7"/>
  <c r="AO226" i="7"/>
  <c r="AI236" i="7"/>
  <c r="AW253" i="7"/>
  <c r="AU253" i="7"/>
  <c r="AP253" i="7"/>
  <c r="AJ253" i="7"/>
  <c r="AE253" i="7"/>
  <c r="Z253" i="7"/>
  <c r="T253" i="7"/>
  <c r="O253" i="7"/>
  <c r="J253" i="7"/>
  <c r="L253" i="7"/>
  <c r="S253" i="7"/>
  <c r="AA253" i="7"/>
  <c r="AH253" i="7"/>
  <c r="AN253" i="7"/>
  <c r="AV253" i="7"/>
  <c r="AN274" i="7"/>
  <c r="X274" i="7"/>
  <c r="K274" i="7"/>
  <c r="U274" i="7"/>
  <c r="AQ274" i="7"/>
  <c r="M301" i="7"/>
  <c r="Y301" i="7"/>
  <c r="AN301" i="7"/>
  <c r="L309" i="7"/>
  <c r="T309" i="7"/>
  <c r="AC309" i="7"/>
  <c r="AN309" i="7"/>
  <c r="AO324" i="7"/>
  <c r="Y324" i="7"/>
  <c r="AN324" i="7"/>
  <c r="K324" i="7"/>
  <c r="AW333" i="7"/>
  <c r="AR333" i="7"/>
  <c r="AM333" i="7"/>
  <c r="AH333" i="7"/>
  <c r="AB333" i="7"/>
  <c r="W333" i="7"/>
  <c r="R333" i="7"/>
  <c r="L333" i="7"/>
  <c r="G333" i="7"/>
  <c r="AU333" i="7"/>
  <c r="AP333" i="7"/>
  <c r="AJ333" i="7"/>
  <c r="AE333" i="7"/>
  <c r="Z333" i="7"/>
  <c r="T333" i="7"/>
  <c r="O333" i="7"/>
  <c r="J333" i="7"/>
  <c r="P333" i="7"/>
  <c r="AA333" i="7"/>
  <c r="AL333" i="7"/>
  <c r="AV333" i="7"/>
  <c r="AW337" i="7"/>
  <c r="AR337" i="7"/>
  <c r="AM337" i="7"/>
  <c r="AH337" i="7"/>
  <c r="AB337" i="7"/>
  <c r="W337" i="7"/>
  <c r="R337" i="7"/>
  <c r="L337" i="7"/>
  <c r="G337" i="7"/>
  <c r="AU337" i="7"/>
  <c r="AP337" i="7"/>
  <c r="AJ337" i="7"/>
  <c r="AE337" i="7"/>
  <c r="Z337" i="7"/>
  <c r="T337" i="7"/>
  <c r="O337" i="7"/>
  <c r="J337" i="7"/>
  <c r="P337" i="7"/>
  <c r="AA337" i="7"/>
  <c r="AL337" i="7"/>
  <c r="AV337" i="7"/>
  <c r="AW341" i="7"/>
  <c r="AR341" i="7"/>
  <c r="AM341" i="7"/>
  <c r="AH341" i="7"/>
  <c r="AB341" i="7"/>
  <c r="W341" i="7"/>
  <c r="R341" i="7"/>
  <c r="L341" i="7"/>
  <c r="G341" i="7"/>
  <c r="AU341" i="7"/>
  <c r="AP341" i="7"/>
  <c r="AJ341" i="7"/>
  <c r="AE341" i="7"/>
  <c r="Z341" i="7"/>
  <c r="T341" i="7"/>
  <c r="O341" i="7"/>
  <c r="J341" i="7"/>
  <c r="P341" i="7"/>
  <c r="AA341" i="7"/>
  <c r="AL341" i="7"/>
  <c r="AV341" i="7"/>
  <c r="AS427" i="7"/>
  <c r="AF427" i="7"/>
  <c r="P427" i="7"/>
  <c r="AP427" i="7"/>
  <c r="X427" i="7"/>
  <c r="AH427" i="7"/>
  <c r="M427" i="7"/>
  <c r="J427" i="7"/>
  <c r="AV427" i="7"/>
  <c r="N429" i="7"/>
  <c r="AA429" i="7"/>
  <c r="AP429" i="7"/>
  <c r="S84" i="7"/>
  <c r="AI84" i="7"/>
  <c r="N40" i="7"/>
  <c r="V40" i="7"/>
  <c r="AD40" i="7"/>
  <c r="AL40" i="7"/>
  <c r="AU40" i="7"/>
  <c r="F64" i="7"/>
  <c r="Z65" i="7" s="1"/>
  <c r="G84" i="7"/>
  <c r="W84" i="7"/>
  <c r="AM84" i="7"/>
  <c r="H109" i="7"/>
  <c r="P109" i="7"/>
  <c r="X109" i="7"/>
  <c r="AF109" i="7"/>
  <c r="AN109" i="7"/>
  <c r="AV109" i="7"/>
  <c r="K125" i="7"/>
  <c r="P125" i="7"/>
  <c r="V125" i="7"/>
  <c r="AA125" i="7"/>
  <c r="AF125" i="7"/>
  <c r="AL125" i="7"/>
  <c r="AQ125" i="7"/>
  <c r="AV125" i="7"/>
  <c r="K129" i="7"/>
  <c r="P129" i="7"/>
  <c r="V129" i="7"/>
  <c r="AA129" i="7"/>
  <c r="AF129" i="7"/>
  <c r="AL129" i="7"/>
  <c r="AQ129" i="7"/>
  <c r="AV129" i="7"/>
  <c r="AG144" i="7"/>
  <c r="K163" i="7"/>
  <c r="P163" i="7"/>
  <c r="V163" i="7"/>
  <c r="AA163" i="7"/>
  <c r="AF163" i="7"/>
  <c r="AL163" i="7"/>
  <c r="AQ163" i="7"/>
  <c r="AV163" i="7"/>
  <c r="O172" i="7"/>
  <c r="Y172" i="7"/>
  <c r="AI172" i="7"/>
  <c r="AU172" i="7"/>
  <c r="O180" i="7"/>
  <c r="AC180" i="7"/>
  <c r="AO180" i="7"/>
  <c r="K185" i="7"/>
  <c r="P185" i="7"/>
  <c r="V185" i="7"/>
  <c r="AA185" i="7"/>
  <c r="AF185" i="7"/>
  <c r="AL185" i="7"/>
  <c r="AQ185" i="7"/>
  <c r="AV185" i="7"/>
  <c r="H207" i="7"/>
  <c r="P207" i="7"/>
  <c r="X207" i="7"/>
  <c r="AF207" i="7"/>
  <c r="AN207" i="7"/>
  <c r="AV207" i="7"/>
  <c r="M218" i="7"/>
  <c r="K226" i="7"/>
  <c r="W226" i="7"/>
  <c r="AG226" i="7"/>
  <c r="AQ226" i="7"/>
  <c r="K236" i="7"/>
  <c r="AQ236" i="7"/>
  <c r="AO250" i="7"/>
  <c r="AE250" i="7"/>
  <c r="S250" i="7"/>
  <c r="I250" i="7"/>
  <c r="Q250" i="7"/>
  <c r="AG250" i="7"/>
  <c r="AU250" i="7"/>
  <c r="G253" i="7"/>
  <c r="N253" i="7"/>
  <c r="V253" i="7"/>
  <c r="AB253" i="7"/>
  <c r="AI253" i="7"/>
  <c r="AQ253" i="7"/>
  <c r="AS259" i="7"/>
  <c r="AR259" i="7"/>
  <c r="AG259" i="7"/>
  <c r="V259" i="7"/>
  <c r="L259" i="7"/>
  <c r="T259" i="7"/>
  <c r="AJ259" i="7"/>
  <c r="AW259" i="7"/>
  <c r="H274" i="7"/>
  <c r="AC274" i="7"/>
  <c r="AS274" i="7"/>
  <c r="AW283" i="7"/>
  <c r="AT283" i="7"/>
  <c r="AN283" i="7"/>
  <c r="AI283" i="7"/>
  <c r="AD283" i="7"/>
  <c r="X283" i="7"/>
  <c r="S283" i="7"/>
  <c r="N283" i="7"/>
  <c r="H283" i="7"/>
  <c r="L283" i="7"/>
  <c r="T283" i="7"/>
  <c r="AA283" i="7"/>
  <c r="AH283" i="7"/>
  <c r="AP283" i="7"/>
  <c r="AV283" i="7"/>
  <c r="AP292" i="7"/>
  <c r="AA292" i="7"/>
  <c r="K292" i="7"/>
  <c r="V292" i="7"/>
  <c r="AQ292" i="7"/>
  <c r="N301" i="7"/>
  <c r="AC301" i="7"/>
  <c r="M309" i="7"/>
  <c r="V309" i="7"/>
  <c r="AG309" i="7"/>
  <c r="S324" i="7"/>
  <c r="H333" i="7"/>
  <c r="S333" i="7"/>
  <c r="AD333" i="7"/>
  <c r="AN333" i="7"/>
  <c r="H337" i="7"/>
  <c r="S337" i="7"/>
  <c r="AD337" i="7"/>
  <c r="AN337" i="7"/>
  <c r="H341" i="7"/>
  <c r="S341" i="7"/>
  <c r="AD341" i="7"/>
  <c r="AN341" i="7"/>
  <c r="AP413" i="7"/>
  <c r="U413" i="7"/>
  <c r="AF413" i="7"/>
  <c r="J413" i="7"/>
  <c r="AS413" i="7"/>
  <c r="U427" i="7"/>
  <c r="P429" i="7"/>
  <c r="AE429" i="7"/>
  <c r="AW490" i="7"/>
  <c r="AR490" i="7"/>
  <c r="AM490" i="7"/>
  <c r="AH490" i="7"/>
  <c r="AB490" i="7"/>
  <c r="W490" i="7"/>
  <c r="R490" i="7"/>
  <c r="L490" i="7"/>
  <c r="G490" i="7"/>
  <c r="AU490" i="7"/>
  <c r="AP490" i="7"/>
  <c r="AJ490" i="7"/>
  <c r="AE490" i="7"/>
  <c r="AT490" i="7"/>
  <c r="AI490" i="7"/>
  <c r="Z490" i="7"/>
  <c r="S490" i="7"/>
  <c r="K490" i="7"/>
  <c r="AV490" i="7"/>
  <c r="AF490" i="7"/>
  <c r="V490" i="7"/>
  <c r="N490" i="7"/>
  <c r="AN490" i="7"/>
  <c r="AA490" i="7"/>
  <c r="P490" i="7"/>
  <c r="H490" i="7"/>
  <c r="X490" i="7"/>
  <c r="O226" i="7"/>
  <c r="Y226" i="7"/>
  <c r="AI226" i="7"/>
  <c r="AU226" i="7"/>
  <c r="AO301" i="7"/>
  <c r="AD301" i="7"/>
  <c r="T301" i="7"/>
  <c r="I301" i="7"/>
  <c r="R301" i="7"/>
  <c r="AH301" i="7"/>
  <c r="AT301" i="7"/>
  <c r="AS309" i="7"/>
  <c r="AL309" i="7"/>
  <c r="AD309" i="7"/>
  <c r="X309" i="7"/>
  <c r="Q309" i="7"/>
  <c r="I309" i="7"/>
  <c r="AO309" i="7"/>
  <c r="N309" i="7"/>
  <c r="Y309" i="7"/>
  <c r="AH309" i="7"/>
  <c r="AT309" i="7"/>
  <c r="AW429" i="7"/>
  <c r="AR429" i="7"/>
  <c r="AM429" i="7"/>
  <c r="AH429" i="7"/>
  <c r="AB429" i="7"/>
  <c r="W429" i="7"/>
  <c r="R429" i="7"/>
  <c r="L429" i="7"/>
  <c r="G429" i="7"/>
  <c r="AQ429" i="7"/>
  <c r="AJ429" i="7"/>
  <c r="AD429" i="7"/>
  <c r="V429" i="7"/>
  <c r="O429" i="7"/>
  <c r="H429" i="7"/>
  <c r="AU429" i="7"/>
  <c r="AN429" i="7"/>
  <c r="AF429" i="7"/>
  <c r="Z429" i="7"/>
  <c r="S429" i="7"/>
  <c r="K429" i="7"/>
  <c r="T429" i="7"/>
  <c r="AI429" i="7"/>
  <c r="AV429" i="7"/>
  <c r="AE487" i="7"/>
  <c r="J487" i="7"/>
  <c r="O84" i="7"/>
  <c r="AE84" i="7"/>
  <c r="L109" i="7"/>
  <c r="T109" i="7"/>
  <c r="AB109" i="7"/>
  <c r="AJ109" i="7"/>
  <c r="AR109" i="7"/>
  <c r="H125" i="7"/>
  <c r="N125" i="7"/>
  <c r="S125" i="7"/>
  <c r="X125" i="7"/>
  <c r="AD125" i="7"/>
  <c r="AI125" i="7"/>
  <c r="AN125" i="7"/>
  <c r="AT125" i="7"/>
  <c r="H129" i="7"/>
  <c r="N129" i="7"/>
  <c r="S129" i="7"/>
  <c r="X129" i="7"/>
  <c r="AD129" i="7"/>
  <c r="AI129" i="7"/>
  <c r="AN129" i="7"/>
  <c r="AT129" i="7"/>
  <c r="S136" i="7"/>
  <c r="Q144" i="7"/>
  <c r="AW144" i="7"/>
  <c r="H163" i="7"/>
  <c r="N163" i="7"/>
  <c r="S163" i="7"/>
  <c r="X163" i="7"/>
  <c r="AD163" i="7"/>
  <c r="AI163" i="7"/>
  <c r="AN163" i="7"/>
  <c r="AT163" i="7"/>
  <c r="I172" i="7"/>
  <c r="S172" i="7"/>
  <c r="AE172" i="7"/>
  <c r="I180" i="7"/>
  <c r="U180" i="7"/>
  <c r="AK180" i="7"/>
  <c r="H185" i="7"/>
  <c r="N185" i="7"/>
  <c r="S185" i="7"/>
  <c r="X185" i="7"/>
  <c r="AD185" i="7"/>
  <c r="AI185" i="7"/>
  <c r="AN185" i="7"/>
  <c r="AT185" i="7"/>
  <c r="N191" i="7"/>
  <c r="V191" i="7"/>
  <c r="AD191" i="7"/>
  <c r="AL191" i="7"/>
  <c r="AT191" i="7"/>
  <c r="O198" i="7"/>
  <c r="Y198" i="7"/>
  <c r="AI198" i="7"/>
  <c r="L207" i="7"/>
  <c r="T207" i="7"/>
  <c r="AB207" i="7"/>
  <c r="AJ207" i="7"/>
  <c r="AR207" i="7"/>
  <c r="AS218" i="7"/>
  <c r="G226" i="7"/>
  <c r="Q226" i="7"/>
  <c r="AA226" i="7"/>
  <c r="AM226" i="7"/>
  <c r="AW243" i="7"/>
  <c r="AP243" i="7"/>
  <c r="AH243" i="7"/>
  <c r="Z243" i="7"/>
  <c r="R243" i="7"/>
  <c r="J243" i="7"/>
  <c r="P243" i="7"/>
  <c r="AB243" i="7"/>
  <c r="AL243" i="7"/>
  <c r="AV243" i="7"/>
  <c r="K250" i="7"/>
  <c r="Y250" i="7"/>
  <c r="AM250" i="7"/>
  <c r="K253" i="7"/>
  <c r="R253" i="7"/>
  <c r="X253" i="7"/>
  <c r="AF253" i="7"/>
  <c r="AM253" i="7"/>
  <c r="AT253" i="7"/>
  <c r="N259" i="7"/>
  <c r="AB259" i="7"/>
  <c r="AO259" i="7"/>
  <c r="S274" i="7"/>
  <c r="AI274" i="7"/>
  <c r="J283" i="7"/>
  <c r="P283" i="7"/>
  <c r="W283" i="7"/>
  <c r="AE283" i="7"/>
  <c r="AL283" i="7"/>
  <c r="AR283" i="7"/>
  <c r="Q292" i="7"/>
  <c r="AG292" i="7"/>
  <c r="H301" i="7"/>
  <c r="X301" i="7"/>
  <c r="AJ301" i="7"/>
  <c r="H309" i="7"/>
  <c r="R309" i="7"/>
  <c r="AB309" i="7"/>
  <c r="AJ309" i="7"/>
  <c r="AQ318" i="7"/>
  <c r="AI318" i="7"/>
  <c r="AC318" i="7"/>
  <c r="V318" i="7"/>
  <c r="N318" i="7"/>
  <c r="G318" i="7"/>
  <c r="AT318" i="7"/>
  <c r="AM318" i="7"/>
  <c r="AG318" i="7"/>
  <c r="Y318" i="7"/>
  <c r="R318" i="7"/>
  <c r="K318" i="7"/>
  <c r="S318" i="7"/>
  <c r="AH318" i="7"/>
  <c r="AW318" i="7"/>
  <c r="AU324" i="7"/>
  <c r="N333" i="7"/>
  <c r="X333" i="7"/>
  <c r="AI333" i="7"/>
  <c r="AT333" i="7"/>
  <c r="N337" i="7"/>
  <c r="X337" i="7"/>
  <c r="AI337" i="7"/>
  <c r="AT337" i="7"/>
  <c r="N341" i="7"/>
  <c r="X341" i="7"/>
  <c r="AI341" i="7"/>
  <c r="AT341" i="7"/>
  <c r="AW356" i="7"/>
  <c r="AO356" i="7"/>
  <c r="AI356" i="7"/>
  <c r="AB356" i="7"/>
  <c r="T356" i="7"/>
  <c r="M356" i="7"/>
  <c r="G356" i="7"/>
  <c r="AS356" i="7"/>
  <c r="AM356" i="7"/>
  <c r="AE356" i="7"/>
  <c r="X356" i="7"/>
  <c r="Q356" i="7"/>
  <c r="I356" i="7"/>
  <c r="S356" i="7"/>
  <c r="AG356" i="7"/>
  <c r="AU356" i="7"/>
  <c r="X413" i="7"/>
  <c r="AK427" i="7"/>
  <c r="J429" i="7"/>
  <c r="X429" i="7"/>
  <c r="AL429" i="7"/>
  <c r="AS463" i="7"/>
  <c r="AO463" i="7"/>
  <c r="AD463" i="7"/>
  <c r="S463" i="7"/>
  <c r="I463" i="7"/>
  <c r="AQ463" i="7"/>
  <c r="AA463" i="7"/>
  <c r="N463" i="7"/>
  <c r="AL463" i="7"/>
  <c r="V463" i="7"/>
  <c r="AW463" i="7"/>
  <c r="AG463" i="7"/>
  <c r="K463" i="7"/>
  <c r="AT463" i="7"/>
  <c r="O490" i="7"/>
  <c r="AL490" i="7"/>
  <c r="AP541" i="7"/>
  <c r="AF541" i="7"/>
  <c r="V541" i="7"/>
  <c r="N541" i="7"/>
  <c r="AT541" i="7"/>
  <c r="AK541" i="7"/>
  <c r="AB541" i="7"/>
  <c r="Q541" i="7"/>
  <c r="I541" i="7"/>
  <c r="AL541" i="7"/>
  <c r="U541" i="7"/>
  <c r="AW541" i="7"/>
  <c r="Y541" i="7"/>
  <c r="AJ541" i="7"/>
  <c r="J541" i="7"/>
  <c r="O344" i="7"/>
  <c r="X344" i="7"/>
  <c r="AF344" i="7"/>
  <c r="AQ344" i="7"/>
  <c r="R363" i="7"/>
  <c r="AF363" i="7"/>
  <c r="AT363" i="7"/>
  <c r="AC390" i="7"/>
  <c r="AT420" i="7"/>
  <c r="AM420" i="7"/>
  <c r="AG420" i="7"/>
  <c r="Y420" i="7"/>
  <c r="M420" i="7"/>
  <c r="S420" i="7"/>
  <c r="AC420" i="7"/>
  <c r="AL420" i="7"/>
  <c r="AW420" i="7"/>
  <c r="AP424" i="7"/>
  <c r="U424" i="7"/>
  <c r="AE424" i="7"/>
  <c r="AV437" i="7"/>
  <c r="AO437" i="7"/>
  <c r="AI437" i="7"/>
  <c r="AA437" i="7"/>
  <c r="T437" i="7"/>
  <c r="N437" i="7"/>
  <c r="H437" i="7"/>
  <c r="L437" i="7"/>
  <c r="U437" i="7"/>
  <c r="AE437" i="7"/>
  <c r="AN437" i="7"/>
  <c r="AU512" i="7"/>
  <c r="AI512" i="7"/>
  <c r="U512" i="7"/>
  <c r="J512" i="7"/>
  <c r="AO512" i="7"/>
  <c r="AA512" i="7"/>
  <c r="Q512" i="7"/>
  <c r="AW512" i="7"/>
  <c r="Z512" i="7"/>
  <c r="AL512" i="7"/>
  <c r="AW554" i="7"/>
  <c r="AR554" i="7"/>
  <c r="AM554" i="7"/>
  <c r="AH554" i="7"/>
  <c r="AB554" i="7"/>
  <c r="W554" i="7"/>
  <c r="R554" i="7"/>
  <c r="L554" i="7"/>
  <c r="G554" i="7"/>
  <c r="AU554" i="7"/>
  <c r="AP554" i="7"/>
  <c r="AJ554" i="7"/>
  <c r="AE554" i="7"/>
  <c r="Z554" i="7"/>
  <c r="T554" i="7"/>
  <c r="O554" i="7"/>
  <c r="J554" i="7"/>
  <c r="AQ554" i="7"/>
  <c r="AF554" i="7"/>
  <c r="V554" i="7"/>
  <c r="K554" i="7"/>
  <c r="S554" i="7"/>
  <c r="AI554" i="7"/>
  <c r="AV554" i="7"/>
  <c r="Q330" i="7"/>
  <c r="AE330" i="7"/>
  <c r="I344" i="7"/>
  <c r="S344" i="7"/>
  <c r="AC344" i="7"/>
  <c r="AK344" i="7"/>
  <c r="K349" i="7"/>
  <c r="P349" i="7"/>
  <c r="V349" i="7"/>
  <c r="AA349" i="7"/>
  <c r="AF349" i="7"/>
  <c r="AL349" i="7"/>
  <c r="AQ349" i="7"/>
  <c r="AV349" i="7"/>
  <c r="J363" i="7"/>
  <c r="Y363" i="7"/>
  <c r="R368" i="7"/>
  <c r="AE368" i="7"/>
  <c r="M376" i="7"/>
  <c r="S376" i="7"/>
  <c r="AA376" i="7"/>
  <c r="AH376" i="7"/>
  <c r="AO376" i="7"/>
  <c r="P390" i="7"/>
  <c r="K403" i="7"/>
  <c r="P403" i="7"/>
  <c r="V403" i="7"/>
  <c r="AA403" i="7"/>
  <c r="AF403" i="7"/>
  <c r="AL403" i="7"/>
  <c r="AQ403" i="7"/>
  <c r="AV403" i="7"/>
  <c r="I420" i="7"/>
  <c r="Q420" i="7"/>
  <c r="W420" i="7"/>
  <c r="AH420" i="7"/>
  <c r="AQ420" i="7"/>
  <c r="M424" i="7"/>
  <c r="AS424" i="7"/>
  <c r="J437" i="7"/>
  <c r="P437" i="7"/>
  <c r="Y437" i="7"/>
  <c r="AJ437" i="7"/>
  <c r="AS437" i="7"/>
  <c r="AT507" i="7"/>
  <c r="AK507" i="7"/>
  <c r="Z507" i="7"/>
  <c r="R507" i="7"/>
  <c r="L507" i="7"/>
  <c r="AO507" i="7"/>
  <c r="AF507" i="7"/>
  <c r="V507" i="7"/>
  <c r="N507" i="7"/>
  <c r="H507" i="7"/>
  <c r="AG507" i="7"/>
  <c r="Q507" i="7"/>
  <c r="Y507" i="7"/>
  <c r="AV507" i="7"/>
  <c r="S512" i="7"/>
  <c r="AT532" i="7"/>
  <c r="AM532" i="7"/>
  <c r="AG532" i="7"/>
  <c r="Y532" i="7"/>
  <c r="R532" i="7"/>
  <c r="K532" i="7"/>
  <c r="AQ532" i="7"/>
  <c r="AI532" i="7"/>
  <c r="AC532" i="7"/>
  <c r="V532" i="7"/>
  <c r="N532" i="7"/>
  <c r="G532" i="7"/>
  <c r="AS532" i="7"/>
  <c r="AD532" i="7"/>
  <c r="Q532" i="7"/>
  <c r="W532" i="7"/>
  <c r="AO532" i="7"/>
  <c r="AS544" i="7"/>
  <c r="AD544" i="7"/>
  <c r="T544" i="7"/>
  <c r="H544" i="7"/>
  <c r="AK544" i="7"/>
  <c r="Z544" i="7"/>
  <c r="M544" i="7"/>
  <c r="AO544" i="7"/>
  <c r="P544" i="7"/>
  <c r="AJ544" i="7"/>
  <c r="N554" i="7"/>
  <c r="AA554" i="7"/>
  <c r="AN554" i="7"/>
  <c r="F426" i="7"/>
  <c r="L441" i="7"/>
  <c r="S441" i="7"/>
  <c r="Y441" i="7"/>
  <c r="AG441" i="7"/>
  <c r="AN441" i="7"/>
  <c r="M444" i="7"/>
  <c r="T444" i="7"/>
  <c r="AB444" i="7"/>
  <c r="AH444" i="7"/>
  <c r="AO444" i="7"/>
  <c r="AW454" i="7"/>
  <c r="AR454" i="7"/>
  <c r="AM454" i="7"/>
  <c r="AH454" i="7"/>
  <c r="AB454" i="7"/>
  <c r="W454" i="7"/>
  <c r="R454" i="7"/>
  <c r="L454" i="7"/>
  <c r="G454" i="7"/>
  <c r="N454" i="7"/>
  <c r="T454" i="7"/>
  <c r="AA454" i="7"/>
  <c r="AI454" i="7"/>
  <c r="AP454" i="7"/>
  <c r="AV454" i="7"/>
  <c r="AP459" i="7"/>
  <c r="AC459" i="7"/>
  <c r="G459" i="7"/>
  <c r="AH459" i="7"/>
  <c r="AW474" i="7"/>
  <c r="AU474" i="7"/>
  <c r="AP474" i="7"/>
  <c r="AJ474" i="7"/>
  <c r="AE474" i="7"/>
  <c r="Z474" i="7"/>
  <c r="T474" i="7"/>
  <c r="O474" i="7"/>
  <c r="J474" i="7"/>
  <c r="L474" i="7"/>
  <c r="S474" i="7"/>
  <c r="AA474" i="7"/>
  <c r="AH474" i="7"/>
  <c r="AN474" i="7"/>
  <c r="AV474" i="7"/>
  <c r="AW478" i="7"/>
  <c r="AU478" i="7"/>
  <c r="AP478" i="7"/>
  <c r="AJ478" i="7"/>
  <c r="AE478" i="7"/>
  <c r="Z478" i="7"/>
  <c r="T478" i="7"/>
  <c r="O478" i="7"/>
  <c r="J478" i="7"/>
  <c r="L478" i="7"/>
  <c r="S478" i="7"/>
  <c r="AA478" i="7"/>
  <c r="AH478" i="7"/>
  <c r="AN478" i="7"/>
  <c r="AV478" i="7"/>
  <c r="AS498" i="7"/>
  <c r="AM498" i="7"/>
  <c r="AH498" i="7"/>
  <c r="AB498" i="7"/>
  <c r="W498" i="7"/>
  <c r="R498" i="7"/>
  <c r="L498" i="7"/>
  <c r="G498" i="7"/>
  <c r="AW498" i="7"/>
  <c r="AP498" i="7"/>
  <c r="AJ498" i="7"/>
  <c r="AE498" i="7"/>
  <c r="Z498" i="7"/>
  <c r="T498" i="7"/>
  <c r="O498" i="7"/>
  <c r="J498" i="7"/>
  <c r="P498" i="7"/>
  <c r="AA498" i="7"/>
  <c r="AL498" i="7"/>
  <c r="U524" i="7"/>
  <c r="AO524" i="7"/>
  <c r="Y11" i="7"/>
  <c r="AG11" i="7"/>
  <c r="AV62" i="7"/>
  <c r="AR62" i="7"/>
  <c r="AN62" i="7"/>
  <c r="AJ62" i="7"/>
  <c r="AF62" i="7"/>
  <c r="AB62" i="7"/>
  <c r="X62" i="7"/>
  <c r="T62" i="7"/>
  <c r="P62" i="7"/>
  <c r="L62" i="7"/>
  <c r="H62" i="7"/>
  <c r="J62" i="7"/>
  <c r="O62" i="7"/>
  <c r="U62" i="7"/>
  <c r="Z62" i="7"/>
  <c r="AE62" i="7"/>
  <c r="AK62" i="7"/>
  <c r="AP62" i="7"/>
  <c r="AU62" i="7"/>
  <c r="AT100" i="7"/>
  <c r="AP100" i="7"/>
  <c r="AL100" i="7"/>
  <c r="AH100" i="7"/>
  <c r="AD100" i="7"/>
  <c r="Z100" i="7"/>
  <c r="V100" i="7"/>
  <c r="R100" i="7"/>
  <c r="N100" i="7"/>
  <c r="J100" i="7"/>
  <c r="AV100" i="7"/>
  <c r="AR100" i="7"/>
  <c r="AN100" i="7"/>
  <c r="AJ100" i="7"/>
  <c r="AF100" i="7"/>
  <c r="AB100" i="7"/>
  <c r="X100" i="7"/>
  <c r="T100" i="7"/>
  <c r="P100" i="7"/>
  <c r="L100" i="7"/>
  <c r="H100" i="7"/>
  <c r="M100" i="7"/>
  <c r="U100" i="7"/>
  <c r="AC100" i="7"/>
  <c r="AK100" i="7"/>
  <c r="AS100" i="7"/>
  <c r="AT118" i="7"/>
  <c r="AP118" i="7"/>
  <c r="AL118" i="7"/>
  <c r="AH118" i="7"/>
  <c r="AD118" i="7"/>
  <c r="Z118" i="7"/>
  <c r="V118" i="7"/>
  <c r="R118" i="7"/>
  <c r="N118" i="7"/>
  <c r="J118" i="7"/>
  <c r="AV118" i="7"/>
  <c r="AR118" i="7"/>
  <c r="AN118" i="7"/>
  <c r="AJ118" i="7"/>
  <c r="AF118" i="7"/>
  <c r="AB118" i="7"/>
  <c r="X118" i="7"/>
  <c r="T118" i="7"/>
  <c r="P118" i="7"/>
  <c r="L118" i="7"/>
  <c r="H118" i="7"/>
  <c r="M118" i="7"/>
  <c r="U118" i="7"/>
  <c r="AC118" i="7"/>
  <c r="AK118" i="7"/>
  <c r="AS118" i="7"/>
  <c r="AT11" i="7"/>
  <c r="I40" i="7"/>
  <c r="M40" i="7"/>
  <c r="Q40" i="7"/>
  <c r="U40" i="7"/>
  <c r="Y40" i="7"/>
  <c r="AC40" i="7"/>
  <c r="AG40" i="7"/>
  <c r="AK40" i="7"/>
  <c r="AO40" i="7"/>
  <c r="AS40" i="7"/>
  <c r="K62" i="7"/>
  <c r="Q62" i="7"/>
  <c r="V62" i="7"/>
  <c r="AA62" i="7"/>
  <c r="AG62" i="7"/>
  <c r="AL62" i="7"/>
  <c r="AQ62" i="7"/>
  <c r="AW62" i="7"/>
  <c r="AT84" i="7"/>
  <c r="AP84" i="7"/>
  <c r="AL84" i="7"/>
  <c r="AH84" i="7"/>
  <c r="AD84" i="7"/>
  <c r="Z84" i="7"/>
  <c r="V84" i="7"/>
  <c r="R84" i="7"/>
  <c r="N84" i="7"/>
  <c r="J84" i="7"/>
  <c r="AV84" i="7"/>
  <c r="AR84" i="7"/>
  <c r="AN84" i="7"/>
  <c r="AJ84" i="7"/>
  <c r="AF84" i="7"/>
  <c r="AB84" i="7"/>
  <c r="X84" i="7"/>
  <c r="T84" i="7"/>
  <c r="P84" i="7"/>
  <c r="L84" i="7"/>
  <c r="H84" i="7"/>
  <c r="M84" i="7"/>
  <c r="U84" i="7"/>
  <c r="AC84" i="7"/>
  <c r="AK84" i="7"/>
  <c r="AS84" i="7"/>
  <c r="K96" i="7"/>
  <c r="S96" i="7"/>
  <c r="AA96" i="7"/>
  <c r="AI96" i="7"/>
  <c r="G100" i="7"/>
  <c r="O100" i="7"/>
  <c r="W100" i="7"/>
  <c r="AE100" i="7"/>
  <c r="AM100" i="7"/>
  <c r="AU100" i="7"/>
  <c r="G118" i="7"/>
  <c r="O118" i="7"/>
  <c r="W118" i="7"/>
  <c r="AE118" i="7"/>
  <c r="AM118" i="7"/>
  <c r="AU118" i="7"/>
  <c r="AV136" i="7"/>
  <c r="AR136" i="7"/>
  <c r="AN136" i="7"/>
  <c r="AJ136" i="7"/>
  <c r="AF136" i="7"/>
  <c r="AB136" i="7"/>
  <c r="X136" i="7"/>
  <c r="T136" i="7"/>
  <c r="P136" i="7"/>
  <c r="L136" i="7"/>
  <c r="H136" i="7"/>
  <c r="AT136" i="7"/>
  <c r="AP136" i="7"/>
  <c r="AL136" i="7"/>
  <c r="AH136" i="7"/>
  <c r="AD136" i="7"/>
  <c r="Z136" i="7"/>
  <c r="V136" i="7"/>
  <c r="R136" i="7"/>
  <c r="N136" i="7"/>
  <c r="J136" i="7"/>
  <c r="M136" i="7"/>
  <c r="U136" i="7"/>
  <c r="AC136" i="7"/>
  <c r="AK136" i="7"/>
  <c r="AS136" i="7"/>
  <c r="K144" i="7"/>
  <c r="S144" i="7"/>
  <c r="AA144" i="7"/>
  <c r="AI144" i="7"/>
  <c r="AV150" i="7"/>
  <c r="AR150" i="7"/>
  <c r="AN150" i="7"/>
  <c r="AJ150" i="7"/>
  <c r="AF150" i="7"/>
  <c r="AB150" i="7"/>
  <c r="X150" i="7"/>
  <c r="T150" i="7"/>
  <c r="P150" i="7"/>
  <c r="L150" i="7"/>
  <c r="H150" i="7"/>
  <c r="AT150" i="7"/>
  <c r="AP150" i="7"/>
  <c r="AL150" i="7"/>
  <c r="AH150" i="7"/>
  <c r="AD150" i="7"/>
  <c r="Z150" i="7"/>
  <c r="V150" i="7"/>
  <c r="R150" i="7"/>
  <c r="N150" i="7"/>
  <c r="J150" i="7"/>
  <c r="M150" i="7"/>
  <c r="U150" i="7"/>
  <c r="AC150" i="7"/>
  <c r="AK150" i="7"/>
  <c r="AS150" i="7"/>
  <c r="AT168" i="7"/>
  <c r="AP168" i="7"/>
  <c r="AL168" i="7"/>
  <c r="AH168" i="7"/>
  <c r="AD168" i="7"/>
  <c r="Z168" i="7"/>
  <c r="V168" i="7"/>
  <c r="R168" i="7"/>
  <c r="N168" i="7"/>
  <c r="J168" i="7"/>
  <c r="AV168" i="7"/>
  <c r="AR168" i="7"/>
  <c r="AN168" i="7"/>
  <c r="AJ168" i="7"/>
  <c r="AF168" i="7"/>
  <c r="AB168" i="7"/>
  <c r="X168" i="7"/>
  <c r="T168" i="7"/>
  <c r="P168" i="7"/>
  <c r="L168" i="7"/>
  <c r="H168" i="7"/>
  <c r="M168" i="7"/>
  <c r="U168" i="7"/>
  <c r="AC168" i="7"/>
  <c r="AK168" i="7"/>
  <c r="AS168" i="7"/>
  <c r="AT176" i="7"/>
  <c r="AP176" i="7"/>
  <c r="AL176" i="7"/>
  <c r="AH176" i="7"/>
  <c r="AD176" i="7"/>
  <c r="Z176" i="7"/>
  <c r="V176" i="7"/>
  <c r="R176" i="7"/>
  <c r="N176" i="7"/>
  <c r="J176" i="7"/>
  <c r="AV176" i="7"/>
  <c r="AR176" i="7"/>
  <c r="AN176" i="7"/>
  <c r="AJ176" i="7"/>
  <c r="AF176" i="7"/>
  <c r="AB176" i="7"/>
  <c r="X176" i="7"/>
  <c r="T176" i="7"/>
  <c r="P176" i="7"/>
  <c r="L176" i="7"/>
  <c r="H176" i="7"/>
  <c r="M176" i="7"/>
  <c r="U176" i="7"/>
  <c r="AC176" i="7"/>
  <c r="AK176" i="7"/>
  <c r="AS176" i="7"/>
  <c r="S218" i="7"/>
  <c r="AV236" i="7"/>
  <c r="AR236" i="7"/>
  <c r="AN236" i="7"/>
  <c r="AJ236" i="7"/>
  <c r="AF236" i="7"/>
  <c r="AB236" i="7"/>
  <c r="X236" i="7"/>
  <c r="T236" i="7"/>
  <c r="P236" i="7"/>
  <c r="L236" i="7"/>
  <c r="H236" i="7"/>
  <c r="AT236" i="7"/>
  <c r="AP236" i="7"/>
  <c r="AL236" i="7"/>
  <c r="AH236" i="7"/>
  <c r="AD236" i="7"/>
  <c r="Z236" i="7"/>
  <c r="V236" i="7"/>
  <c r="R236" i="7"/>
  <c r="N236" i="7"/>
  <c r="J236" i="7"/>
  <c r="AW236" i="7"/>
  <c r="AO236" i="7"/>
  <c r="AG236" i="7"/>
  <c r="Y236" i="7"/>
  <c r="Q236" i="7"/>
  <c r="I236" i="7"/>
  <c r="AU236" i="7"/>
  <c r="AM236" i="7"/>
  <c r="AE236" i="7"/>
  <c r="W236" i="7"/>
  <c r="O236" i="7"/>
  <c r="G236" i="7"/>
  <c r="U236" i="7"/>
  <c r="AK236" i="7"/>
  <c r="F315" i="7"/>
  <c r="O316" i="7" s="1"/>
  <c r="AM11" i="7"/>
  <c r="AU11" i="7"/>
  <c r="G62" i="7"/>
  <c r="M62" i="7"/>
  <c r="R62" i="7"/>
  <c r="W62" i="7"/>
  <c r="AC62" i="7"/>
  <c r="AH62" i="7"/>
  <c r="AM62" i="7"/>
  <c r="AS62" i="7"/>
  <c r="AT96" i="7"/>
  <c r="AP96" i="7"/>
  <c r="AL96" i="7"/>
  <c r="AH96" i="7"/>
  <c r="AD96" i="7"/>
  <c r="Z96" i="7"/>
  <c r="V96" i="7"/>
  <c r="R96" i="7"/>
  <c r="N96" i="7"/>
  <c r="J96" i="7"/>
  <c r="AV96" i="7"/>
  <c r="AR96" i="7"/>
  <c r="AN96" i="7"/>
  <c r="AJ96" i="7"/>
  <c r="AF96" i="7"/>
  <c r="AB96" i="7"/>
  <c r="X96" i="7"/>
  <c r="T96" i="7"/>
  <c r="P96" i="7"/>
  <c r="L96" i="7"/>
  <c r="H96" i="7"/>
  <c r="M96" i="7"/>
  <c r="U96" i="7"/>
  <c r="AC96" i="7"/>
  <c r="AK96" i="7"/>
  <c r="AS96" i="7"/>
  <c r="I100" i="7"/>
  <c r="Q100" i="7"/>
  <c r="Y100" i="7"/>
  <c r="AG100" i="7"/>
  <c r="AO100" i="7"/>
  <c r="AW100" i="7"/>
  <c r="F115" i="7"/>
  <c r="G116" i="7" s="1"/>
  <c r="I118" i="7"/>
  <c r="Q118" i="7"/>
  <c r="Y118" i="7"/>
  <c r="AG118" i="7"/>
  <c r="AO118" i="7"/>
  <c r="AW118" i="7"/>
  <c r="AV144" i="7"/>
  <c r="AR144" i="7"/>
  <c r="AN144" i="7"/>
  <c r="AJ144" i="7"/>
  <c r="AF144" i="7"/>
  <c r="AB144" i="7"/>
  <c r="X144" i="7"/>
  <c r="T144" i="7"/>
  <c r="P144" i="7"/>
  <c r="L144" i="7"/>
  <c r="H144" i="7"/>
  <c r="AT144" i="7"/>
  <c r="AP144" i="7"/>
  <c r="AL144" i="7"/>
  <c r="AH144" i="7"/>
  <c r="AD144" i="7"/>
  <c r="Z144" i="7"/>
  <c r="V144" i="7"/>
  <c r="R144" i="7"/>
  <c r="N144" i="7"/>
  <c r="J144" i="7"/>
  <c r="M144" i="7"/>
  <c r="U144" i="7"/>
  <c r="AC144" i="7"/>
  <c r="AK144" i="7"/>
  <c r="AS144" i="7"/>
  <c r="AT218" i="7"/>
  <c r="AP218" i="7"/>
  <c r="AL218" i="7"/>
  <c r="AH218" i="7"/>
  <c r="AD218" i="7"/>
  <c r="Z218" i="7"/>
  <c r="V218" i="7"/>
  <c r="R218" i="7"/>
  <c r="N218" i="7"/>
  <c r="J218" i="7"/>
  <c r="AV218" i="7"/>
  <c r="AR218" i="7"/>
  <c r="AN218" i="7"/>
  <c r="AJ218" i="7"/>
  <c r="AF218" i="7"/>
  <c r="AB218" i="7"/>
  <c r="X218" i="7"/>
  <c r="T218" i="7"/>
  <c r="P218" i="7"/>
  <c r="L218" i="7"/>
  <c r="H218" i="7"/>
  <c r="AW218" i="7"/>
  <c r="AO218" i="7"/>
  <c r="AG218" i="7"/>
  <c r="Y218" i="7"/>
  <c r="Q218" i="7"/>
  <c r="I218" i="7"/>
  <c r="AU218" i="7"/>
  <c r="AM218" i="7"/>
  <c r="AE218" i="7"/>
  <c r="W218" i="7"/>
  <c r="O218" i="7"/>
  <c r="G218" i="7"/>
  <c r="U218" i="7"/>
  <c r="AK218" i="7"/>
  <c r="AJ11" i="7"/>
  <c r="AR11" i="7"/>
  <c r="G40" i="7"/>
  <c r="K40" i="7"/>
  <c r="O40" i="7"/>
  <c r="S40" i="7"/>
  <c r="W40" i="7"/>
  <c r="AA40" i="7"/>
  <c r="AE40" i="7"/>
  <c r="AI40" i="7"/>
  <c r="AM40" i="7"/>
  <c r="AQ40" i="7"/>
  <c r="AV40" i="7"/>
  <c r="I62" i="7"/>
  <c r="N62" i="7"/>
  <c r="S62" i="7"/>
  <c r="Y62" i="7"/>
  <c r="AD62" i="7"/>
  <c r="AI62" i="7"/>
  <c r="AO62" i="7"/>
  <c r="AT62" i="7"/>
  <c r="AT76" i="7"/>
  <c r="AP76" i="7"/>
  <c r="AL76" i="7"/>
  <c r="AH76" i="7"/>
  <c r="AD76" i="7"/>
  <c r="Z76" i="7"/>
  <c r="V76" i="7"/>
  <c r="R76" i="7"/>
  <c r="N76" i="7"/>
  <c r="J76" i="7"/>
  <c r="AV76" i="7"/>
  <c r="AR76" i="7"/>
  <c r="AN76" i="7"/>
  <c r="AJ76" i="7"/>
  <c r="AF76" i="7"/>
  <c r="AB76" i="7"/>
  <c r="X76" i="7"/>
  <c r="T76" i="7"/>
  <c r="P76" i="7"/>
  <c r="L76" i="7"/>
  <c r="H76" i="7"/>
  <c r="K76" i="7"/>
  <c r="S76" i="7"/>
  <c r="AA76" i="7"/>
  <c r="AI76" i="7"/>
  <c r="AQ76" i="7"/>
  <c r="I84" i="7"/>
  <c r="Q84" i="7"/>
  <c r="Y84" i="7"/>
  <c r="AG84" i="7"/>
  <c r="AO84" i="7"/>
  <c r="AW84" i="7"/>
  <c r="G96" i="7"/>
  <c r="O96" i="7"/>
  <c r="W96" i="7"/>
  <c r="AE96" i="7"/>
  <c r="AM96" i="7"/>
  <c r="AU96" i="7"/>
  <c r="K100" i="7"/>
  <c r="S100" i="7"/>
  <c r="AA100" i="7"/>
  <c r="AI100" i="7"/>
  <c r="AQ100" i="7"/>
  <c r="K118" i="7"/>
  <c r="S118" i="7"/>
  <c r="AA118" i="7"/>
  <c r="AI118" i="7"/>
  <c r="AQ118" i="7"/>
  <c r="I136" i="7"/>
  <c r="Q136" i="7"/>
  <c r="Y136" i="7"/>
  <c r="AG136" i="7"/>
  <c r="AO136" i="7"/>
  <c r="AW136" i="7"/>
  <c r="G144" i="7"/>
  <c r="O144" i="7"/>
  <c r="W144" i="7"/>
  <c r="AE144" i="7"/>
  <c r="AM144" i="7"/>
  <c r="AU144" i="7"/>
  <c r="F147" i="7"/>
  <c r="Y148" i="7" s="1"/>
  <c r="I150" i="7"/>
  <c r="Q150" i="7"/>
  <c r="Y150" i="7"/>
  <c r="AG150" i="7"/>
  <c r="AO150" i="7"/>
  <c r="AW150" i="7"/>
  <c r="I168" i="7"/>
  <c r="Q168" i="7"/>
  <c r="Y168" i="7"/>
  <c r="AG168" i="7"/>
  <c r="AO168" i="7"/>
  <c r="AW168" i="7"/>
  <c r="AT172" i="7"/>
  <c r="AP172" i="7"/>
  <c r="AL172" i="7"/>
  <c r="AH172" i="7"/>
  <c r="AD172" i="7"/>
  <c r="Z172" i="7"/>
  <c r="V172" i="7"/>
  <c r="R172" i="7"/>
  <c r="N172" i="7"/>
  <c r="J172" i="7"/>
  <c r="AV172" i="7"/>
  <c r="AR172" i="7"/>
  <c r="AN172" i="7"/>
  <c r="AJ172" i="7"/>
  <c r="AF172" i="7"/>
  <c r="AB172" i="7"/>
  <c r="X172" i="7"/>
  <c r="T172" i="7"/>
  <c r="P172" i="7"/>
  <c r="L172" i="7"/>
  <c r="H172" i="7"/>
  <c r="M172" i="7"/>
  <c r="U172" i="7"/>
  <c r="AC172" i="7"/>
  <c r="AK172" i="7"/>
  <c r="AS172" i="7"/>
  <c r="I176" i="7"/>
  <c r="Q176" i="7"/>
  <c r="Y176" i="7"/>
  <c r="AG176" i="7"/>
  <c r="AO176" i="7"/>
  <c r="AW176" i="7"/>
  <c r="AT180" i="7"/>
  <c r="AP180" i="7"/>
  <c r="AL180" i="7"/>
  <c r="AH180" i="7"/>
  <c r="AD180" i="7"/>
  <c r="Z180" i="7"/>
  <c r="V180" i="7"/>
  <c r="R180" i="7"/>
  <c r="N180" i="7"/>
  <c r="J180" i="7"/>
  <c r="AV180" i="7"/>
  <c r="AR180" i="7"/>
  <c r="AN180" i="7"/>
  <c r="AJ180" i="7"/>
  <c r="AF180" i="7"/>
  <c r="AB180" i="7"/>
  <c r="X180" i="7"/>
  <c r="T180" i="7"/>
  <c r="P180" i="7"/>
  <c r="L180" i="7"/>
  <c r="H180" i="7"/>
  <c r="AQ180" i="7"/>
  <c r="AI180" i="7"/>
  <c r="AA180" i="7"/>
  <c r="S180" i="7"/>
  <c r="M180" i="7"/>
  <c r="W180" i="7"/>
  <c r="AG180" i="7"/>
  <c r="AS180" i="7"/>
  <c r="K218" i="7"/>
  <c r="AA218" i="7"/>
  <c r="AQ218" i="7"/>
  <c r="M236" i="7"/>
  <c r="AC236" i="7"/>
  <c r="AS236" i="7"/>
  <c r="AT382" i="7"/>
  <c r="AP382" i="7"/>
  <c r="AL382" i="7"/>
  <c r="AH382" i="7"/>
  <c r="AD382" i="7"/>
  <c r="Z382" i="7"/>
  <c r="V382" i="7"/>
  <c r="R382" i="7"/>
  <c r="N382" i="7"/>
  <c r="J382" i="7"/>
  <c r="AU382" i="7"/>
  <c r="AO382" i="7"/>
  <c r="AJ382" i="7"/>
  <c r="AE382" i="7"/>
  <c r="Y382" i="7"/>
  <c r="T382" i="7"/>
  <c r="O382" i="7"/>
  <c r="I382" i="7"/>
  <c r="AW382" i="7"/>
  <c r="AR382" i="7"/>
  <c r="AM382" i="7"/>
  <c r="AG382" i="7"/>
  <c r="AB382" i="7"/>
  <c r="W382" i="7"/>
  <c r="Q382" i="7"/>
  <c r="L382" i="7"/>
  <c r="G382" i="7"/>
  <c r="AQ382" i="7"/>
  <c r="AF382" i="7"/>
  <c r="U382" i="7"/>
  <c r="K382" i="7"/>
  <c r="AN382" i="7"/>
  <c r="AC382" i="7"/>
  <c r="S382" i="7"/>
  <c r="H382" i="7"/>
  <c r="AS382" i="7"/>
  <c r="X382" i="7"/>
  <c r="AI382" i="7"/>
  <c r="M382" i="7"/>
  <c r="AA382" i="7"/>
  <c r="P382" i="7"/>
  <c r="AT198" i="7"/>
  <c r="AP198" i="7"/>
  <c r="AL198" i="7"/>
  <c r="AH198" i="7"/>
  <c r="AD198" i="7"/>
  <c r="Z198" i="7"/>
  <c r="V198" i="7"/>
  <c r="R198" i="7"/>
  <c r="N198" i="7"/>
  <c r="J198" i="7"/>
  <c r="AV198" i="7"/>
  <c r="AR198" i="7"/>
  <c r="AN198" i="7"/>
  <c r="AJ198" i="7"/>
  <c r="AF198" i="7"/>
  <c r="AB198" i="7"/>
  <c r="X198" i="7"/>
  <c r="T198" i="7"/>
  <c r="P198" i="7"/>
  <c r="L198" i="7"/>
  <c r="H198" i="7"/>
  <c r="M198" i="7"/>
  <c r="U198" i="7"/>
  <c r="AC198" i="7"/>
  <c r="AK198" i="7"/>
  <c r="AS198" i="7"/>
  <c r="AT226" i="7"/>
  <c r="AP226" i="7"/>
  <c r="AL226" i="7"/>
  <c r="AH226" i="7"/>
  <c r="AD226" i="7"/>
  <c r="Z226" i="7"/>
  <c r="V226" i="7"/>
  <c r="R226" i="7"/>
  <c r="N226" i="7"/>
  <c r="J226" i="7"/>
  <c r="AV226" i="7"/>
  <c r="AR226" i="7"/>
  <c r="AN226" i="7"/>
  <c r="AJ226" i="7"/>
  <c r="AF226" i="7"/>
  <c r="AB226" i="7"/>
  <c r="X226" i="7"/>
  <c r="T226" i="7"/>
  <c r="P226" i="7"/>
  <c r="L226" i="7"/>
  <c r="H226" i="7"/>
  <c r="M226" i="7"/>
  <c r="U226" i="7"/>
  <c r="AC226" i="7"/>
  <c r="AK226" i="7"/>
  <c r="AS226" i="7"/>
  <c r="AV250" i="7"/>
  <c r="AT250" i="7"/>
  <c r="AP250" i="7"/>
  <c r="AL250" i="7"/>
  <c r="AH250" i="7"/>
  <c r="AD250" i="7"/>
  <c r="Z250" i="7"/>
  <c r="V250" i="7"/>
  <c r="R250" i="7"/>
  <c r="N250" i="7"/>
  <c r="J250" i="7"/>
  <c r="AW250" i="7"/>
  <c r="AR250" i="7"/>
  <c r="AN250" i="7"/>
  <c r="AJ250" i="7"/>
  <c r="AF250" i="7"/>
  <c r="AB250" i="7"/>
  <c r="X250" i="7"/>
  <c r="T250" i="7"/>
  <c r="P250" i="7"/>
  <c r="L250" i="7"/>
  <c r="H250" i="7"/>
  <c r="M250" i="7"/>
  <c r="U250" i="7"/>
  <c r="AC250" i="7"/>
  <c r="AK250" i="7"/>
  <c r="AS250" i="7"/>
  <c r="AT274" i="7"/>
  <c r="AP274" i="7"/>
  <c r="AL274" i="7"/>
  <c r="AH274" i="7"/>
  <c r="AD274" i="7"/>
  <c r="Z274" i="7"/>
  <c r="V274" i="7"/>
  <c r="R274" i="7"/>
  <c r="N274" i="7"/>
  <c r="J274" i="7"/>
  <c r="AW274" i="7"/>
  <c r="AR274" i="7"/>
  <c r="AM274" i="7"/>
  <c r="AG274" i="7"/>
  <c r="AB274" i="7"/>
  <c r="W274" i="7"/>
  <c r="Q274" i="7"/>
  <c r="L274" i="7"/>
  <c r="G274" i="7"/>
  <c r="AU274" i="7"/>
  <c r="AO274" i="7"/>
  <c r="AJ274" i="7"/>
  <c r="AE274" i="7"/>
  <c r="Y274" i="7"/>
  <c r="T274" i="7"/>
  <c r="O274" i="7"/>
  <c r="I274" i="7"/>
  <c r="P274" i="7"/>
  <c r="AA274" i="7"/>
  <c r="AK274" i="7"/>
  <c r="AV274" i="7"/>
  <c r="F365" i="7"/>
  <c r="K366" i="7" s="1"/>
  <c r="AV416" i="7"/>
  <c r="AR416" i="7"/>
  <c r="AN416" i="7"/>
  <c r="AJ416" i="7"/>
  <c r="AF416" i="7"/>
  <c r="AB416" i="7"/>
  <c r="X416" i="7"/>
  <c r="T416" i="7"/>
  <c r="P416" i="7"/>
  <c r="L416" i="7"/>
  <c r="H416" i="7"/>
  <c r="AT416" i="7"/>
  <c r="AO416" i="7"/>
  <c r="AI416" i="7"/>
  <c r="AD416" i="7"/>
  <c r="Y416" i="7"/>
  <c r="S416" i="7"/>
  <c r="N416" i="7"/>
  <c r="I416" i="7"/>
  <c r="AW416" i="7"/>
  <c r="AQ416" i="7"/>
  <c r="AL416" i="7"/>
  <c r="AG416" i="7"/>
  <c r="AA416" i="7"/>
  <c r="V416" i="7"/>
  <c r="Q416" i="7"/>
  <c r="K416" i="7"/>
  <c r="AP416" i="7"/>
  <c r="AE416" i="7"/>
  <c r="U416" i="7"/>
  <c r="J416" i="7"/>
  <c r="AM416" i="7"/>
  <c r="AC416" i="7"/>
  <c r="R416" i="7"/>
  <c r="G416" i="7"/>
  <c r="AS416" i="7"/>
  <c r="W416" i="7"/>
  <c r="AH416" i="7"/>
  <c r="M416" i="7"/>
  <c r="AU416" i="7"/>
  <c r="I67" i="7"/>
  <c r="M67" i="7"/>
  <c r="Q67" i="7"/>
  <c r="U67" i="7"/>
  <c r="Y67" i="7"/>
  <c r="AC67" i="7"/>
  <c r="AG67" i="7"/>
  <c r="AK67" i="7"/>
  <c r="AO67" i="7"/>
  <c r="AS67" i="7"/>
  <c r="G109" i="7"/>
  <c r="K109" i="7"/>
  <c r="O109" i="7"/>
  <c r="S109" i="7"/>
  <c r="W109" i="7"/>
  <c r="AA109" i="7"/>
  <c r="AE109" i="7"/>
  <c r="AI109" i="7"/>
  <c r="AM109" i="7"/>
  <c r="AQ109" i="7"/>
  <c r="AU109" i="7"/>
  <c r="I125" i="7"/>
  <c r="M125" i="7"/>
  <c r="Q125" i="7"/>
  <c r="U125" i="7"/>
  <c r="Y125" i="7"/>
  <c r="AC125" i="7"/>
  <c r="AG125" i="7"/>
  <c r="AK125" i="7"/>
  <c r="AO125" i="7"/>
  <c r="AS125" i="7"/>
  <c r="I129" i="7"/>
  <c r="M129" i="7"/>
  <c r="Q129" i="7"/>
  <c r="U129" i="7"/>
  <c r="Y129" i="7"/>
  <c r="AC129" i="7"/>
  <c r="AG129" i="7"/>
  <c r="AK129" i="7"/>
  <c r="AO129" i="7"/>
  <c r="AS129" i="7"/>
  <c r="I163" i="7"/>
  <c r="M163" i="7"/>
  <c r="Q163" i="7"/>
  <c r="U163" i="7"/>
  <c r="Y163" i="7"/>
  <c r="AC163" i="7"/>
  <c r="AG163" i="7"/>
  <c r="AK163" i="7"/>
  <c r="AO163" i="7"/>
  <c r="AS163" i="7"/>
  <c r="I185" i="7"/>
  <c r="M185" i="7"/>
  <c r="Q185" i="7"/>
  <c r="U185" i="7"/>
  <c r="Y185" i="7"/>
  <c r="AC185" i="7"/>
  <c r="AG185" i="7"/>
  <c r="AK185" i="7"/>
  <c r="AO185" i="7"/>
  <c r="AS185" i="7"/>
  <c r="G191" i="7"/>
  <c r="K191" i="7"/>
  <c r="O191" i="7"/>
  <c r="S191" i="7"/>
  <c r="W191" i="7"/>
  <c r="AA191" i="7"/>
  <c r="AE191" i="7"/>
  <c r="AI191" i="7"/>
  <c r="AM191" i="7"/>
  <c r="AQ191" i="7"/>
  <c r="AU191" i="7"/>
  <c r="G207" i="7"/>
  <c r="K207" i="7"/>
  <c r="O207" i="7"/>
  <c r="S207" i="7"/>
  <c r="W207" i="7"/>
  <c r="AA207" i="7"/>
  <c r="AE207" i="7"/>
  <c r="AI207" i="7"/>
  <c r="AM207" i="7"/>
  <c r="AQ207" i="7"/>
  <c r="AU207" i="7"/>
  <c r="G243" i="7"/>
  <c r="K243" i="7"/>
  <c r="O243" i="7"/>
  <c r="S243" i="7"/>
  <c r="W243" i="7"/>
  <c r="AA243" i="7"/>
  <c r="AE243" i="7"/>
  <c r="AI243" i="7"/>
  <c r="AM243" i="7"/>
  <c r="AQ243" i="7"/>
  <c r="AU243" i="7"/>
  <c r="H259" i="7"/>
  <c r="M259" i="7"/>
  <c r="R259" i="7"/>
  <c r="X259" i="7"/>
  <c r="AC259" i="7"/>
  <c r="AH259" i="7"/>
  <c r="AN259" i="7"/>
  <c r="AV292" i="7"/>
  <c r="AR292" i="7"/>
  <c r="AN292" i="7"/>
  <c r="AJ292" i="7"/>
  <c r="AF292" i="7"/>
  <c r="AB292" i="7"/>
  <c r="X292" i="7"/>
  <c r="T292" i="7"/>
  <c r="P292" i="7"/>
  <c r="L292" i="7"/>
  <c r="H292" i="7"/>
  <c r="AT292" i="7"/>
  <c r="AO292" i="7"/>
  <c r="AI292" i="7"/>
  <c r="AD292" i="7"/>
  <c r="Y292" i="7"/>
  <c r="S292" i="7"/>
  <c r="N292" i="7"/>
  <c r="I292" i="7"/>
  <c r="AS292" i="7"/>
  <c r="AM292" i="7"/>
  <c r="AH292" i="7"/>
  <c r="AC292" i="7"/>
  <c r="W292" i="7"/>
  <c r="R292" i="7"/>
  <c r="M292" i="7"/>
  <c r="G292" i="7"/>
  <c r="O292" i="7"/>
  <c r="Z292" i="7"/>
  <c r="AK292" i="7"/>
  <c r="AU292" i="7"/>
  <c r="M324" i="7"/>
  <c r="AA324" i="7"/>
  <c r="AV487" i="7"/>
  <c r="AR487" i="7"/>
  <c r="AN487" i="7"/>
  <c r="AJ487" i="7"/>
  <c r="AF487" i="7"/>
  <c r="AB487" i="7"/>
  <c r="X487" i="7"/>
  <c r="T487" i="7"/>
  <c r="P487" i="7"/>
  <c r="L487" i="7"/>
  <c r="H487" i="7"/>
  <c r="AW487" i="7"/>
  <c r="AQ487" i="7"/>
  <c r="AL487" i="7"/>
  <c r="AG487" i="7"/>
  <c r="AA487" i="7"/>
  <c r="V487" i="7"/>
  <c r="Q487" i="7"/>
  <c r="K487" i="7"/>
  <c r="AT487" i="7"/>
  <c r="AO487" i="7"/>
  <c r="AI487" i="7"/>
  <c r="AD487" i="7"/>
  <c r="Y487" i="7"/>
  <c r="S487" i="7"/>
  <c r="N487" i="7"/>
  <c r="I487" i="7"/>
  <c r="AS487" i="7"/>
  <c r="AH487" i="7"/>
  <c r="W487" i="7"/>
  <c r="M487" i="7"/>
  <c r="AM487" i="7"/>
  <c r="AC487" i="7"/>
  <c r="R487" i="7"/>
  <c r="G487" i="7"/>
  <c r="AP487" i="7"/>
  <c r="U487" i="7"/>
  <c r="AK487" i="7"/>
  <c r="O487" i="7"/>
  <c r="AU487" i="7"/>
  <c r="AU503" i="7"/>
  <c r="AQ503" i="7"/>
  <c r="AM503" i="7"/>
  <c r="AI503" i="7"/>
  <c r="AE503" i="7"/>
  <c r="AA503" i="7"/>
  <c r="W503" i="7"/>
  <c r="S503" i="7"/>
  <c r="O503" i="7"/>
  <c r="K503" i="7"/>
  <c r="G503" i="7"/>
  <c r="AW503" i="7"/>
  <c r="AR503" i="7"/>
  <c r="AL503" i="7"/>
  <c r="AG503" i="7"/>
  <c r="AB503" i="7"/>
  <c r="V503" i="7"/>
  <c r="Q503" i="7"/>
  <c r="L503" i="7"/>
  <c r="AT503" i="7"/>
  <c r="AN503" i="7"/>
  <c r="AF503" i="7"/>
  <c r="Y503" i="7"/>
  <c r="R503" i="7"/>
  <c r="J503" i="7"/>
  <c r="AP503" i="7"/>
  <c r="AJ503" i="7"/>
  <c r="AC503" i="7"/>
  <c r="U503" i="7"/>
  <c r="N503" i="7"/>
  <c r="H503" i="7"/>
  <c r="AS503" i="7"/>
  <c r="AD503" i="7"/>
  <c r="P503" i="7"/>
  <c r="AK503" i="7"/>
  <c r="X503" i="7"/>
  <c r="I503" i="7"/>
  <c r="Z503" i="7"/>
  <c r="AV503" i="7"/>
  <c r="T503" i="7"/>
  <c r="I109" i="7"/>
  <c r="M109" i="7"/>
  <c r="Q109" i="7"/>
  <c r="U109" i="7"/>
  <c r="Y109" i="7"/>
  <c r="AC109" i="7"/>
  <c r="AG109" i="7"/>
  <c r="AK109" i="7"/>
  <c r="AO109" i="7"/>
  <c r="AS109" i="7"/>
  <c r="I191" i="7"/>
  <c r="M191" i="7"/>
  <c r="Q191" i="7"/>
  <c r="U191" i="7"/>
  <c r="Y191" i="7"/>
  <c r="AC191" i="7"/>
  <c r="AG191" i="7"/>
  <c r="AK191" i="7"/>
  <c r="AO191" i="7"/>
  <c r="AS191" i="7"/>
  <c r="I207" i="7"/>
  <c r="M207" i="7"/>
  <c r="Q207" i="7"/>
  <c r="U207" i="7"/>
  <c r="Y207" i="7"/>
  <c r="AC207" i="7"/>
  <c r="AG207" i="7"/>
  <c r="AK207" i="7"/>
  <c r="AO207" i="7"/>
  <c r="AS207" i="7"/>
  <c r="I243" i="7"/>
  <c r="M243" i="7"/>
  <c r="Q243" i="7"/>
  <c r="U243" i="7"/>
  <c r="Y243" i="7"/>
  <c r="AC243" i="7"/>
  <c r="AG243" i="7"/>
  <c r="AK243" i="7"/>
  <c r="AO243" i="7"/>
  <c r="AS243" i="7"/>
  <c r="AU259" i="7"/>
  <c r="AQ259" i="7"/>
  <c r="AM259" i="7"/>
  <c r="AI259" i="7"/>
  <c r="AE259" i="7"/>
  <c r="AA259" i="7"/>
  <c r="W259" i="7"/>
  <c r="S259" i="7"/>
  <c r="O259" i="7"/>
  <c r="K259" i="7"/>
  <c r="G259" i="7"/>
  <c r="J259" i="7"/>
  <c r="P259" i="7"/>
  <c r="U259" i="7"/>
  <c r="Z259" i="7"/>
  <c r="AF259" i="7"/>
  <c r="AK259" i="7"/>
  <c r="AP259" i="7"/>
  <c r="AV259" i="7"/>
  <c r="AT324" i="7"/>
  <c r="AP324" i="7"/>
  <c r="AL324" i="7"/>
  <c r="AH324" i="7"/>
  <c r="AD324" i="7"/>
  <c r="Z324" i="7"/>
  <c r="V324" i="7"/>
  <c r="R324" i="7"/>
  <c r="N324" i="7"/>
  <c r="J324" i="7"/>
  <c r="AW324" i="7"/>
  <c r="AR324" i="7"/>
  <c r="AM324" i="7"/>
  <c r="AG324" i="7"/>
  <c r="AB324" i="7"/>
  <c r="W324" i="7"/>
  <c r="Q324" i="7"/>
  <c r="L324" i="7"/>
  <c r="G324" i="7"/>
  <c r="AS324" i="7"/>
  <c r="AK324" i="7"/>
  <c r="AE324" i="7"/>
  <c r="X324" i="7"/>
  <c r="P324" i="7"/>
  <c r="I324" i="7"/>
  <c r="AQ324" i="7"/>
  <c r="AJ324" i="7"/>
  <c r="AC324" i="7"/>
  <c r="U324" i="7"/>
  <c r="O324" i="7"/>
  <c r="H324" i="7"/>
  <c r="T324" i="7"/>
  <c r="AI324" i="7"/>
  <c r="AV324" i="7"/>
  <c r="AT390" i="7"/>
  <c r="AP390" i="7"/>
  <c r="AL390" i="7"/>
  <c r="AH390" i="7"/>
  <c r="AD390" i="7"/>
  <c r="Z390" i="7"/>
  <c r="V390" i="7"/>
  <c r="R390" i="7"/>
  <c r="N390" i="7"/>
  <c r="J390" i="7"/>
  <c r="AU390" i="7"/>
  <c r="AO390" i="7"/>
  <c r="AJ390" i="7"/>
  <c r="AE390" i="7"/>
  <c r="Y390" i="7"/>
  <c r="T390" i="7"/>
  <c r="O390" i="7"/>
  <c r="I390" i="7"/>
  <c r="AW390" i="7"/>
  <c r="AR390" i="7"/>
  <c r="AM390" i="7"/>
  <c r="AG390" i="7"/>
  <c r="AB390" i="7"/>
  <c r="W390" i="7"/>
  <c r="Q390" i="7"/>
  <c r="L390" i="7"/>
  <c r="G390" i="7"/>
  <c r="AS390" i="7"/>
  <c r="AI390" i="7"/>
  <c r="X390" i="7"/>
  <c r="M390" i="7"/>
  <c r="AQ390" i="7"/>
  <c r="AF390" i="7"/>
  <c r="U390" i="7"/>
  <c r="K390" i="7"/>
  <c r="AA390" i="7"/>
  <c r="AV390" i="7"/>
  <c r="Z487" i="7"/>
  <c r="AH503" i="7"/>
  <c r="AU301" i="7"/>
  <c r="AQ301" i="7"/>
  <c r="AM301" i="7"/>
  <c r="AI301" i="7"/>
  <c r="AE301" i="7"/>
  <c r="AA301" i="7"/>
  <c r="W301" i="7"/>
  <c r="S301" i="7"/>
  <c r="O301" i="7"/>
  <c r="K301" i="7"/>
  <c r="G301" i="7"/>
  <c r="J301" i="7"/>
  <c r="P301" i="7"/>
  <c r="U301" i="7"/>
  <c r="Z301" i="7"/>
  <c r="AF301" i="7"/>
  <c r="AK301" i="7"/>
  <c r="AP301" i="7"/>
  <c r="AV301" i="7"/>
  <c r="AV330" i="7"/>
  <c r="AR330" i="7"/>
  <c r="AN330" i="7"/>
  <c r="AJ330" i="7"/>
  <c r="AF330" i="7"/>
  <c r="AB330" i="7"/>
  <c r="X330" i="7"/>
  <c r="T330" i="7"/>
  <c r="P330" i="7"/>
  <c r="L330" i="7"/>
  <c r="H330" i="7"/>
  <c r="AT330" i="7"/>
  <c r="AO330" i="7"/>
  <c r="AI330" i="7"/>
  <c r="AD330" i="7"/>
  <c r="Y330" i="7"/>
  <c r="S330" i="7"/>
  <c r="N330" i="7"/>
  <c r="I330" i="7"/>
  <c r="K330" i="7"/>
  <c r="R330" i="7"/>
  <c r="Z330" i="7"/>
  <c r="AG330" i="7"/>
  <c r="AM330" i="7"/>
  <c r="AU330" i="7"/>
  <c r="AU363" i="7"/>
  <c r="AQ363" i="7"/>
  <c r="AM363" i="7"/>
  <c r="AI363" i="7"/>
  <c r="AE363" i="7"/>
  <c r="AA363" i="7"/>
  <c r="W363" i="7"/>
  <c r="S363" i="7"/>
  <c r="O363" i="7"/>
  <c r="K363" i="7"/>
  <c r="G363" i="7"/>
  <c r="AW363" i="7"/>
  <c r="AR363" i="7"/>
  <c r="AL363" i="7"/>
  <c r="AG363" i="7"/>
  <c r="AB363" i="7"/>
  <c r="V363" i="7"/>
  <c r="Q363" i="7"/>
  <c r="L363" i="7"/>
  <c r="M363" i="7"/>
  <c r="T363" i="7"/>
  <c r="Z363" i="7"/>
  <c r="AH363" i="7"/>
  <c r="AO363" i="7"/>
  <c r="AV363" i="7"/>
  <c r="U366" i="7"/>
  <c r="AU413" i="7"/>
  <c r="AQ413" i="7"/>
  <c r="AM413" i="7"/>
  <c r="AI413" i="7"/>
  <c r="AE413" i="7"/>
  <c r="AA413" i="7"/>
  <c r="W413" i="7"/>
  <c r="S413" i="7"/>
  <c r="O413" i="7"/>
  <c r="K413" i="7"/>
  <c r="G413" i="7"/>
  <c r="AT413" i="7"/>
  <c r="AO413" i="7"/>
  <c r="AJ413" i="7"/>
  <c r="AD413" i="7"/>
  <c r="Y413" i="7"/>
  <c r="T413" i="7"/>
  <c r="N413" i="7"/>
  <c r="I413" i="7"/>
  <c r="AW413" i="7"/>
  <c r="AR413" i="7"/>
  <c r="AL413" i="7"/>
  <c r="AG413" i="7"/>
  <c r="AB413" i="7"/>
  <c r="V413" i="7"/>
  <c r="Q413" i="7"/>
  <c r="L413" i="7"/>
  <c r="P413" i="7"/>
  <c r="Z413" i="7"/>
  <c r="AK413" i="7"/>
  <c r="AV413" i="7"/>
  <c r="AV424" i="7"/>
  <c r="AR424" i="7"/>
  <c r="AN424" i="7"/>
  <c r="AJ424" i="7"/>
  <c r="AF424" i="7"/>
  <c r="AB424" i="7"/>
  <c r="X424" i="7"/>
  <c r="T424" i="7"/>
  <c r="P424" i="7"/>
  <c r="L424" i="7"/>
  <c r="H424" i="7"/>
  <c r="AW424" i="7"/>
  <c r="AQ424" i="7"/>
  <c r="AL424" i="7"/>
  <c r="AG424" i="7"/>
  <c r="AA424" i="7"/>
  <c r="V424" i="7"/>
  <c r="Q424" i="7"/>
  <c r="K424" i="7"/>
  <c r="AT424" i="7"/>
  <c r="AO424" i="7"/>
  <c r="AI424" i="7"/>
  <c r="AD424" i="7"/>
  <c r="Y424" i="7"/>
  <c r="S424" i="7"/>
  <c r="N424" i="7"/>
  <c r="I424" i="7"/>
  <c r="O424" i="7"/>
  <c r="Z424" i="7"/>
  <c r="AK424" i="7"/>
  <c r="AU424" i="7"/>
  <c r="I253" i="7"/>
  <c r="M253" i="7"/>
  <c r="Q253" i="7"/>
  <c r="U253" i="7"/>
  <c r="Y253" i="7"/>
  <c r="AC253" i="7"/>
  <c r="AG253" i="7"/>
  <c r="AK253" i="7"/>
  <c r="AO253" i="7"/>
  <c r="AS253" i="7"/>
  <c r="I283" i="7"/>
  <c r="M283" i="7"/>
  <c r="Q283" i="7"/>
  <c r="U283" i="7"/>
  <c r="Y283" i="7"/>
  <c r="AC283" i="7"/>
  <c r="AG283" i="7"/>
  <c r="AK283" i="7"/>
  <c r="AO283" i="7"/>
  <c r="AS283" i="7"/>
  <c r="L301" i="7"/>
  <c r="Q301" i="7"/>
  <c r="V301" i="7"/>
  <c r="AB301" i="7"/>
  <c r="AG301" i="7"/>
  <c r="AL301" i="7"/>
  <c r="AR301" i="7"/>
  <c r="AW301" i="7"/>
  <c r="AU309" i="7"/>
  <c r="AV309" i="7"/>
  <c r="AQ309" i="7"/>
  <c r="AM309" i="7"/>
  <c r="AI309" i="7"/>
  <c r="AE309" i="7"/>
  <c r="AA309" i="7"/>
  <c r="W309" i="7"/>
  <c r="S309" i="7"/>
  <c r="O309" i="7"/>
  <c r="K309" i="7"/>
  <c r="G309" i="7"/>
  <c r="J309" i="7"/>
  <c r="P309" i="7"/>
  <c r="U309" i="7"/>
  <c r="Z309" i="7"/>
  <c r="AF309" i="7"/>
  <c r="AK309" i="7"/>
  <c r="AP309" i="7"/>
  <c r="AW309" i="7"/>
  <c r="M330" i="7"/>
  <c r="U330" i="7"/>
  <c r="AA330" i="7"/>
  <c r="AH330" i="7"/>
  <c r="AP330" i="7"/>
  <c r="AW330" i="7"/>
  <c r="AT344" i="7"/>
  <c r="AP344" i="7"/>
  <c r="AL344" i="7"/>
  <c r="AH344" i="7"/>
  <c r="AD344" i="7"/>
  <c r="Z344" i="7"/>
  <c r="V344" i="7"/>
  <c r="R344" i="7"/>
  <c r="N344" i="7"/>
  <c r="J344" i="7"/>
  <c r="AW344" i="7"/>
  <c r="AR344" i="7"/>
  <c r="AM344" i="7"/>
  <c r="AG344" i="7"/>
  <c r="AB344" i="7"/>
  <c r="W344" i="7"/>
  <c r="Q344" i="7"/>
  <c r="L344" i="7"/>
  <c r="G344" i="7"/>
  <c r="M344" i="7"/>
  <c r="T344" i="7"/>
  <c r="AA344" i="7"/>
  <c r="AI344" i="7"/>
  <c r="AO344" i="7"/>
  <c r="AV344" i="7"/>
  <c r="H363" i="7"/>
  <c r="N363" i="7"/>
  <c r="U363" i="7"/>
  <c r="AC363" i="7"/>
  <c r="AJ363" i="7"/>
  <c r="AP363" i="7"/>
  <c r="AV368" i="7"/>
  <c r="AR368" i="7"/>
  <c r="AN368" i="7"/>
  <c r="AJ368" i="7"/>
  <c r="AF368" i="7"/>
  <c r="AB368" i="7"/>
  <c r="X368" i="7"/>
  <c r="T368" i="7"/>
  <c r="P368" i="7"/>
  <c r="L368" i="7"/>
  <c r="H368" i="7"/>
  <c r="AT368" i="7"/>
  <c r="AO368" i="7"/>
  <c r="AI368" i="7"/>
  <c r="AD368" i="7"/>
  <c r="Y368" i="7"/>
  <c r="S368" i="7"/>
  <c r="N368" i="7"/>
  <c r="I368" i="7"/>
  <c r="AW368" i="7"/>
  <c r="AQ368" i="7"/>
  <c r="AL368" i="7"/>
  <c r="AG368" i="7"/>
  <c r="AA368" i="7"/>
  <c r="V368" i="7"/>
  <c r="Q368" i="7"/>
  <c r="K368" i="7"/>
  <c r="O368" i="7"/>
  <c r="Z368" i="7"/>
  <c r="AK368" i="7"/>
  <c r="AU368" i="7"/>
  <c r="H413" i="7"/>
  <c r="R413" i="7"/>
  <c r="AC413" i="7"/>
  <c r="AN413" i="7"/>
  <c r="G424" i="7"/>
  <c r="R424" i="7"/>
  <c r="AC424" i="7"/>
  <c r="AM424" i="7"/>
  <c r="AU427" i="7"/>
  <c r="AQ427" i="7"/>
  <c r="AM427" i="7"/>
  <c r="AI427" i="7"/>
  <c r="AE427" i="7"/>
  <c r="AA427" i="7"/>
  <c r="W427" i="7"/>
  <c r="S427" i="7"/>
  <c r="O427" i="7"/>
  <c r="K427" i="7"/>
  <c r="G427" i="7"/>
  <c r="AT427" i="7"/>
  <c r="AO427" i="7"/>
  <c r="AJ427" i="7"/>
  <c r="AD427" i="7"/>
  <c r="Y427" i="7"/>
  <c r="T427" i="7"/>
  <c r="N427" i="7"/>
  <c r="I427" i="7"/>
  <c r="AW427" i="7"/>
  <c r="AR427" i="7"/>
  <c r="AL427" i="7"/>
  <c r="AG427" i="7"/>
  <c r="AB427" i="7"/>
  <c r="V427" i="7"/>
  <c r="Q427" i="7"/>
  <c r="L427" i="7"/>
  <c r="H427" i="7"/>
  <c r="R427" i="7"/>
  <c r="AC427" i="7"/>
  <c r="AN427" i="7"/>
  <c r="AV318" i="7"/>
  <c r="AR318" i="7"/>
  <c r="AN318" i="7"/>
  <c r="AJ318" i="7"/>
  <c r="AF318" i="7"/>
  <c r="AB318" i="7"/>
  <c r="X318" i="7"/>
  <c r="T318" i="7"/>
  <c r="P318" i="7"/>
  <c r="L318" i="7"/>
  <c r="H318" i="7"/>
  <c r="J318" i="7"/>
  <c r="O318" i="7"/>
  <c r="U318" i="7"/>
  <c r="Z318" i="7"/>
  <c r="AE318" i="7"/>
  <c r="AK318" i="7"/>
  <c r="AP318" i="7"/>
  <c r="AU318" i="7"/>
  <c r="AT356" i="7"/>
  <c r="AP356" i="7"/>
  <c r="AL356" i="7"/>
  <c r="AH356" i="7"/>
  <c r="AD356" i="7"/>
  <c r="Z356" i="7"/>
  <c r="V356" i="7"/>
  <c r="R356" i="7"/>
  <c r="N356" i="7"/>
  <c r="J356" i="7"/>
  <c r="K356" i="7"/>
  <c r="P356" i="7"/>
  <c r="U356" i="7"/>
  <c r="AA356" i="7"/>
  <c r="AF356" i="7"/>
  <c r="AK356" i="7"/>
  <c r="AQ356" i="7"/>
  <c r="AV356" i="7"/>
  <c r="AV376" i="7"/>
  <c r="AR376" i="7"/>
  <c r="AN376" i="7"/>
  <c r="AJ376" i="7"/>
  <c r="AF376" i="7"/>
  <c r="AB376" i="7"/>
  <c r="X376" i="7"/>
  <c r="T376" i="7"/>
  <c r="P376" i="7"/>
  <c r="L376" i="7"/>
  <c r="H376" i="7"/>
  <c r="J376" i="7"/>
  <c r="O376" i="7"/>
  <c r="U376" i="7"/>
  <c r="Z376" i="7"/>
  <c r="AE376" i="7"/>
  <c r="AK376" i="7"/>
  <c r="AP376" i="7"/>
  <c r="AU376" i="7"/>
  <c r="AV420" i="7"/>
  <c r="AR420" i="7"/>
  <c r="AN420" i="7"/>
  <c r="AJ420" i="7"/>
  <c r="AF420" i="7"/>
  <c r="AB420" i="7"/>
  <c r="X420" i="7"/>
  <c r="T420" i="7"/>
  <c r="P420" i="7"/>
  <c r="L420" i="7"/>
  <c r="H420" i="7"/>
  <c r="J420" i="7"/>
  <c r="O420" i="7"/>
  <c r="U420" i="7"/>
  <c r="Z420" i="7"/>
  <c r="AE420" i="7"/>
  <c r="AK420" i="7"/>
  <c r="AP420" i="7"/>
  <c r="AU420" i="7"/>
  <c r="J459" i="7"/>
  <c r="U459" i="7"/>
  <c r="AE459" i="7"/>
  <c r="AV459" i="7"/>
  <c r="AR459" i="7"/>
  <c r="AN459" i="7"/>
  <c r="AJ459" i="7"/>
  <c r="AF459" i="7"/>
  <c r="AB459" i="7"/>
  <c r="X459" i="7"/>
  <c r="T459" i="7"/>
  <c r="P459" i="7"/>
  <c r="L459" i="7"/>
  <c r="H459" i="7"/>
  <c r="AW459" i="7"/>
  <c r="AQ459" i="7"/>
  <c r="AL459" i="7"/>
  <c r="AG459" i="7"/>
  <c r="AA459" i="7"/>
  <c r="V459" i="7"/>
  <c r="Q459" i="7"/>
  <c r="K459" i="7"/>
  <c r="AT459" i="7"/>
  <c r="AO459" i="7"/>
  <c r="AI459" i="7"/>
  <c r="AD459" i="7"/>
  <c r="Y459" i="7"/>
  <c r="S459" i="7"/>
  <c r="N459" i="7"/>
  <c r="I459" i="7"/>
  <c r="O459" i="7"/>
  <c r="Z459" i="7"/>
  <c r="AK459" i="7"/>
  <c r="AU459" i="7"/>
  <c r="I333" i="7"/>
  <c r="M333" i="7"/>
  <c r="Q333" i="7"/>
  <c r="U333" i="7"/>
  <c r="Y333" i="7"/>
  <c r="AC333" i="7"/>
  <c r="AG333" i="7"/>
  <c r="AK333" i="7"/>
  <c r="AO333" i="7"/>
  <c r="AS333" i="7"/>
  <c r="I337" i="7"/>
  <c r="M337" i="7"/>
  <c r="Q337" i="7"/>
  <c r="U337" i="7"/>
  <c r="Y337" i="7"/>
  <c r="AC337" i="7"/>
  <c r="AG337" i="7"/>
  <c r="AK337" i="7"/>
  <c r="AO337" i="7"/>
  <c r="AS337" i="7"/>
  <c r="I341" i="7"/>
  <c r="M341" i="7"/>
  <c r="Q341" i="7"/>
  <c r="U341" i="7"/>
  <c r="Y341" i="7"/>
  <c r="AC341" i="7"/>
  <c r="AG341" i="7"/>
  <c r="AK341" i="7"/>
  <c r="AO341" i="7"/>
  <c r="AS341" i="7"/>
  <c r="I349" i="7"/>
  <c r="M349" i="7"/>
  <c r="Q349" i="7"/>
  <c r="U349" i="7"/>
  <c r="Y349" i="7"/>
  <c r="AC349" i="7"/>
  <c r="AG349" i="7"/>
  <c r="AK349" i="7"/>
  <c r="AO349" i="7"/>
  <c r="AS349" i="7"/>
  <c r="I403" i="7"/>
  <c r="M403" i="7"/>
  <c r="Q403" i="7"/>
  <c r="U403" i="7"/>
  <c r="Y403" i="7"/>
  <c r="AC403" i="7"/>
  <c r="AG403" i="7"/>
  <c r="AK403" i="7"/>
  <c r="AO403" i="7"/>
  <c r="AS403" i="7"/>
  <c r="I429" i="7"/>
  <c r="M429" i="7"/>
  <c r="Q429" i="7"/>
  <c r="U429" i="7"/>
  <c r="Y429" i="7"/>
  <c r="AC429" i="7"/>
  <c r="AG429" i="7"/>
  <c r="AK429" i="7"/>
  <c r="AO429" i="7"/>
  <c r="AS429" i="7"/>
  <c r="AT437" i="7"/>
  <c r="AP437" i="7"/>
  <c r="AL437" i="7"/>
  <c r="AH437" i="7"/>
  <c r="AD437" i="7"/>
  <c r="Z437" i="7"/>
  <c r="V437" i="7"/>
  <c r="R437" i="7"/>
  <c r="I437" i="7"/>
  <c r="M437" i="7"/>
  <c r="Q437" i="7"/>
  <c r="W437" i="7"/>
  <c r="AB437" i="7"/>
  <c r="AG437" i="7"/>
  <c r="AM437" i="7"/>
  <c r="AR437" i="7"/>
  <c r="AW437" i="7"/>
  <c r="AT441" i="7"/>
  <c r="AP441" i="7"/>
  <c r="AL441" i="7"/>
  <c r="AH441" i="7"/>
  <c r="AD441" i="7"/>
  <c r="Z441" i="7"/>
  <c r="V441" i="7"/>
  <c r="R441" i="7"/>
  <c r="N441" i="7"/>
  <c r="J441" i="7"/>
  <c r="K441" i="7"/>
  <c r="P441" i="7"/>
  <c r="U441" i="7"/>
  <c r="AA441" i="7"/>
  <c r="AF441" i="7"/>
  <c r="AK441" i="7"/>
  <c r="AQ441" i="7"/>
  <c r="AV441" i="7"/>
  <c r="AU444" i="7"/>
  <c r="AQ444" i="7"/>
  <c r="AM444" i="7"/>
  <c r="AI444" i="7"/>
  <c r="AE444" i="7"/>
  <c r="AA444" i="7"/>
  <c r="W444" i="7"/>
  <c r="S444" i="7"/>
  <c r="O444" i="7"/>
  <c r="K444" i="7"/>
  <c r="G444" i="7"/>
  <c r="J444" i="7"/>
  <c r="P444" i="7"/>
  <c r="U444" i="7"/>
  <c r="Z444" i="7"/>
  <c r="AF444" i="7"/>
  <c r="AK444" i="7"/>
  <c r="AP444" i="7"/>
  <c r="AV444" i="7"/>
  <c r="G463" i="7"/>
  <c r="M463" i="7"/>
  <c r="R463" i="7"/>
  <c r="W463" i="7"/>
  <c r="AC463" i="7"/>
  <c r="AH463" i="7"/>
  <c r="AM463" i="7"/>
  <c r="AV512" i="7"/>
  <c r="AR512" i="7"/>
  <c r="AN512" i="7"/>
  <c r="AJ512" i="7"/>
  <c r="AF512" i="7"/>
  <c r="AB512" i="7"/>
  <c r="X512" i="7"/>
  <c r="T512" i="7"/>
  <c r="P512" i="7"/>
  <c r="L512" i="7"/>
  <c r="H512" i="7"/>
  <c r="AS512" i="7"/>
  <c r="AM512" i="7"/>
  <c r="AH512" i="7"/>
  <c r="AC512" i="7"/>
  <c r="W512" i="7"/>
  <c r="R512" i="7"/>
  <c r="M512" i="7"/>
  <c r="G512" i="7"/>
  <c r="AQ512" i="7"/>
  <c r="AK512" i="7"/>
  <c r="AD512" i="7"/>
  <c r="V512" i="7"/>
  <c r="O512" i="7"/>
  <c r="I512" i="7"/>
  <c r="N512" i="7"/>
  <c r="Y512" i="7"/>
  <c r="AG512" i="7"/>
  <c r="AP512" i="7"/>
  <c r="J524" i="7"/>
  <c r="S524" i="7"/>
  <c r="AC524" i="7"/>
  <c r="AM524" i="7"/>
  <c r="AU544" i="7"/>
  <c r="AQ544" i="7"/>
  <c r="AM544" i="7"/>
  <c r="AI544" i="7"/>
  <c r="AE544" i="7"/>
  <c r="AA544" i="7"/>
  <c r="W544" i="7"/>
  <c r="S544" i="7"/>
  <c r="O544" i="7"/>
  <c r="K544" i="7"/>
  <c r="G544" i="7"/>
  <c r="AW544" i="7"/>
  <c r="AR544" i="7"/>
  <c r="AL544" i="7"/>
  <c r="AG544" i="7"/>
  <c r="AB544" i="7"/>
  <c r="V544" i="7"/>
  <c r="Q544" i="7"/>
  <c r="L544" i="7"/>
  <c r="AT544" i="7"/>
  <c r="AN544" i="7"/>
  <c r="AF544" i="7"/>
  <c r="Y544" i="7"/>
  <c r="R544" i="7"/>
  <c r="J544" i="7"/>
  <c r="N544" i="7"/>
  <c r="X544" i="7"/>
  <c r="AH544" i="7"/>
  <c r="AP544" i="7"/>
  <c r="AV463" i="7"/>
  <c r="AR463" i="7"/>
  <c r="AN463" i="7"/>
  <c r="AJ463" i="7"/>
  <c r="AF463" i="7"/>
  <c r="AB463" i="7"/>
  <c r="X463" i="7"/>
  <c r="T463" i="7"/>
  <c r="P463" i="7"/>
  <c r="L463" i="7"/>
  <c r="H463" i="7"/>
  <c r="J463" i="7"/>
  <c r="O463" i="7"/>
  <c r="U463" i="7"/>
  <c r="Z463" i="7"/>
  <c r="AE463" i="7"/>
  <c r="AK463" i="7"/>
  <c r="AP463" i="7"/>
  <c r="AU463" i="7"/>
  <c r="F509" i="7"/>
  <c r="AU510" i="7" s="1"/>
  <c r="AV524" i="7"/>
  <c r="AR524" i="7"/>
  <c r="AN524" i="7"/>
  <c r="AJ524" i="7"/>
  <c r="AF524" i="7"/>
  <c r="AB524" i="7"/>
  <c r="X524" i="7"/>
  <c r="T524" i="7"/>
  <c r="P524" i="7"/>
  <c r="L524" i="7"/>
  <c r="H524" i="7"/>
  <c r="AW524" i="7"/>
  <c r="AQ524" i="7"/>
  <c r="AL524" i="7"/>
  <c r="AG524" i="7"/>
  <c r="AA524" i="7"/>
  <c r="V524" i="7"/>
  <c r="Q524" i="7"/>
  <c r="K524" i="7"/>
  <c r="AS524" i="7"/>
  <c r="AK524" i="7"/>
  <c r="AD524" i="7"/>
  <c r="W524" i="7"/>
  <c r="O524" i="7"/>
  <c r="I524" i="7"/>
  <c r="N524" i="7"/>
  <c r="Y524" i="7"/>
  <c r="AH524" i="7"/>
  <c r="AP524" i="7"/>
  <c r="I454" i="7"/>
  <c r="M454" i="7"/>
  <c r="Q454" i="7"/>
  <c r="U454" i="7"/>
  <c r="Y454" i="7"/>
  <c r="AC454" i="7"/>
  <c r="AG454" i="7"/>
  <c r="AK454" i="7"/>
  <c r="AO454" i="7"/>
  <c r="AS454" i="7"/>
  <c r="I474" i="7"/>
  <c r="M474" i="7"/>
  <c r="Q474" i="7"/>
  <c r="U474" i="7"/>
  <c r="Y474" i="7"/>
  <c r="AC474" i="7"/>
  <c r="AG474" i="7"/>
  <c r="AK474" i="7"/>
  <c r="AO474" i="7"/>
  <c r="AS474" i="7"/>
  <c r="I478" i="7"/>
  <c r="M478" i="7"/>
  <c r="Q478" i="7"/>
  <c r="U478" i="7"/>
  <c r="Y478" i="7"/>
  <c r="AC478" i="7"/>
  <c r="AG478" i="7"/>
  <c r="AK478" i="7"/>
  <c r="AO478" i="7"/>
  <c r="AS478" i="7"/>
  <c r="I490" i="7"/>
  <c r="M490" i="7"/>
  <c r="Q490" i="7"/>
  <c r="U490" i="7"/>
  <c r="Y490" i="7"/>
  <c r="AC490" i="7"/>
  <c r="AG490" i="7"/>
  <c r="AK490" i="7"/>
  <c r="AO490" i="7"/>
  <c r="AS490" i="7"/>
  <c r="AV498" i="7"/>
  <c r="AR498" i="7"/>
  <c r="I498" i="7"/>
  <c r="M498" i="7"/>
  <c r="Q498" i="7"/>
  <c r="U498" i="7"/>
  <c r="Y498" i="7"/>
  <c r="AC498" i="7"/>
  <c r="AG498" i="7"/>
  <c r="AK498" i="7"/>
  <c r="AO498" i="7"/>
  <c r="AT498" i="7"/>
  <c r="AU507" i="7"/>
  <c r="AQ507" i="7"/>
  <c r="AM507" i="7"/>
  <c r="AI507" i="7"/>
  <c r="AE507" i="7"/>
  <c r="AA507" i="7"/>
  <c r="W507" i="7"/>
  <c r="AS507" i="7"/>
  <c r="AN507" i="7"/>
  <c r="AH507" i="7"/>
  <c r="AC507" i="7"/>
  <c r="X507" i="7"/>
  <c r="S507" i="7"/>
  <c r="O507" i="7"/>
  <c r="K507" i="7"/>
  <c r="G507" i="7"/>
  <c r="J507" i="7"/>
  <c r="P507" i="7"/>
  <c r="U507" i="7"/>
  <c r="AB507" i="7"/>
  <c r="AJ507" i="7"/>
  <c r="AP507" i="7"/>
  <c r="AW507" i="7"/>
  <c r="AU541" i="7"/>
  <c r="AQ541" i="7"/>
  <c r="AM541" i="7"/>
  <c r="AI541" i="7"/>
  <c r="AE541" i="7"/>
  <c r="AA541" i="7"/>
  <c r="W541" i="7"/>
  <c r="S541" i="7"/>
  <c r="O541" i="7"/>
  <c r="K541" i="7"/>
  <c r="G541" i="7"/>
  <c r="AS541" i="7"/>
  <c r="AN541" i="7"/>
  <c r="AH541" i="7"/>
  <c r="AC541" i="7"/>
  <c r="X541" i="7"/>
  <c r="R541" i="7"/>
  <c r="M541" i="7"/>
  <c r="H541" i="7"/>
  <c r="L541" i="7"/>
  <c r="T541" i="7"/>
  <c r="Z541" i="7"/>
  <c r="AG541" i="7"/>
  <c r="AO541" i="7"/>
  <c r="AV541" i="7"/>
  <c r="AV532" i="7"/>
  <c r="AR532" i="7"/>
  <c r="AN532" i="7"/>
  <c r="AJ532" i="7"/>
  <c r="AF532" i="7"/>
  <c r="AB532" i="7"/>
  <c r="X532" i="7"/>
  <c r="T532" i="7"/>
  <c r="P532" i="7"/>
  <c r="L532" i="7"/>
  <c r="H532" i="7"/>
  <c r="J532" i="7"/>
  <c r="O532" i="7"/>
  <c r="U532" i="7"/>
  <c r="Z532" i="7"/>
  <c r="AE532" i="7"/>
  <c r="AK532" i="7"/>
  <c r="AP532" i="7"/>
  <c r="AU532" i="7"/>
  <c r="I554" i="7"/>
  <c r="M554" i="7"/>
  <c r="Q554" i="7"/>
  <c r="U554" i="7"/>
  <c r="Y554" i="7"/>
  <c r="AC554" i="7"/>
  <c r="AG554" i="7"/>
  <c r="AK554" i="7"/>
  <c r="AO554" i="7"/>
  <c r="AS554" i="7"/>
  <c r="AM36" i="7" l="1"/>
  <c r="AW55" i="7"/>
  <c r="U43" i="7"/>
  <c r="F5" i="2"/>
  <c r="AQ43" i="7"/>
  <c r="AS5" i="2"/>
  <c r="AA55" i="7"/>
  <c r="U36" i="7"/>
  <c r="AK55" i="7"/>
  <c r="AE55" i="7"/>
  <c r="AG5" i="2"/>
  <c r="I5" i="2"/>
  <c r="AQ5" i="2"/>
  <c r="AR5" i="2"/>
  <c r="AH5" i="2"/>
  <c r="K5" i="2"/>
  <c r="G5" i="2"/>
  <c r="J5" i="2"/>
  <c r="M5" i="2"/>
  <c r="AI5" i="2"/>
  <c r="AD5" i="2"/>
  <c r="AL5" i="2"/>
  <c r="U5" i="2"/>
  <c r="AN5" i="2"/>
  <c r="AM5" i="2"/>
  <c r="AC5" i="2"/>
  <c r="B5" i="3"/>
  <c r="E5" i="2"/>
  <c r="AP5" i="2"/>
  <c r="D5" i="2"/>
  <c r="B7" i="2"/>
  <c r="C6" i="2"/>
  <c r="Q5" i="2"/>
  <c r="Z5" i="2"/>
  <c r="AJ5" i="2"/>
  <c r="AK5" i="2"/>
  <c r="AO5" i="2"/>
  <c r="W5" i="2"/>
  <c r="X5" i="2"/>
  <c r="N5" i="2"/>
  <c r="C14" i="2"/>
  <c r="B14" i="2" s="1"/>
  <c r="B15" i="2"/>
  <c r="AB5" i="2"/>
  <c r="P5" i="2"/>
  <c r="Y5" i="2"/>
  <c r="C11" i="2"/>
  <c r="B11" i="2" s="1"/>
  <c r="B12" i="2"/>
  <c r="H5" i="2"/>
  <c r="T5" i="2"/>
  <c r="S5" i="2"/>
  <c r="AA5" i="2"/>
  <c r="O5" i="2"/>
  <c r="V5" i="2"/>
  <c r="L5" i="2"/>
  <c r="AF5" i="2"/>
  <c r="AE5" i="2"/>
  <c r="R5" i="2"/>
  <c r="K43" i="7"/>
  <c r="AA43" i="7"/>
  <c r="AP43" i="7"/>
  <c r="Y316" i="7"/>
  <c r="AN11" i="7"/>
  <c r="AQ11" i="7"/>
  <c r="AC11" i="7"/>
  <c r="AI11" i="7"/>
  <c r="AB11" i="7"/>
  <c r="AE11" i="7"/>
  <c r="AL11" i="7"/>
  <c r="Q11" i="7"/>
  <c r="AF11" i="7"/>
  <c r="AP11" i="7"/>
  <c r="U11" i="7"/>
  <c r="X11" i="7"/>
  <c r="AA11" i="7"/>
  <c r="AH11" i="7"/>
  <c r="AP55" i="7"/>
  <c r="M11" i="7"/>
  <c r="T11" i="7"/>
  <c r="W11" i="7"/>
  <c r="AD11" i="7"/>
  <c r="I11" i="7"/>
  <c r="Z11" i="7"/>
  <c r="L11" i="7"/>
  <c r="O11" i="7"/>
  <c r="V11" i="7"/>
  <c r="H11" i="7"/>
  <c r="K11" i="7"/>
  <c r="R11" i="7"/>
  <c r="AW11" i="7"/>
  <c r="P11" i="7"/>
  <c r="G11" i="7"/>
  <c r="N11" i="7"/>
  <c r="AO11" i="7"/>
  <c r="S11" i="7"/>
  <c r="J11" i="7"/>
  <c r="AK11" i="7"/>
  <c r="AT55" i="7"/>
  <c r="AR55" i="7"/>
  <c r="AF55" i="7"/>
  <c r="AI55" i="7"/>
  <c r="AO55" i="7"/>
  <c r="AS55" i="7"/>
  <c r="AL55" i="7"/>
  <c r="Z55" i="7"/>
  <c r="AM55" i="7"/>
  <c r="AJ55" i="7"/>
  <c r="AN55" i="7"/>
  <c r="AG55" i="7"/>
  <c r="U55" i="7"/>
  <c r="AQ55" i="7"/>
  <c r="AD55" i="7"/>
  <c r="AH55" i="7"/>
  <c r="AB55" i="7"/>
  <c r="P55" i="7"/>
  <c r="AU55" i="7"/>
  <c r="Y55" i="7"/>
  <c r="AC55" i="7"/>
  <c r="V55" i="7"/>
  <c r="J55" i="7"/>
  <c r="T55" i="7"/>
  <c r="X55" i="7"/>
  <c r="Q55" i="7"/>
  <c r="G55" i="7"/>
  <c r="N55" i="7"/>
  <c r="R55" i="7"/>
  <c r="L55" i="7"/>
  <c r="K55" i="7"/>
  <c r="T43" i="7"/>
  <c r="I55" i="7"/>
  <c r="M55" i="7"/>
  <c r="O55" i="7"/>
  <c r="H55" i="7"/>
  <c r="S55" i="7"/>
  <c r="AV55" i="7"/>
  <c r="AV272" i="7"/>
  <c r="AB272" i="7"/>
  <c r="P272" i="7"/>
  <c r="AK272" i="7"/>
  <c r="AT272" i="7"/>
  <c r="J272" i="7"/>
  <c r="AI272" i="7"/>
  <c r="AC272" i="7"/>
  <c r="AR272" i="7"/>
  <c r="L116" i="7"/>
  <c r="K272" i="7"/>
  <c r="U272" i="7"/>
  <c r="AN272" i="7"/>
  <c r="AG272" i="7"/>
  <c r="AV183" i="7"/>
  <c r="AL272" i="7"/>
  <c r="M272" i="7"/>
  <c r="AJ272" i="7"/>
  <c r="AW272" i="7"/>
  <c r="AQ272" i="7"/>
  <c r="AF272" i="7"/>
  <c r="AA272" i="7"/>
  <c r="Y272" i="7"/>
  <c r="I272" i="7"/>
  <c r="X272" i="7"/>
  <c r="AP272" i="7"/>
  <c r="O272" i="7"/>
  <c r="AD272" i="7"/>
  <c r="T272" i="7"/>
  <c r="AH272" i="7"/>
  <c r="AE272" i="7"/>
  <c r="Z272" i="7"/>
  <c r="AU272" i="7"/>
  <c r="AM272" i="7"/>
  <c r="L272" i="7"/>
  <c r="V272" i="7"/>
  <c r="W272" i="7"/>
  <c r="H272" i="7"/>
  <c r="R272" i="7"/>
  <c r="G272" i="7"/>
  <c r="AS272" i="7"/>
  <c r="Q272" i="7"/>
  <c r="N272" i="7"/>
  <c r="AO272" i="7"/>
  <c r="AL316" i="7"/>
  <c r="AR43" i="7"/>
  <c r="AL510" i="7"/>
  <c r="V316" i="7"/>
  <c r="Y43" i="7"/>
  <c r="S316" i="7"/>
  <c r="AF366" i="7"/>
  <c r="AI36" i="7"/>
  <c r="Q36" i="7"/>
  <c r="V183" i="7"/>
  <c r="R43" i="7"/>
  <c r="L366" i="7"/>
  <c r="AA36" i="7"/>
  <c r="M36" i="7"/>
  <c r="AW43" i="7"/>
  <c r="W36" i="7"/>
  <c r="AJ36" i="7"/>
  <c r="S36" i="7"/>
  <c r="AL36" i="7"/>
  <c r="Z36" i="7"/>
  <c r="H36" i="7"/>
  <c r="K36" i="7"/>
  <c r="AD36" i="7"/>
  <c r="P36" i="7"/>
  <c r="R36" i="7"/>
  <c r="X36" i="7"/>
  <c r="AL366" i="7"/>
  <c r="G36" i="7"/>
  <c r="V36" i="7"/>
  <c r="AU36" i="7"/>
  <c r="AP36" i="7"/>
  <c r="V366" i="7"/>
  <c r="AW36" i="7"/>
  <c r="AA183" i="7"/>
  <c r="AB36" i="7"/>
  <c r="AS36" i="7"/>
  <c r="L36" i="7"/>
  <c r="AK36" i="7"/>
  <c r="AH36" i="7"/>
  <c r="AG36" i="7"/>
  <c r="AN36" i="7"/>
  <c r="Q510" i="7"/>
  <c r="U183" i="7"/>
  <c r="AQ36" i="7"/>
  <c r="AC36" i="7"/>
  <c r="AR36" i="7"/>
  <c r="AI316" i="7"/>
  <c r="F7" i="7"/>
  <c r="F2" i="7" s="1"/>
  <c r="AS65" i="7"/>
  <c r="W65" i="7"/>
  <c r="U65" i="7"/>
  <c r="AQ65" i="7"/>
  <c r="AJ65" i="7"/>
  <c r="AL65" i="7"/>
  <c r="AI65" i="7"/>
  <c r="R65" i="7"/>
  <c r="I65" i="7"/>
  <c r="K65" i="7"/>
  <c r="P65" i="7"/>
  <c r="AK43" i="7"/>
  <c r="P43" i="7"/>
  <c r="O43" i="7"/>
  <c r="AE43" i="7"/>
  <c r="AU43" i="7"/>
  <c r="AO43" i="7"/>
  <c r="M43" i="7"/>
  <c r="X43" i="7"/>
  <c r="AJ43" i="7"/>
  <c r="AC43" i="7"/>
  <c r="N43" i="7"/>
  <c r="AD43" i="7"/>
  <c r="L43" i="7"/>
  <c r="AF43" i="7"/>
  <c r="J43" i="7"/>
  <c r="S43" i="7"/>
  <c r="AI43" i="7"/>
  <c r="AH43" i="7"/>
  <c r="H43" i="7"/>
  <c r="AS43" i="7"/>
  <c r="AL43" i="7"/>
  <c r="AN43" i="7"/>
  <c r="V43" i="7"/>
  <c r="AG43" i="7"/>
  <c r="AV43" i="7"/>
  <c r="Z43" i="7"/>
  <c r="G43" i="7"/>
  <c r="W43" i="7"/>
  <c r="AM43" i="7"/>
  <c r="AB43" i="7"/>
  <c r="Q43" i="7"/>
  <c r="I43" i="7"/>
  <c r="F8" i="7"/>
  <c r="T9" i="7" s="1"/>
  <c r="AE36" i="7"/>
  <c r="O36" i="7"/>
  <c r="AO36" i="7"/>
  <c r="Y36" i="7"/>
  <c r="I36" i="7"/>
  <c r="AT36" i="7"/>
  <c r="N36" i="7"/>
  <c r="AV36" i="7"/>
  <c r="AF36" i="7"/>
  <c r="J36" i="7"/>
  <c r="F253" i="7"/>
  <c r="AS183" i="7"/>
  <c r="M183" i="7"/>
  <c r="AR116" i="7"/>
  <c r="S183" i="7"/>
  <c r="P183" i="7"/>
  <c r="N183" i="7"/>
  <c r="AK183" i="7"/>
  <c r="AF116" i="7"/>
  <c r="AJ183" i="7"/>
  <c r="N116" i="7"/>
  <c r="AQ183" i="7"/>
  <c r="K183" i="7"/>
  <c r="R183" i="7"/>
  <c r="AH183" i="7"/>
  <c r="Z183" i="7"/>
  <c r="R510" i="7"/>
  <c r="AC183" i="7"/>
  <c r="T116" i="7"/>
  <c r="T183" i="7"/>
  <c r="AI183" i="7"/>
  <c r="AN183" i="7"/>
  <c r="Z510" i="7"/>
  <c r="AA510" i="7"/>
  <c r="AO510" i="7"/>
  <c r="T510" i="7"/>
  <c r="T316" i="7"/>
  <c r="AJ510" i="7"/>
  <c r="AT316" i="7"/>
  <c r="AD316" i="7"/>
  <c r="N316" i="7"/>
  <c r="AQ316" i="7"/>
  <c r="AA316" i="7"/>
  <c r="K316" i="7"/>
  <c r="AT116" i="7"/>
  <c r="AC116" i="7"/>
  <c r="L65" i="7"/>
  <c r="AC65" i="7"/>
  <c r="AT65" i="7"/>
  <c r="AP65" i="7"/>
  <c r="AI116" i="7"/>
  <c r="AP510" i="7"/>
  <c r="V510" i="7"/>
  <c r="AG510" i="7"/>
  <c r="W510" i="7"/>
  <c r="I316" i="7"/>
  <c r="AP316" i="7"/>
  <c r="Z316" i="7"/>
  <c r="J316" i="7"/>
  <c r="AO183" i="7"/>
  <c r="Y183" i="7"/>
  <c r="I183" i="7"/>
  <c r="AV116" i="7"/>
  <c r="AB116" i="7"/>
  <c r="AK65" i="7"/>
  <c r="AM316" i="7"/>
  <c r="W316" i="7"/>
  <c r="G316" i="7"/>
  <c r="AR183" i="7"/>
  <c r="L183" i="7"/>
  <c r="AH116" i="7"/>
  <c r="AM183" i="7"/>
  <c r="W183" i="7"/>
  <c r="G183" i="7"/>
  <c r="AA65" i="7"/>
  <c r="G65" i="7"/>
  <c r="AR65" i="7"/>
  <c r="H65" i="7"/>
  <c r="AN65" i="7"/>
  <c r="J65" i="7"/>
  <c r="AV65" i="7"/>
  <c r="AE116" i="7"/>
  <c r="AF183" i="7"/>
  <c r="AD183" i="7"/>
  <c r="AP183" i="7"/>
  <c r="AT183" i="7"/>
  <c r="AL183" i="7"/>
  <c r="AW65" i="7"/>
  <c r="AG65" i="7"/>
  <c r="Q65" i="7"/>
  <c r="AR510" i="7"/>
  <c r="S510" i="7"/>
  <c r="AH510" i="7"/>
  <c r="J510" i="7"/>
  <c r="AI510" i="7"/>
  <c r="X510" i="7"/>
  <c r="AO316" i="7"/>
  <c r="AJ316" i="7"/>
  <c r="AH316" i="7"/>
  <c r="R316" i="7"/>
  <c r="AG316" i="7"/>
  <c r="AW183" i="7"/>
  <c r="AG183" i="7"/>
  <c r="Q183" i="7"/>
  <c r="AJ116" i="7"/>
  <c r="P116" i="7"/>
  <c r="AU316" i="7"/>
  <c r="AE316" i="7"/>
  <c r="AB183" i="7"/>
  <c r="AO65" i="7"/>
  <c r="AU183" i="7"/>
  <c r="AE183" i="7"/>
  <c r="O183" i="7"/>
  <c r="AM65" i="7"/>
  <c r="S65" i="7"/>
  <c r="AG116" i="7"/>
  <c r="T65" i="7"/>
  <c r="X65" i="7"/>
  <c r="N65" i="7"/>
  <c r="AF65" i="7"/>
  <c r="V65" i="7"/>
  <c r="H183" i="7"/>
  <c r="J183" i="7"/>
  <c r="AV148" i="7"/>
  <c r="P148" i="7"/>
  <c r="AW148" i="7"/>
  <c r="M148" i="7"/>
  <c r="F554" i="7"/>
  <c r="F490" i="7"/>
  <c r="AV510" i="7"/>
  <c r="F459" i="7"/>
  <c r="F318" i="7"/>
  <c r="F67" i="7"/>
  <c r="F250" i="7"/>
  <c r="F226" i="7"/>
  <c r="F172" i="7"/>
  <c r="F168" i="7"/>
  <c r="F136" i="7"/>
  <c r="AN116" i="7"/>
  <c r="X116" i="7"/>
  <c r="H116" i="7"/>
  <c r="F96" i="7"/>
  <c r="F84" i="7"/>
  <c r="AP148" i="7"/>
  <c r="J148" i="7"/>
  <c r="O510" i="7"/>
  <c r="AD116" i="7"/>
  <c r="Y65" i="7"/>
  <c r="AJ148" i="7"/>
  <c r="AU65" i="7"/>
  <c r="AE65" i="7"/>
  <c r="O65" i="7"/>
  <c r="AW116" i="7"/>
  <c r="Q116" i="7"/>
  <c r="AB65" i="7"/>
  <c r="M65" i="7"/>
  <c r="AH65" i="7"/>
  <c r="AD65" i="7"/>
  <c r="AS148" i="7"/>
  <c r="I148" i="7"/>
  <c r="S116" i="7"/>
  <c r="F454" i="7"/>
  <c r="F437" i="7"/>
  <c r="F341" i="7"/>
  <c r="N148" i="7"/>
  <c r="F478" i="7"/>
  <c r="F441" i="7"/>
  <c r="F356" i="7"/>
  <c r="F330" i="7"/>
  <c r="F185" i="7"/>
  <c r="F198" i="7"/>
  <c r="AD148" i="7"/>
  <c r="F176" i="7"/>
  <c r="R116" i="7"/>
  <c r="AF148" i="7"/>
  <c r="AS116" i="7"/>
  <c r="M116" i="7"/>
  <c r="AG148" i="7"/>
  <c r="AU116" i="7"/>
  <c r="O116" i="7"/>
  <c r="F180" i="7"/>
  <c r="F150" i="7"/>
  <c r="Z148" i="7"/>
  <c r="T148" i="7"/>
  <c r="AC148" i="7"/>
  <c r="F524" i="7"/>
  <c r="F368" i="7"/>
  <c r="F344" i="7"/>
  <c r="F333" i="7"/>
  <c r="F129" i="7"/>
  <c r="AT148" i="7"/>
  <c r="F427" i="7"/>
  <c r="F324" i="7"/>
  <c r="F191" i="7"/>
  <c r="F125" i="7"/>
  <c r="AQ366" i="7"/>
  <c r="S366" i="7"/>
  <c r="F118" i="7"/>
  <c r="F463" i="7"/>
  <c r="F429" i="7"/>
  <c r="F337" i="7"/>
  <c r="R366" i="7"/>
  <c r="F390" i="7"/>
  <c r="AV366" i="7"/>
  <c r="F259" i="7"/>
  <c r="F503" i="7"/>
  <c r="AI366" i="7"/>
  <c r="AT510" i="7"/>
  <c r="AD510" i="7"/>
  <c r="N510" i="7"/>
  <c r="F541" i="7"/>
  <c r="AW510" i="7"/>
  <c r="AM510" i="7"/>
  <c r="G510" i="7"/>
  <c r="F512" i="7"/>
  <c r="M510" i="7"/>
  <c r="F444" i="7"/>
  <c r="AF510" i="7"/>
  <c r="L510" i="7"/>
  <c r="F376" i="7"/>
  <c r="F424" i="7"/>
  <c r="AT366" i="7"/>
  <c r="AD366" i="7"/>
  <c r="N366" i="7"/>
  <c r="F301" i="7"/>
  <c r="P510" i="7"/>
  <c r="AR366" i="7"/>
  <c r="T366" i="7"/>
  <c r="F487" i="7"/>
  <c r="F292" i="7"/>
  <c r="F243" i="7"/>
  <c r="AJ366" i="7"/>
  <c r="AA366" i="7"/>
  <c r="F274" i="7"/>
  <c r="AL148" i="7"/>
  <c r="V148" i="7"/>
  <c r="F62" i="7"/>
  <c r="AV316" i="7"/>
  <c r="AN316" i="7"/>
  <c r="L316" i="7"/>
  <c r="AS316" i="7"/>
  <c r="AF316" i="7"/>
  <c r="X316" i="7"/>
  <c r="Q316" i="7"/>
  <c r="AW316" i="7"/>
  <c r="U316" i="7"/>
  <c r="AB316" i="7"/>
  <c r="M316" i="7"/>
  <c r="AC316" i="7"/>
  <c r="AR316" i="7"/>
  <c r="AK316" i="7"/>
  <c r="P316" i="7"/>
  <c r="H316" i="7"/>
  <c r="AP116" i="7"/>
  <c r="Z116" i="7"/>
  <c r="J116" i="7"/>
  <c r="AR148" i="7"/>
  <c r="AB148" i="7"/>
  <c r="L148" i="7"/>
  <c r="AO116" i="7"/>
  <c r="Y116" i="7"/>
  <c r="I116" i="7"/>
  <c r="AO148" i="7"/>
  <c r="AQ116" i="7"/>
  <c r="AA116" i="7"/>
  <c r="K116" i="7"/>
  <c r="F507" i="7"/>
  <c r="F309" i="7"/>
  <c r="F163" i="7"/>
  <c r="AS366" i="7"/>
  <c r="M366" i="7"/>
  <c r="AO366" i="7"/>
  <c r="AG366" i="7"/>
  <c r="Y366" i="7"/>
  <c r="AC366" i="7"/>
  <c r="X366" i="7"/>
  <c r="AW366" i="7"/>
  <c r="Q366" i="7"/>
  <c r="AE366" i="7"/>
  <c r="I366" i="7"/>
  <c r="AM366" i="7"/>
  <c r="F382" i="7"/>
  <c r="F100" i="7"/>
  <c r="F498" i="7"/>
  <c r="F474" i="7"/>
  <c r="F544" i="7"/>
  <c r="F349" i="7"/>
  <c r="AH366" i="7"/>
  <c r="F283" i="7"/>
  <c r="AB366" i="7"/>
  <c r="F207" i="7"/>
  <c r="O366" i="7"/>
  <c r="F144" i="7"/>
  <c r="F76" i="7"/>
  <c r="F532" i="7"/>
  <c r="AK510" i="7"/>
  <c r="AC510" i="7"/>
  <c r="I510" i="7"/>
  <c r="AS510" i="7"/>
  <c r="Y510" i="7"/>
  <c r="K510" i="7"/>
  <c r="AN510" i="7"/>
  <c r="U510" i="7"/>
  <c r="AE510" i="7"/>
  <c r="F403" i="7"/>
  <c r="AB510" i="7"/>
  <c r="F420" i="7"/>
  <c r="AP366" i="7"/>
  <c r="Z366" i="7"/>
  <c r="J366" i="7"/>
  <c r="F413" i="7"/>
  <c r="AK366" i="7"/>
  <c r="F363" i="7"/>
  <c r="H510" i="7"/>
  <c r="AN366" i="7"/>
  <c r="P366" i="7"/>
  <c r="F109" i="7"/>
  <c r="F416" i="7"/>
  <c r="H366" i="7"/>
  <c r="AU366" i="7"/>
  <c r="W366" i="7"/>
  <c r="G366" i="7"/>
  <c r="AU148" i="7"/>
  <c r="AM148" i="7"/>
  <c r="AE148" i="7"/>
  <c r="W148" i="7"/>
  <c r="O148" i="7"/>
  <c r="G148" i="7"/>
  <c r="AQ148" i="7"/>
  <c r="AI148" i="7"/>
  <c r="AA148" i="7"/>
  <c r="S148" i="7"/>
  <c r="K148" i="7"/>
  <c r="F40" i="7"/>
  <c r="F218" i="7"/>
  <c r="AH148" i="7"/>
  <c r="R148" i="7"/>
  <c r="AQ510" i="7"/>
  <c r="F236" i="7"/>
  <c r="AL116" i="7"/>
  <c r="V116" i="7"/>
  <c r="AN148" i="7"/>
  <c r="X148" i="7"/>
  <c r="H148" i="7"/>
  <c r="AK116" i="7"/>
  <c r="U116" i="7"/>
  <c r="AK148" i="7"/>
  <c r="U148" i="7"/>
  <c r="AM116" i="7"/>
  <c r="W116" i="7"/>
  <c r="Q148" i="7"/>
  <c r="B6" i="2" l="1"/>
  <c r="C5" i="2"/>
  <c r="B5" i="2" s="1"/>
  <c r="F11" i="7"/>
  <c r="F55" i="7"/>
  <c r="AC9" i="7"/>
  <c r="AR9" i="7"/>
  <c r="S9" i="7"/>
  <c r="F272" i="7"/>
  <c r="AT9" i="7"/>
  <c r="AH9" i="7"/>
  <c r="F36" i="7"/>
  <c r="F183" i="7"/>
  <c r="AV9" i="7"/>
  <c r="Y9" i="7"/>
  <c r="V9" i="7"/>
  <c r="AQ9" i="7"/>
  <c r="F43" i="7"/>
  <c r="U9" i="7"/>
  <c r="AW9" i="7"/>
  <c r="AO9" i="7"/>
  <c r="AG9" i="7"/>
  <c r="AA9" i="7"/>
  <c r="AE9" i="7"/>
  <c r="R9" i="7"/>
  <c r="K9" i="7"/>
  <c r="P9" i="7"/>
  <c r="AI9" i="7"/>
  <c r="AJ9" i="7"/>
  <c r="AD9" i="7"/>
  <c r="AU9" i="7"/>
  <c r="X9" i="7"/>
  <c r="I9" i="7"/>
  <c r="AL9" i="7"/>
  <c r="L9" i="7"/>
  <c r="G9" i="7"/>
  <c r="AP9" i="7"/>
  <c r="H9" i="7"/>
  <c r="J9" i="7"/>
  <c r="W9" i="7"/>
  <c r="AN9" i="7"/>
  <c r="Q9" i="7"/>
  <c r="N9" i="7"/>
  <c r="O9" i="7"/>
  <c r="AM9" i="7"/>
  <c r="AF9" i="7"/>
  <c r="Z9" i="7"/>
  <c r="M9" i="7"/>
  <c r="AS9" i="7"/>
  <c r="AB9" i="7"/>
  <c r="AK9" i="7"/>
  <c r="F65" i="7"/>
  <c r="F316" i="7"/>
  <c r="F116" i="7"/>
  <c r="F366" i="7"/>
  <c r="F510" i="7"/>
  <c r="F148" i="7"/>
  <c r="F9" i="7" l="1"/>
  <c r="E90" i="1" l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D96" i="1"/>
  <c r="D95" i="1"/>
  <c r="D94" i="1"/>
  <c r="D93" i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4" i="1"/>
  <c r="D73" i="1"/>
  <c r="D72" i="1"/>
  <c r="D71" i="1"/>
  <c r="D70" i="1"/>
  <c r="D69" i="1"/>
  <c r="D68" i="1"/>
  <c r="D67" i="1"/>
  <c r="D66" i="1"/>
  <c r="D64" i="1"/>
  <c r="D63" i="1"/>
  <c r="D62" i="1"/>
  <c r="D61" i="1"/>
  <c r="D60" i="1"/>
  <c r="D59" i="1"/>
  <c r="D58" i="1"/>
  <c r="D57" i="1"/>
  <c r="D56" i="1"/>
  <c r="D55" i="1"/>
  <c r="D53" i="1"/>
  <c r="D52" i="1"/>
  <c r="D51" i="1"/>
  <c r="D50" i="1"/>
  <c r="D49" i="1"/>
  <c r="D47" i="1"/>
  <c r="D46" i="1"/>
  <c r="D45" i="1"/>
  <c r="D44" i="1"/>
  <c r="D43" i="1"/>
  <c r="D42" i="1"/>
  <c r="D41" i="1"/>
  <c r="D40" i="1"/>
  <c r="D39" i="1"/>
  <c r="D38" i="1"/>
  <c r="D37" i="1"/>
  <c r="D35" i="1"/>
  <c r="D34" i="1"/>
  <c r="D33" i="1"/>
  <c r="D32" i="1"/>
  <c r="D31" i="1"/>
  <c r="D30" i="1"/>
  <c r="D28" i="1"/>
  <c r="D27" i="1"/>
  <c r="D26" i="1"/>
  <c r="D25" i="1"/>
  <c r="D24" i="1"/>
  <c r="D22" i="1"/>
  <c r="D21" i="1"/>
  <c r="D20" i="1"/>
  <c r="D19" i="1"/>
  <c r="D18" i="1"/>
  <c r="D17" i="1"/>
  <c r="D10" i="1"/>
  <c r="D11" i="1"/>
  <c r="D12" i="1"/>
  <c r="D13" i="1"/>
  <c r="D14" i="1"/>
  <c r="D15" i="1"/>
  <c r="D16" i="1" l="1"/>
  <c r="D48" i="1"/>
  <c r="D23" i="1"/>
  <c r="D36" i="1"/>
  <c r="D54" i="1"/>
  <c r="D75" i="1"/>
  <c r="D90" i="1"/>
  <c r="D9" i="1"/>
  <c r="D29" i="1"/>
  <c r="D65" i="1"/>
  <c r="AS8" i="1"/>
  <c r="AO8" i="1"/>
  <c r="AK8" i="1"/>
  <c r="AG8" i="1"/>
  <c r="AC8" i="1"/>
  <c r="Y8" i="1"/>
  <c r="U8" i="1"/>
  <c r="Q8" i="1"/>
  <c r="M8" i="1"/>
  <c r="I8" i="1"/>
  <c r="E8" i="1"/>
  <c r="AM8" i="1"/>
  <c r="S8" i="1"/>
  <c r="G8" i="1"/>
  <c r="AI8" i="1"/>
  <c r="W8" i="1"/>
  <c r="AU8" i="1"/>
  <c r="AQ8" i="1"/>
  <c r="AE8" i="1"/>
  <c r="AA8" i="1"/>
  <c r="O8" i="1"/>
  <c r="K8" i="1"/>
  <c r="AR8" i="1"/>
  <c r="AN8" i="1"/>
  <c r="AJ8" i="1"/>
  <c r="AF8" i="1"/>
  <c r="AB8" i="1"/>
  <c r="X8" i="1"/>
  <c r="T8" i="1"/>
  <c r="P8" i="1"/>
  <c r="L8" i="1"/>
  <c r="H8" i="1"/>
  <c r="AT8" i="1"/>
  <c r="AP8" i="1"/>
  <c r="AL8" i="1"/>
  <c r="AH8" i="1"/>
  <c r="AD8" i="1"/>
  <c r="Z8" i="1"/>
  <c r="V8" i="1"/>
  <c r="R8" i="1"/>
  <c r="N8" i="1"/>
  <c r="J8" i="1"/>
  <c r="F8" i="1"/>
  <c r="D8" i="1" l="1"/>
</calcChain>
</file>

<file path=xl/sharedStrings.xml><?xml version="1.0" encoding="utf-8"?>
<sst xmlns="http://schemas.openxmlformats.org/spreadsheetml/2006/main" count="4097" uniqueCount="1371">
  <si>
    <t>UBIGEO</t>
  </si>
  <si>
    <t>COD</t>
  </si>
  <si>
    <t>DEPARTAMENTO / PROVINCIA / DISTRITO</t>
  </si>
  <si>
    <t>TOTAL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</si>
  <si>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</si>
  <si>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</si>
  <si>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</si>
  <si>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</si>
  <si>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</si>
  <si>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</si>
  <si>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</si>
  <si>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</si>
  <si>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</si>
  <si>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</si>
  <si>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</si>
  <si>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</si>
  <si>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</si>
  <si>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28 DIAS</t>
  </si>
  <si>
    <t>0-5 MESES</t>
  </si>
  <si>
    <t>6-11 MESES</t>
  </si>
  <si>
    <t>SAN MARTIN</t>
  </si>
  <si>
    <t>MOYOBAMBA</t>
  </si>
  <si>
    <t>*</t>
  </si>
  <si>
    <t>CALZADA</t>
  </si>
  <si>
    <t>HABANA</t>
  </si>
  <si>
    <t>JEPELACIO</t>
  </si>
  <si>
    <t>SORITOR</t>
  </si>
  <si>
    <t>YANTALO</t>
  </si>
  <si>
    <t>BELLAVISTA</t>
  </si>
  <si>
    <t>ALTO BIAVO</t>
  </si>
  <si>
    <t>BAJO BIAVO</t>
  </si>
  <si>
    <t>HUALLAGA</t>
  </si>
  <si>
    <t>SAN PABLO</t>
  </si>
  <si>
    <t>SAN RAFAEL</t>
  </si>
  <si>
    <t>EL DORADO</t>
  </si>
  <si>
    <t>SAN JOSE DE SISA</t>
  </si>
  <si>
    <t>AGUA BLANCA</t>
  </si>
  <si>
    <t>SANTA ROSA</t>
  </si>
  <si>
    <t>SHATOJA</t>
  </si>
  <si>
    <t>SAPOSOA</t>
  </si>
  <si>
    <t>ALTO SAPOSOA</t>
  </si>
  <si>
    <t>EL ESLABON</t>
  </si>
  <si>
    <t>PISCOYACU</t>
  </si>
  <si>
    <t>SACANCHE</t>
  </si>
  <si>
    <t>TINGO DE SAPOSOA</t>
  </si>
  <si>
    <t>LAMAS</t>
  </si>
  <si>
    <t>ALONSO DE ALVARADO</t>
  </si>
  <si>
    <t>BARRANQUITA</t>
  </si>
  <si>
    <t xml:space="preserve">CAYNARACHI   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</si>
  <si>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</si>
  <si>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</si>
  <si>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</si>
  <si>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</si>
  <si>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</si>
  <si>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</si>
  <si>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</si>
  <si>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MARISCAL CACERES</t>
  </si>
  <si>
    <t>JUANJUI</t>
  </si>
  <si>
    <t>CAMPANILLA</t>
  </si>
  <si>
    <t>HUICUNGO</t>
  </si>
  <si>
    <t>PACHIZA</t>
  </si>
  <si>
    <t>PAJARILLO</t>
  </si>
  <si>
    <t>PICOTA</t>
  </si>
  <si>
    <t>BUENOS AIRES</t>
  </si>
  <si>
    <t>CASPISAPA</t>
  </si>
  <si>
    <t>PILLUANA</t>
  </si>
  <si>
    <t>PUCACACA</t>
  </si>
  <si>
    <t>SAN CRISTOBAL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</si>
  <si>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</si>
  <si>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</si>
  <si>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</si>
  <si>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</si>
  <si>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</si>
  <si>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</si>
  <si>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</si>
  <si>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</si>
  <si>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</si>
  <si>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</si>
  <si>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</si>
  <si>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</si>
  <si>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</si>
  <si>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TARAPOTO</t>
  </si>
  <si>
    <t>ALBERTO LEVEAU</t>
  </si>
  <si>
    <t>CACATACHI</t>
  </si>
  <si>
    <t>CHAZUTA</t>
  </si>
  <si>
    <t>CHIPURANA</t>
  </si>
  <si>
    <t>EL PORVENIR</t>
  </si>
  <si>
    <t>HUIMBAYOC</t>
  </si>
  <si>
    <t>JUAN GUERRA</t>
  </si>
  <si>
    <t>LA BANDA DE SHILCAYO</t>
  </si>
  <si>
    <t>MORALES</t>
  </si>
  <si>
    <t>PAPAPLAYA</t>
  </si>
  <si>
    <t>SAN ANTONIO</t>
  </si>
  <si>
    <t>SAUCE</t>
  </si>
  <si>
    <t>SHAPAJA</t>
  </si>
  <si>
    <t>TOCACHE</t>
  </si>
  <si>
    <t>NUEVO PROGRESO</t>
  </si>
  <si>
    <t>POLVORA</t>
  </si>
  <si>
    <t>SHUNTE</t>
  </si>
  <si>
    <t>UCHIZA</t>
  </si>
  <si>
    <t>EDADES ESPECIALES</t>
  </si>
  <si>
    <t>REDES</t>
  </si>
  <si>
    <t>POBLACION FEMENINA</t>
  </si>
  <si>
    <t>REGION</t>
  </si>
  <si>
    <t>UE-400 SAN MARTIN</t>
  </si>
  <si>
    <t>DORADO</t>
  </si>
  <si>
    <t>UE-401 ALTO MAYO</t>
  </si>
  <si>
    <t>UE-402 HUALLAGA CENTRAL</t>
  </si>
  <si>
    <t>MCAL CACERES</t>
  </si>
  <si>
    <t>UE 403 ALTO HUALLAGA</t>
  </si>
  <si>
    <t>UE 404 HOSP TARAPOTO</t>
  </si>
  <si>
    <t>ELABORACIÓN: OGI - DIRESA SAN MARTÍN</t>
  </si>
  <si>
    <t>RED SAN MARTIN</t>
  </si>
  <si>
    <t>MR BANDA DE SHILCAYO</t>
  </si>
  <si>
    <t>MR TARAPOTO</t>
  </si>
  <si>
    <t>MR MORALES</t>
  </si>
  <si>
    <t>MR SAUCE</t>
  </si>
  <si>
    <t>MR JUAN GUERRA</t>
  </si>
  <si>
    <t>MR CHAZUTA</t>
  </si>
  <si>
    <t>MR HUIMBAYOC</t>
  </si>
  <si>
    <t>MR PAPAPLAYA</t>
  </si>
  <si>
    <t>RED LAMAS</t>
  </si>
  <si>
    <t>MR  HOSPITAL LAMAS</t>
  </si>
  <si>
    <t>MR CUÑUMBUQUE</t>
  </si>
  <si>
    <t>MR CAYNARACHI</t>
  </si>
  <si>
    <t>MR TABALOSOS</t>
  </si>
  <si>
    <t>MR BARRANQUITA</t>
  </si>
  <si>
    <t>MR PACAYZAPA</t>
  </si>
  <si>
    <t>RED EL DORADO</t>
  </si>
  <si>
    <t>MR SAN JOSE DE SISA</t>
  </si>
  <si>
    <t>MR AGUA BLANCA</t>
  </si>
  <si>
    <t>MR SAN MARTIN DE ALAO</t>
  </si>
  <si>
    <t>RED PICOTA</t>
  </si>
  <si>
    <t>MR PICOTA</t>
  </si>
  <si>
    <t>MR LEONCIO PRADO</t>
  </si>
  <si>
    <t>MR PUCACACA</t>
  </si>
  <si>
    <t>RED MOYOBAMBA</t>
  </si>
  <si>
    <t>HOSP. APOYO I MOYOBAMBA</t>
  </si>
  <si>
    <t>MR LLULILLUCUCHA</t>
  </si>
  <si>
    <t>MR CALZADA</t>
  </si>
  <si>
    <t>MR JERILLO</t>
  </si>
  <si>
    <t>MR ROQUE ALONSO DE ALVARADO</t>
  </si>
  <si>
    <t>MR YANTALO</t>
  </si>
  <si>
    <t>MR SORITOR</t>
  </si>
  <si>
    <t>MR JEPELACIO</t>
  </si>
  <si>
    <t>MR PUEBLO LIBRE</t>
  </si>
  <si>
    <t>RED RIOJA</t>
  </si>
  <si>
    <t>HOSP. APOYO I RIOJA</t>
  </si>
  <si>
    <t>MR NUEVA RIOJA</t>
  </si>
  <si>
    <t>MR SEGUNDA JERUSALEN</t>
  </si>
  <si>
    <t>MR YURACYACU</t>
  </si>
  <si>
    <t>MR NUEVA CAJAMARCA</t>
  </si>
  <si>
    <t>MR SAN JUAN RIO SORITOR</t>
  </si>
  <si>
    <t>MR SAN FERNANDO</t>
  </si>
  <si>
    <t>MR NARANJOS</t>
  </si>
  <si>
    <t>MR BAJO NARANJILLO</t>
  </si>
  <si>
    <t>RED MCAL CACERES</t>
  </si>
  <si>
    <t>HOSP. APOYO I JUANJUI</t>
  </si>
  <si>
    <t>MR JUANJUI</t>
  </si>
  <si>
    <t>MR COSTA RICA</t>
  </si>
  <si>
    <t>MR CAMPANILLA</t>
  </si>
  <si>
    <t>MR HUICUNGO</t>
  </si>
  <si>
    <t>RED HUALLAGA</t>
  </si>
  <si>
    <t>MR SAPOSOA</t>
  </si>
  <si>
    <t>MR SACANCHE</t>
  </si>
  <si>
    <t>RED BELLAVISTA</t>
  </si>
  <si>
    <t>MR BELLAVISTA</t>
  </si>
  <si>
    <t>MR BAJO BIAVO</t>
  </si>
  <si>
    <t>MR ALTO BIAVO</t>
  </si>
  <si>
    <t>MR SAN PABLO-CONSUELO</t>
  </si>
  <si>
    <t>RED TOCACHE</t>
  </si>
  <si>
    <t>MR TOCACHE</t>
  </si>
  <si>
    <t>MR NUEVO PROGRESO</t>
  </si>
  <si>
    <t>MR POLVORA</t>
  </si>
  <si>
    <t>MR UCHIZA</t>
  </si>
  <si>
    <t>HOSP. TOCACHE</t>
  </si>
  <si>
    <t>HOSPITAL TARAPOTO</t>
  </si>
  <si>
    <t>CATEGORIA</t>
  </si>
  <si>
    <t>CODIGO RENAES</t>
  </si>
  <si>
    <t>%</t>
  </si>
  <si>
    <t>POBLACION TOTAL</t>
  </si>
  <si>
    <t>RED</t>
  </si>
  <si>
    <t>MICRORED</t>
  </si>
  <si>
    <t>COD_RENAES</t>
  </si>
  <si>
    <t>DEPARTAMENTO SAN MARTIN</t>
  </si>
  <si>
    <t>º</t>
  </si>
  <si>
    <t>II-1</t>
  </si>
  <si>
    <t>00006733</t>
  </si>
  <si>
    <t>Hosp. Apoyo I Moyobamba</t>
  </si>
  <si>
    <t>NO PERT. HOSP MOY</t>
  </si>
  <si>
    <t>000006733</t>
  </si>
  <si>
    <t>I-3</t>
  </si>
  <si>
    <t>00006312</t>
  </si>
  <si>
    <t>C.S. Lluillucucha</t>
  </si>
  <si>
    <t>LLUILLUCUCHA</t>
  </si>
  <si>
    <t>000006312</t>
  </si>
  <si>
    <t>00006322</t>
  </si>
  <si>
    <t>C.S. Pueblo Libre</t>
  </si>
  <si>
    <t>PUEBLO LIBRE</t>
  </si>
  <si>
    <t>000006322</t>
  </si>
  <si>
    <t>I-2</t>
  </si>
  <si>
    <t>00006291</t>
  </si>
  <si>
    <t>P.S. Atumplaya</t>
  </si>
  <si>
    <t>000006291</t>
  </si>
  <si>
    <t>I-1</t>
  </si>
  <si>
    <t>00006319</t>
  </si>
  <si>
    <t>P.S. Buenos Aires</t>
  </si>
  <si>
    <t>000006319</t>
  </si>
  <si>
    <t>00006320</t>
  </si>
  <si>
    <t>P.S. Cañabrava</t>
  </si>
  <si>
    <t>000006320</t>
  </si>
  <si>
    <t>00006295</t>
  </si>
  <si>
    <t>P.S. Dorada</t>
  </si>
  <si>
    <t>BAJO NARANJILLO</t>
  </si>
  <si>
    <t>000006295</t>
  </si>
  <si>
    <t>00006282</t>
  </si>
  <si>
    <t>P.S. La Conquista</t>
  </si>
  <si>
    <t>YURAYACU</t>
  </si>
  <si>
    <t>000006282</t>
  </si>
  <si>
    <t>00006321</t>
  </si>
  <si>
    <t>P.S. Los Angeles-Moyobamba</t>
  </si>
  <si>
    <t>000006321</t>
  </si>
  <si>
    <t>00006313</t>
  </si>
  <si>
    <t>P.S. Marona</t>
  </si>
  <si>
    <t>000006313</t>
  </si>
  <si>
    <t>00006323</t>
  </si>
  <si>
    <t>P.S. Morroyacu</t>
  </si>
  <si>
    <t>000006323</t>
  </si>
  <si>
    <t>00006314</t>
  </si>
  <si>
    <t>P.S. Quilloallpa</t>
  </si>
  <si>
    <t>000006314</t>
  </si>
  <si>
    <t>00006293</t>
  </si>
  <si>
    <t>P.S. Rafael Belaunde</t>
  </si>
  <si>
    <t>000006293</t>
  </si>
  <si>
    <t>00006296</t>
  </si>
  <si>
    <t>P.S. San Jose del Alto Mayo</t>
  </si>
  <si>
    <t>000006296</t>
  </si>
  <si>
    <t>00006330</t>
  </si>
  <si>
    <t>P.S. Santa Rosa de Oromina</t>
  </si>
  <si>
    <t>000006330</t>
  </si>
  <si>
    <t>00006324</t>
  </si>
  <si>
    <t>P.S. Shimpiyacu</t>
  </si>
  <si>
    <t>000006324</t>
  </si>
  <si>
    <t>00006315</t>
  </si>
  <si>
    <t>P.S. Sugllaquiro</t>
  </si>
  <si>
    <t>000006315</t>
  </si>
  <si>
    <t>00006316</t>
  </si>
  <si>
    <t>P.S. Tahuisco</t>
  </si>
  <si>
    <t>000006316</t>
  </si>
  <si>
    <t>00006325</t>
  </si>
  <si>
    <t>P.S. Nueva Huancabamba</t>
  </si>
  <si>
    <t>000006325</t>
  </si>
  <si>
    <t>00006707</t>
  </si>
  <si>
    <t>P.S. Cordillera andina</t>
  </si>
  <si>
    <t>000006707</t>
  </si>
  <si>
    <t>00006292</t>
  </si>
  <si>
    <t>P.S. Imperio de Cachiyacu</t>
  </si>
  <si>
    <t>000006292</t>
  </si>
  <si>
    <t>00010110</t>
  </si>
  <si>
    <t>P.S. La Flor de la Primavera</t>
  </si>
  <si>
    <t>000010110</t>
  </si>
  <si>
    <t>00027097</t>
  </si>
  <si>
    <t>P.S. El Condor</t>
  </si>
  <si>
    <t>00006326</t>
  </si>
  <si>
    <t>C.S. Calzada</t>
  </si>
  <si>
    <t>000006326</t>
  </si>
  <si>
    <t>00006331</t>
  </si>
  <si>
    <t>P.S. Santa Rosa Bajo Tangumí</t>
  </si>
  <si>
    <t>000006331</t>
  </si>
  <si>
    <t>00006327</t>
  </si>
  <si>
    <t>P.S. Habana</t>
  </si>
  <si>
    <t>000006327</t>
  </si>
  <si>
    <t>I-4</t>
  </si>
  <si>
    <t>00006337</t>
  </si>
  <si>
    <t>C.S. Jepelacio</t>
  </si>
  <si>
    <t>000006337</t>
  </si>
  <si>
    <t>00006341</t>
  </si>
  <si>
    <t>C.S. Jerillo</t>
  </si>
  <si>
    <t>JERILLO</t>
  </si>
  <si>
    <t>000006341</t>
  </si>
  <si>
    <t>00006338</t>
  </si>
  <si>
    <t>P.S. Carrizal</t>
  </si>
  <si>
    <t>000006338</t>
  </si>
  <si>
    <t>00006349</t>
  </si>
  <si>
    <t>P.S. Lahuarpia</t>
  </si>
  <si>
    <t>000006349</t>
  </si>
  <si>
    <t>00006346</t>
  </si>
  <si>
    <t>P.S. Ramirez</t>
  </si>
  <si>
    <t>000006346</t>
  </si>
  <si>
    <t>00006339</t>
  </si>
  <si>
    <t>P.S. Shucshuyacu</t>
  </si>
  <si>
    <t>000006339</t>
  </si>
  <si>
    <t>00006340</t>
  </si>
  <si>
    <t>P.S. Nuevo San Miguel</t>
  </si>
  <si>
    <t>000006340</t>
  </si>
  <si>
    <t>00006329</t>
  </si>
  <si>
    <t>P.S. Ochamé</t>
  </si>
  <si>
    <t>000006329</t>
  </si>
  <si>
    <t>00006317</t>
  </si>
  <si>
    <t>P.S. San Mateo</t>
  </si>
  <si>
    <t>000006317</t>
  </si>
  <si>
    <t>00007238</t>
  </si>
  <si>
    <t>P.S. Pacaypite</t>
  </si>
  <si>
    <t>000007238</t>
  </si>
  <si>
    <t>00006332</t>
  </si>
  <si>
    <t>C.S. Soritor</t>
  </si>
  <si>
    <t>000006332</t>
  </si>
  <si>
    <t>00006333</t>
  </si>
  <si>
    <t>P.S. Alto Perú</t>
  </si>
  <si>
    <t>000006333</t>
  </si>
  <si>
    <t>00006336</t>
  </si>
  <si>
    <t>P.S. San Marcos</t>
  </si>
  <si>
    <t>000006336</t>
  </si>
  <si>
    <t>00006334</t>
  </si>
  <si>
    <t>P.S. Alto San Martín</t>
  </si>
  <si>
    <t>000006334</t>
  </si>
  <si>
    <t>00006335</t>
  </si>
  <si>
    <t>P.S. Jericob</t>
  </si>
  <si>
    <t>000006335</t>
  </si>
  <si>
    <t>00006318</t>
  </si>
  <si>
    <t>P.S. Yantaló</t>
  </si>
  <si>
    <t>000006318</t>
  </si>
  <si>
    <t>II-E</t>
  </si>
  <si>
    <t>00006502</t>
  </si>
  <si>
    <t>Hosp. Apoyo Bellavista</t>
  </si>
  <si>
    <t>000006502</t>
  </si>
  <si>
    <t>00006512</t>
  </si>
  <si>
    <t>P.S. Nueva Florida</t>
  </si>
  <si>
    <t>000006512</t>
  </si>
  <si>
    <t>00006511</t>
  </si>
  <si>
    <t>P.S. Las Mercedes</t>
  </si>
  <si>
    <t>000006511</t>
  </si>
  <si>
    <t>00006513</t>
  </si>
  <si>
    <t>P.S. Huacho</t>
  </si>
  <si>
    <t>000006513</t>
  </si>
  <si>
    <t>00006505</t>
  </si>
  <si>
    <t>P.S. Limón</t>
  </si>
  <si>
    <t>000006505</t>
  </si>
  <si>
    <t>00006503</t>
  </si>
  <si>
    <t>P.S. Buenos Aires-Bellavista</t>
  </si>
  <si>
    <t>000006503</t>
  </si>
  <si>
    <t>00006785</t>
  </si>
  <si>
    <t>P.S.  Peruate</t>
  </si>
  <si>
    <t>000006785</t>
  </si>
  <si>
    <t>00006525</t>
  </si>
  <si>
    <t>C.S. Cuzco</t>
  </si>
  <si>
    <t>000006525</t>
  </si>
  <si>
    <t>00006524</t>
  </si>
  <si>
    <t>P.S. Barranca</t>
  </si>
  <si>
    <t>000006524</t>
  </si>
  <si>
    <t>00006527</t>
  </si>
  <si>
    <t>P.S. José Olaya</t>
  </si>
  <si>
    <t>000006527</t>
  </si>
  <si>
    <t>00006526</t>
  </si>
  <si>
    <t>P.S. Incaico</t>
  </si>
  <si>
    <t>000006526</t>
  </si>
  <si>
    <t>00006528</t>
  </si>
  <si>
    <t>P.S. Nueva Arica</t>
  </si>
  <si>
    <t>000006528</t>
  </si>
  <si>
    <t>00006714</t>
  </si>
  <si>
    <t>P.S. Centro America</t>
  </si>
  <si>
    <t>COSTA RICA</t>
  </si>
  <si>
    <t>000006714</t>
  </si>
  <si>
    <t>00006519</t>
  </si>
  <si>
    <t>C.S. Nuevo Lima</t>
  </si>
  <si>
    <t>000006519</t>
  </si>
  <si>
    <t>00006522</t>
  </si>
  <si>
    <t>P.S. La Unión-Bajo Biavo</t>
  </si>
  <si>
    <t>000006522</t>
  </si>
  <si>
    <t>00006521</t>
  </si>
  <si>
    <t>P.S. Dos Unidos</t>
  </si>
  <si>
    <t>000006521</t>
  </si>
  <si>
    <t>00006520</t>
  </si>
  <si>
    <t>P.S.  Nuevo Tarapoto</t>
  </si>
  <si>
    <t>000006520</t>
  </si>
  <si>
    <t>00006523</t>
  </si>
  <si>
    <t>P.S. Santa Elena-Bajo Biavo</t>
  </si>
  <si>
    <t>000006523</t>
  </si>
  <si>
    <t>00009893</t>
  </si>
  <si>
    <t>P.S. Nuevo Control</t>
  </si>
  <si>
    <t>000009893</t>
  </si>
  <si>
    <t>00011343</t>
  </si>
  <si>
    <t>P.S. Yanayacu</t>
  </si>
  <si>
    <t>000011343</t>
  </si>
  <si>
    <t>00007321</t>
  </si>
  <si>
    <t>P.S. El Porvenir</t>
  </si>
  <si>
    <t>LEONCIO PRADO</t>
  </si>
  <si>
    <t>000007321</t>
  </si>
  <si>
    <t>00011491</t>
  </si>
  <si>
    <t>P.S. Libano</t>
  </si>
  <si>
    <t>000011491</t>
  </si>
  <si>
    <t>00006458</t>
  </si>
  <si>
    <t>P.S. Almirante Graú-Bombonajillo</t>
  </si>
  <si>
    <t>000006458</t>
  </si>
  <si>
    <t>00006565</t>
  </si>
  <si>
    <t>P.S. Aucararca</t>
  </si>
  <si>
    <t>000006565</t>
  </si>
  <si>
    <t>00006562</t>
  </si>
  <si>
    <t>P.S. Ledoy</t>
  </si>
  <si>
    <t>000006562</t>
  </si>
  <si>
    <t>00006506</t>
  </si>
  <si>
    <t>C.S. Consuelo</t>
  </si>
  <si>
    <t>SAN PABLO  CONSUELO</t>
  </si>
  <si>
    <t>000006506</t>
  </si>
  <si>
    <t>00006508</t>
  </si>
  <si>
    <t>P.S. San Pablo</t>
  </si>
  <si>
    <t>000006508</t>
  </si>
  <si>
    <t>00006509</t>
  </si>
  <si>
    <t>P.S. Dos de Mayo-San Pablo</t>
  </si>
  <si>
    <t>000006509</t>
  </si>
  <si>
    <t>00006514</t>
  </si>
  <si>
    <t>P.S. Huingoyacu</t>
  </si>
  <si>
    <t>000006514</t>
  </si>
  <si>
    <t>00006507</t>
  </si>
  <si>
    <t>P.S. Fausa Sapina</t>
  </si>
  <si>
    <t>000006507</t>
  </si>
  <si>
    <t>00006499</t>
  </si>
  <si>
    <t>P.S. Fausa Lamista</t>
  </si>
  <si>
    <t>000006499</t>
  </si>
  <si>
    <t>00006515</t>
  </si>
  <si>
    <t>P.S. San Rafael</t>
  </si>
  <si>
    <t>000006515</t>
  </si>
  <si>
    <t>00006516</t>
  </si>
  <si>
    <t xml:space="preserve">P.S. La Libertad </t>
  </si>
  <si>
    <t>000006516</t>
  </si>
  <si>
    <t>00006517</t>
  </si>
  <si>
    <t>P.S. Panamá</t>
  </si>
  <si>
    <t>000006517</t>
  </si>
  <si>
    <t>00006504</t>
  </si>
  <si>
    <t>P.S. Palestina-San Rafael</t>
  </si>
  <si>
    <t>000006504</t>
  </si>
  <si>
    <t>00006518</t>
  </si>
  <si>
    <t>P.S. Cristino Garcia Carhuapoma</t>
  </si>
  <si>
    <t>000006518</t>
  </si>
  <si>
    <t>00006485</t>
  </si>
  <si>
    <t>Hospital Rural San Jose de Sisa</t>
  </si>
  <si>
    <t>000006485</t>
  </si>
  <si>
    <t>00006487</t>
  </si>
  <si>
    <t>P.S. Santa Cruz-San Jose Sisa</t>
  </si>
  <si>
    <t>000006487</t>
  </si>
  <si>
    <t>00006486</t>
  </si>
  <si>
    <t>P.S. Nauta</t>
  </si>
  <si>
    <t>000006486</t>
  </si>
  <si>
    <t>00006489</t>
  </si>
  <si>
    <t>P.S. San Juan de Miraflores</t>
  </si>
  <si>
    <t>000006489</t>
  </si>
  <si>
    <t>00006490</t>
  </si>
  <si>
    <t>P.S. Huaja</t>
  </si>
  <si>
    <t>000006490</t>
  </si>
  <si>
    <t>00006496</t>
  </si>
  <si>
    <t>C.S. Agua Blanca</t>
  </si>
  <si>
    <t>000006496</t>
  </si>
  <si>
    <t>00006498</t>
  </si>
  <si>
    <t>P.S. Pacasmayo</t>
  </si>
  <si>
    <t>000006498</t>
  </si>
  <si>
    <t>00006492</t>
  </si>
  <si>
    <t>C.S. San Martín de Alao</t>
  </si>
  <si>
    <t>SAN MARTIN ALAO</t>
  </si>
  <si>
    <t>000006492</t>
  </si>
  <si>
    <t>00006494</t>
  </si>
  <si>
    <t>P.S. Sinami</t>
  </si>
  <si>
    <t>000006494</t>
  </si>
  <si>
    <t>00007391</t>
  </si>
  <si>
    <t>P.S. Pacaypampa</t>
  </si>
  <si>
    <t>000007391</t>
  </si>
  <si>
    <t>00007392</t>
  </si>
  <si>
    <t xml:space="preserve">P.S. Buena Vista </t>
  </si>
  <si>
    <t>000007392</t>
  </si>
  <si>
    <t>00007644</t>
  </si>
  <si>
    <t>P.S. Casnahuasi</t>
  </si>
  <si>
    <t>000007644</t>
  </si>
  <si>
    <t>00006497</t>
  </si>
  <si>
    <t>P.S. Santa Rosa</t>
  </si>
  <si>
    <t>000006497</t>
  </si>
  <si>
    <t>00006500</t>
  </si>
  <si>
    <t>P.S. Barranquita-Sisa</t>
  </si>
  <si>
    <t>000006500</t>
  </si>
  <si>
    <t>00006501</t>
  </si>
  <si>
    <t>P.S. Santa Elena-Santa Rosa</t>
  </si>
  <si>
    <t>000006501</t>
  </si>
  <si>
    <t>00006407</t>
  </si>
  <si>
    <t>P.S. San Juan de Talliquihui</t>
  </si>
  <si>
    <t>000006407</t>
  </si>
  <si>
    <t>00006488</t>
  </si>
  <si>
    <t>P.S. Santa Martha-San Jose de Sisa</t>
  </si>
  <si>
    <t>000006488</t>
  </si>
  <si>
    <t>00006510</t>
  </si>
  <si>
    <t>P.S. Ramón Castilla</t>
  </si>
  <si>
    <t>000006510</t>
  </si>
  <si>
    <t>00006493</t>
  </si>
  <si>
    <t>P.S. Shatoja</t>
  </si>
  <si>
    <t>000006493</t>
  </si>
  <si>
    <t>00006491</t>
  </si>
  <si>
    <t>P.S. Aminio</t>
  </si>
  <si>
    <t>000006491</t>
  </si>
  <si>
    <t>00006529</t>
  </si>
  <si>
    <t>Hospital Apoyo Saposoa</t>
  </si>
  <si>
    <t>000006529</t>
  </si>
  <si>
    <t>00006535</t>
  </si>
  <si>
    <t>P.S. San Regis</t>
  </si>
  <si>
    <t>000006535</t>
  </si>
  <si>
    <t>00006530</t>
  </si>
  <si>
    <t>P.S. Ahuihua-7 de Junio</t>
  </si>
  <si>
    <t>000006530</t>
  </si>
  <si>
    <t>00006532</t>
  </si>
  <si>
    <t>P.S. Paltaico</t>
  </si>
  <si>
    <t>000006532</t>
  </si>
  <si>
    <t>00006534</t>
  </si>
  <si>
    <t>P.S. San Andres</t>
  </si>
  <si>
    <t>000006534</t>
  </si>
  <si>
    <t>00006531</t>
  </si>
  <si>
    <t>P.S. Almendras</t>
  </si>
  <si>
    <t>000006531</t>
  </si>
  <si>
    <t>00006537</t>
  </si>
  <si>
    <t>P.S. Chambira</t>
  </si>
  <si>
    <t>000006537</t>
  </si>
  <si>
    <t>00006538</t>
  </si>
  <si>
    <t>P.S. El Dorado</t>
  </si>
  <si>
    <t>000006538</t>
  </si>
  <si>
    <t>00006536</t>
  </si>
  <si>
    <t>P.S. Intiyacu</t>
  </si>
  <si>
    <t>000006536</t>
  </si>
  <si>
    <t>00021587</t>
  </si>
  <si>
    <t>P.S. Alto Pachiza</t>
  </si>
  <si>
    <t>000021587</t>
  </si>
  <si>
    <t>00026163</t>
  </si>
  <si>
    <t>P.S. Agua Azul</t>
  </si>
  <si>
    <t>00006539</t>
  </si>
  <si>
    <t>C.S. Pasarraya</t>
  </si>
  <si>
    <t>000006539</t>
  </si>
  <si>
    <t>00006541</t>
  </si>
  <si>
    <t>P.S. Yacusisa-Alto Saposoa</t>
  </si>
  <si>
    <t>000006541</t>
  </si>
  <si>
    <t>00006540</t>
  </si>
  <si>
    <t>P.S. Nueva Vida</t>
  </si>
  <si>
    <t>000006540</t>
  </si>
  <si>
    <t>00006542</t>
  </si>
  <si>
    <t>C.S. El Eslabón</t>
  </si>
  <si>
    <t>000006542</t>
  </si>
  <si>
    <t>00006544</t>
  </si>
  <si>
    <t>P.S. Collpa</t>
  </si>
  <si>
    <t>000006544</t>
  </si>
  <si>
    <t>00006533</t>
  </si>
  <si>
    <t>P.S. Piscoyacu</t>
  </si>
  <si>
    <t>000006533</t>
  </si>
  <si>
    <t>00006545</t>
  </si>
  <si>
    <t>P.S. Nuevo Sacanche</t>
  </si>
  <si>
    <t>000006545</t>
  </si>
  <si>
    <t>00006543</t>
  </si>
  <si>
    <t>C.S. Sacanche</t>
  </si>
  <si>
    <t>000006543</t>
  </si>
  <si>
    <t>00027002</t>
  </si>
  <si>
    <t>P.S. la Unón</t>
  </si>
  <si>
    <t>00006546</t>
  </si>
  <si>
    <t>P.S. Tingo de Saposoa</t>
  </si>
  <si>
    <t>000006546</t>
  </si>
  <si>
    <t>00006352</t>
  </si>
  <si>
    <t>Hosp. Apoyo Lamas</t>
  </si>
  <si>
    <t>HOSPITAL LAMAS</t>
  </si>
  <si>
    <t>000006352</t>
  </si>
  <si>
    <t>00006388</t>
  </si>
  <si>
    <t>P.S. San Antonio del Rio Mayo</t>
  </si>
  <si>
    <t>000006388</t>
  </si>
  <si>
    <t>00006353</t>
  </si>
  <si>
    <t>P.S. Huayco-Lamas</t>
  </si>
  <si>
    <t>000006353</t>
  </si>
  <si>
    <t>00006390</t>
  </si>
  <si>
    <t>P.S. Las Flores del Rio Mayo</t>
  </si>
  <si>
    <t>000006390</t>
  </si>
  <si>
    <t>00006348</t>
  </si>
  <si>
    <t>C.S. Roque-Alonso de Alvarado</t>
  </si>
  <si>
    <t>ALONSO DE ALVARDO ROQUE</t>
  </si>
  <si>
    <t>000006348</t>
  </si>
  <si>
    <t>00006350</t>
  </si>
  <si>
    <t>P.S. Pacayzapa</t>
  </si>
  <si>
    <t>PACAYZAPA</t>
  </si>
  <si>
    <t>000006350</t>
  </si>
  <si>
    <t>00006351</t>
  </si>
  <si>
    <t>P.S. San Juan de Pacayzapa</t>
  </si>
  <si>
    <t>000006351</t>
  </si>
  <si>
    <t>00007297</t>
  </si>
  <si>
    <t>P.S. Alan García Perez</t>
  </si>
  <si>
    <t>000007297</t>
  </si>
  <si>
    <t>00010516</t>
  </si>
  <si>
    <t>P.S. Porvenir del Norte</t>
  </si>
  <si>
    <t>000010516</t>
  </si>
  <si>
    <t>00006432</t>
  </si>
  <si>
    <t>C.S. Barranquita-Caynarachi</t>
  </si>
  <si>
    <t>000006432</t>
  </si>
  <si>
    <t>00006433</t>
  </si>
  <si>
    <t>P.S. Puerto Pizarro</t>
  </si>
  <si>
    <t>000006433</t>
  </si>
  <si>
    <t>00006434</t>
  </si>
  <si>
    <t>P.S. Santiago de Borja</t>
  </si>
  <si>
    <t>000006434</t>
  </si>
  <si>
    <t>00006435</t>
  </si>
  <si>
    <t>P.S. Santa Clara</t>
  </si>
  <si>
    <t>000006435</t>
  </si>
  <si>
    <t>00006436</t>
  </si>
  <si>
    <t>P.S. El Piñal</t>
  </si>
  <si>
    <t>000006436</t>
  </si>
  <si>
    <t>00006450</t>
  </si>
  <si>
    <t>P.S. Santa Elena-Barranquita</t>
  </si>
  <si>
    <t>000006450</t>
  </si>
  <si>
    <t>00007401</t>
  </si>
  <si>
    <t>P.S. Sanango</t>
  </si>
  <si>
    <t>000007401</t>
  </si>
  <si>
    <t>00006415</t>
  </si>
  <si>
    <t>C.S. Pongo de Caynarachi</t>
  </si>
  <si>
    <t>CAYNARACHI</t>
  </si>
  <si>
    <t>000006415</t>
  </si>
  <si>
    <t>00006416</t>
  </si>
  <si>
    <t>P.S. Alfonso Ugarte-Caynarachi</t>
  </si>
  <si>
    <t>000006416</t>
  </si>
  <si>
    <t>00006417</t>
  </si>
  <si>
    <t>P.S. San Miguel de Achinamiza</t>
  </si>
  <si>
    <t>000006417</t>
  </si>
  <si>
    <t>00006418</t>
  </si>
  <si>
    <t>P.S. Alianza</t>
  </si>
  <si>
    <t>000006418</t>
  </si>
  <si>
    <t>00006419</t>
  </si>
  <si>
    <t>P.S. Bonilla</t>
  </si>
  <si>
    <t>000006419</t>
  </si>
  <si>
    <t>00006420</t>
  </si>
  <si>
    <t>P.S. Nuevo Lamas</t>
  </si>
  <si>
    <t>000006420</t>
  </si>
  <si>
    <t>00006421</t>
  </si>
  <si>
    <t>P.S. Yumbatos</t>
  </si>
  <si>
    <t>000006421</t>
  </si>
  <si>
    <t>00006422</t>
  </si>
  <si>
    <t>P.S. San Juan de Shanusi</t>
  </si>
  <si>
    <t>000006422</t>
  </si>
  <si>
    <t>00019769</t>
  </si>
  <si>
    <t>P.S. Nuevo Tocache</t>
  </si>
  <si>
    <t>000019769</t>
  </si>
  <si>
    <t>00006396</t>
  </si>
  <si>
    <t>C.S. Cuñumbuque</t>
  </si>
  <si>
    <t>000006396</t>
  </si>
  <si>
    <t>00006377</t>
  </si>
  <si>
    <t>P.S. Las Flores de Mamonaquihua</t>
  </si>
  <si>
    <t>000006377</t>
  </si>
  <si>
    <t>00006397</t>
  </si>
  <si>
    <t>P.S. San Rafael del rio Mayo</t>
  </si>
  <si>
    <t>000006397</t>
  </si>
  <si>
    <t>00006372</t>
  </si>
  <si>
    <t>P.S. San Francisco del rio Mayo</t>
  </si>
  <si>
    <t>000006372</t>
  </si>
  <si>
    <t>00006378</t>
  </si>
  <si>
    <t>P.S. Mamonaquihua</t>
  </si>
  <si>
    <t>000006378</t>
  </si>
  <si>
    <t>00006784</t>
  </si>
  <si>
    <t>P.S. Alto Andino</t>
  </si>
  <si>
    <t>000006784</t>
  </si>
  <si>
    <t>00006409</t>
  </si>
  <si>
    <t>P.S. Pinto Recodo</t>
  </si>
  <si>
    <t>000006409</t>
  </si>
  <si>
    <t>00006410</t>
  </si>
  <si>
    <t>P.S. Churuzapa-Pinto Recodo</t>
  </si>
  <si>
    <t>000006410</t>
  </si>
  <si>
    <t>00006411</t>
  </si>
  <si>
    <t>P.S. Mishquiyacu-Pinto Recodo</t>
  </si>
  <si>
    <t>000006411</t>
  </si>
  <si>
    <t>00006342</t>
  </si>
  <si>
    <t>P.S.Betania</t>
  </si>
  <si>
    <t>000006342</t>
  </si>
  <si>
    <t>00006343</t>
  </si>
  <si>
    <t>P.S. Gosen</t>
  </si>
  <si>
    <t>000006343</t>
  </si>
  <si>
    <t>00006344</t>
  </si>
  <si>
    <t>P.S. La Libertad Bajo Mayo</t>
  </si>
  <si>
    <t>000006344</t>
  </si>
  <si>
    <t>00006345</t>
  </si>
  <si>
    <t>P.S. Miraflores-Pinto Recodo</t>
  </si>
  <si>
    <t>000006345</t>
  </si>
  <si>
    <t>00006347</t>
  </si>
  <si>
    <t>P.S. Vencedor</t>
  </si>
  <si>
    <t>000006347</t>
  </si>
  <si>
    <t>00006391</t>
  </si>
  <si>
    <t>P.S. Rumizapa</t>
  </si>
  <si>
    <t>000006391</t>
  </si>
  <si>
    <t>00006392</t>
  </si>
  <si>
    <t>P.S. Maceda</t>
  </si>
  <si>
    <t>000006392</t>
  </si>
  <si>
    <t>00006393</t>
  </si>
  <si>
    <t>P.S. Pacchilla</t>
  </si>
  <si>
    <t>000006393</t>
  </si>
  <si>
    <t>00006389</t>
  </si>
  <si>
    <t>P.S. Churuzapa-Lamas</t>
  </si>
  <si>
    <t>000006389</t>
  </si>
  <si>
    <t>00006354</t>
  </si>
  <si>
    <t>P.S. Chirapa la Libertad</t>
  </si>
  <si>
    <t>000006354</t>
  </si>
  <si>
    <t>00006386</t>
  </si>
  <si>
    <t>P.S. San Roque de Cumbaza</t>
  </si>
  <si>
    <t>000006386</t>
  </si>
  <si>
    <t>00006356</t>
  </si>
  <si>
    <t>P.S. Pamashto</t>
  </si>
  <si>
    <t>000006356</t>
  </si>
  <si>
    <t>00006357</t>
  </si>
  <si>
    <t>P.S. Alto Shamboyacu</t>
  </si>
  <si>
    <t>000006357</t>
  </si>
  <si>
    <t>00006355</t>
  </si>
  <si>
    <t>P.S. Chiricyacu</t>
  </si>
  <si>
    <t>000006355</t>
  </si>
  <si>
    <t>00006358</t>
  </si>
  <si>
    <t>P.S. Yurilamas</t>
  </si>
  <si>
    <t>000006358</t>
  </si>
  <si>
    <t>00006412</t>
  </si>
  <si>
    <t>P.S. Shanao</t>
  </si>
  <si>
    <t>000006412</t>
  </si>
  <si>
    <t>00006408</t>
  </si>
  <si>
    <t>C.S. Tabalosos</t>
  </si>
  <si>
    <t>000006408</t>
  </si>
  <si>
    <t>00006413</t>
  </si>
  <si>
    <t>P.S. San Miguel del rio Mayo</t>
  </si>
  <si>
    <t>000006413</t>
  </si>
  <si>
    <t>00006414</t>
  </si>
  <si>
    <t>P.S. Pucayacu-Panjui</t>
  </si>
  <si>
    <t>000006414</t>
  </si>
  <si>
    <t>00015377</t>
  </si>
  <si>
    <t>P.S. Hungurahui Pampa</t>
  </si>
  <si>
    <t>000015377</t>
  </si>
  <si>
    <t>00006399</t>
  </si>
  <si>
    <t>C.S. Zapatero</t>
  </si>
  <si>
    <t>000006399</t>
  </si>
  <si>
    <t>00006400</t>
  </si>
  <si>
    <t>P.S. Nuevo Celendín</t>
  </si>
  <si>
    <t>000006400</t>
  </si>
  <si>
    <t>00006401</t>
  </si>
  <si>
    <t>P.S. Progreso</t>
  </si>
  <si>
    <t>000006401</t>
  </si>
  <si>
    <t>00006402</t>
  </si>
  <si>
    <t>P.S. Uchumullaca</t>
  </si>
  <si>
    <t>000006402</t>
  </si>
  <si>
    <t>00006403</t>
  </si>
  <si>
    <t>P.S. Carañayacu</t>
  </si>
  <si>
    <t>000006403</t>
  </si>
  <si>
    <t>00006404</t>
  </si>
  <si>
    <t>P.S. Santa Cruz de Shitariyacu</t>
  </si>
  <si>
    <t>000006404</t>
  </si>
  <si>
    <t>00006405</t>
  </si>
  <si>
    <t>P.S. Bagazan-Zapatero</t>
  </si>
  <si>
    <t>000006405</t>
  </si>
  <si>
    <t>00006406</t>
  </si>
  <si>
    <t>P.S. Nuevo Mundo</t>
  </si>
  <si>
    <t>000006406</t>
  </si>
  <si>
    <t>00006394</t>
  </si>
  <si>
    <t>P.S. Santa Ana del Rio Mayo</t>
  </si>
  <si>
    <t>000006394</t>
  </si>
  <si>
    <t>00006810</t>
  </si>
  <si>
    <t>P.S. Vistoso Grande</t>
  </si>
  <si>
    <t>000006810</t>
  </si>
  <si>
    <t>00006398</t>
  </si>
  <si>
    <t>P.S. San Fernando</t>
  </si>
  <si>
    <t>000006398</t>
  </si>
  <si>
    <t>00006919</t>
  </si>
  <si>
    <t>Hospital Juanjui</t>
  </si>
  <si>
    <t>NO PERT. HOSP JUANJUI</t>
  </si>
  <si>
    <t>000006919</t>
  </si>
  <si>
    <t>00006549</t>
  </si>
  <si>
    <t>C.S. La Victoria</t>
  </si>
  <si>
    <t>000006549</t>
  </si>
  <si>
    <t>00006550</t>
  </si>
  <si>
    <t>P.S. Quinilla</t>
  </si>
  <si>
    <t>000006550</t>
  </si>
  <si>
    <t>00006551</t>
  </si>
  <si>
    <t>P.S. Cayena</t>
  </si>
  <si>
    <t>000006551</t>
  </si>
  <si>
    <t>00006552</t>
  </si>
  <si>
    <t>P. S.. Huinguillo</t>
  </si>
  <si>
    <t>000006552</t>
  </si>
  <si>
    <t>00006553</t>
  </si>
  <si>
    <t>P.S. Huayabamba</t>
  </si>
  <si>
    <t>000006553</t>
  </si>
  <si>
    <t>00006554</t>
  </si>
  <si>
    <t>P.S. Villa Prado</t>
  </si>
  <si>
    <t>000006554</t>
  </si>
  <si>
    <t>00006575</t>
  </si>
  <si>
    <t>C.S. Campanilla</t>
  </si>
  <si>
    <t>000006575</t>
  </si>
  <si>
    <t>00006576</t>
  </si>
  <si>
    <t>P.S. Balzayacu</t>
  </si>
  <si>
    <t>000006576</t>
  </si>
  <si>
    <t>00006577</t>
  </si>
  <si>
    <t>P.S. Shumanza</t>
  </si>
  <si>
    <t>000006577</t>
  </si>
  <si>
    <t>00006578</t>
  </si>
  <si>
    <t>P.S. Sion</t>
  </si>
  <si>
    <t>000006578</t>
  </si>
  <si>
    <t>00006579</t>
  </si>
  <si>
    <t>P.S. Nuevo Jaen</t>
  </si>
  <si>
    <t>000006579</t>
  </si>
  <si>
    <t>00006566</t>
  </si>
  <si>
    <t>P.S. Cuñumbuza</t>
  </si>
  <si>
    <t>000006566</t>
  </si>
  <si>
    <t>00006715</t>
  </si>
  <si>
    <t>P.S. Perla Mayo-Campanilla</t>
  </si>
  <si>
    <t>000006715</t>
  </si>
  <si>
    <t>00006567</t>
  </si>
  <si>
    <t>C.S. Huicungo</t>
  </si>
  <si>
    <t>000006567</t>
  </si>
  <si>
    <t>00006568</t>
  </si>
  <si>
    <t>P.S. Dos de Mayo-Huicungo</t>
  </si>
  <si>
    <t>000006568</t>
  </si>
  <si>
    <t>00006570</t>
  </si>
  <si>
    <t>P.S. Nueva Esperanza-Huicungo</t>
  </si>
  <si>
    <t>000006570</t>
  </si>
  <si>
    <t>00006555</t>
  </si>
  <si>
    <t>P.S. Shepte</t>
  </si>
  <si>
    <t>000006555</t>
  </si>
  <si>
    <t>00006571</t>
  </si>
  <si>
    <t>P.S. Pizarro</t>
  </si>
  <si>
    <t>000006571</t>
  </si>
  <si>
    <t>00006556</t>
  </si>
  <si>
    <t>P.S. Miraflores-Huicungo</t>
  </si>
  <si>
    <t>000006556</t>
  </si>
  <si>
    <t>00006569</t>
  </si>
  <si>
    <t>P.S. Santa Inés</t>
  </si>
  <si>
    <t>000006569</t>
  </si>
  <si>
    <t>00006557</t>
  </si>
  <si>
    <t>P.S. Pachiza</t>
  </si>
  <si>
    <t>000006557</t>
  </si>
  <si>
    <t>00006572</t>
  </si>
  <si>
    <t>P.S. Bagazán-Pachiza</t>
  </si>
  <si>
    <t>000006572</t>
  </si>
  <si>
    <t>00006573</t>
  </si>
  <si>
    <t>P.S. Alto El Sol</t>
  </si>
  <si>
    <t>000006573</t>
  </si>
  <si>
    <t>00006558</t>
  </si>
  <si>
    <t>P.S. San Juan del caño</t>
  </si>
  <si>
    <t>000006558</t>
  </si>
  <si>
    <t>00006559</t>
  </si>
  <si>
    <t>P.S. San Ramón</t>
  </si>
  <si>
    <t>000006559</t>
  </si>
  <si>
    <t>00006574</t>
  </si>
  <si>
    <t>P.S. Nuevo Chimbote</t>
  </si>
  <si>
    <t>000006574</t>
  </si>
  <si>
    <t>00006561</t>
  </si>
  <si>
    <t>P.S. Pajarillo</t>
  </si>
  <si>
    <t>000006561</t>
  </si>
  <si>
    <t>00006560</t>
  </si>
  <si>
    <t>P.S. Armayari</t>
  </si>
  <si>
    <t>000006560</t>
  </si>
  <si>
    <t>00006563</t>
  </si>
  <si>
    <t>P.S. Costa Rica</t>
  </si>
  <si>
    <t>000006563</t>
  </si>
  <si>
    <t>00006564</t>
  </si>
  <si>
    <t>P.S. Dos Unidos (San Jose del Caño)</t>
  </si>
  <si>
    <t>000006564</t>
  </si>
  <si>
    <t>00006783</t>
  </si>
  <si>
    <t>P.S. Soledad</t>
  </si>
  <si>
    <t>000006783</t>
  </si>
  <si>
    <t>00006457</t>
  </si>
  <si>
    <t>Hosp.  Rural Picota</t>
  </si>
  <si>
    <t>000006457</t>
  </si>
  <si>
    <t>00006459</t>
  </si>
  <si>
    <t>P.S. Barranquita-Picota</t>
  </si>
  <si>
    <t>000006459</t>
  </si>
  <si>
    <t>00006460</t>
  </si>
  <si>
    <t>P.S. Santa Rosillo-Picota</t>
  </si>
  <si>
    <t>000006460</t>
  </si>
  <si>
    <t>00006461</t>
  </si>
  <si>
    <t>P.S. Winge</t>
  </si>
  <si>
    <t>000006461</t>
  </si>
  <si>
    <t>00006463</t>
  </si>
  <si>
    <t>000006463</t>
  </si>
  <si>
    <t>00006465</t>
  </si>
  <si>
    <t>P.S. Paujilzapa</t>
  </si>
  <si>
    <t>000006465</t>
  </si>
  <si>
    <t>00006466</t>
  </si>
  <si>
    <t>P.S. Santa Rosillo de Upaquihua</t>
  </si>
  <si>
    <t>000006466</t>
  </si>
  <si>
    <t>00006376</t>
  </si>
  <si>
    <t>P.S. San Cristobal de Upaquihua</t>
  </si>
  <si>
    <t>000006376</t>
  </si>
  <si>
    <t>CASPIZAPA</t>
  </si>
  <si>
    <t>00006471</t>
  </si>
  <si>
    <t>P.S.  Caspizapa</t>
  </si>
  <si>
    <t>000006471</t>
  </si>
  <si>
    <t>00006468</t>
  </si>
  <si>
    <t>P.S. Pilluana</t>
  </si>
  <si>
    <t>000006468</t>
  </si>
  <si>
    <t>00006469</t>
  </si>
  <si>
    <t>P.S. Mishquiyacu</t>
  </si>
  <si>
    <t>000006469</t>
  </si>
  <si>
    <t>00006462</t>
  </si>
  <si>
    <t>C.S. Pucacaca</t>
  </si>
  <si>
    <t>000006462</t>
  </si>
  <si>
    <t>00006464</t>
  </si>
  <si>
    <t>P.S. Cedro Pampa</t>
  </si>
  <si>
    <t>000006464</t>
  </si>
  <si>
    <t>00006474</t>
  </si>
  <si>
    <t>P.S. Puerto Rico-San Cristobal</t>
  </si>
  <si>
    <t>000006474</t>
  </si>
  <si>
    <t>00006470</t>
  </si>
  <si>
    <t>C.S. San Cristobal de Sisa-San Hilarión</t>
  </si>
  <si>
    <t>000006470</t>
  </si>
  <si>
    <t>00006473</t>
  </si>
  <si>
    <t>P.S. Nueva Esperanza-San Hilarion</t>
  </si>
  <si>
    <t>000006473</t>
  </si>
  <si>
    <t>00006472</t>
  </si>
  <si>
    <t>P.S. Nuevo  Egipto</t>
  </si>
  <si>
    <t>000006472</t>
  </si>
  <si>
    <t>00006477</t>
  </si>
  <si>
    <t>P.S. Shamboyacu</t>
  </si>
  <si>
    <t>000006477</t>
  </si>
  <si>
    <t>00006478</t>
  </si>
  <si>
    <t>P.S. Vista Alegre</t>
  </si>
  <si>
    <t>000006478</t>
  </si>
  <si>
    <t>00006479</t>
  </si>
  <si>
    <t>P.S. Alfonso Ugarte-Shamboyacu</t>
  </si>
  <si>
    <t>000006479</t>
  </si>
  <si>
    <t>00006480</t>
  </si>
  <si>
    <t>P.S. Simón Bolivar</t>
  </si>
  <si>
    <t>000006480</t>
  </si>
  <si>
    <t>00006902</t>
  </si>
  <si>
    <t xml:space="preserve">P.S. Nuevo Loreto </t>
  </si>
  <si>
    <t>000006902</t>
  </si>
  <si>
    <t>00006481</t>
  </si>
  <si>
    <t>C.S. Tingo de Ponaza</t>
  </si>
  <si>
    <t>000006481</t>
  </si>
  <si>
    <t>00006475</t>
  </si>
  <si>
    <t>C.S. Leoncio Prado</t>
  </si>
  <si>
    <t>000006475</t>
  </si>
  <si>
    <t>00006476</t>
  </si>
  <si>
    <t>P.S. Huañipo</t>
  </si>
  <si>
    <t>000006476</t>
  </si>
  <si>
    <t>00006482</t>
  </si>
  <si>
    <t>P.S. Aypena</t>
  </si>
  <si>
    <t>000006482</t>
  </si>
  <si>
    <t>00006483</t>
  </si>
  <si>
    <t>P.S. Mariscal Castilla</t>
  </si>
  <si>
    <t>000006483</t>
  </si>
  <si>
    <t>00006467</t>
  </si>
  <si>
    <t>P.S. Tres Unidos</t>
  </si>
  <si>
    <t>000006467</t>
  </si>
  <si>
    <t>00006732</t>
  </si>
  <si>
    <t>Hospital de Rioja</t>
  </si>
  <si>
    <t>NO PERT. HOSP RIOJA</t>
  </si>
  <si>
    <t>000006732</t>
  </si>
  <si>
    <t>00006270</t>
  </si>
  <si>
    <t>C.S. Nueva Rioja</t>
  </si>
  <si>
    <t>NUEVO RIOJA</t>
  </si>
  <si>
    <t>000006270</t>
  </si>
  <si>
    <t>00006271</t>
  </si>
  <si>
    <t>P.S. Mashuyacu</t>
  </si>
  <si>
    <t>000006271</t>
  </si>
  <si>
    <t>00006280</t>
  </si>
  <si>
    <t>P.S. Porvenir-Rioja</t>
  </si>
  <si>
    <t>000006273</t>
  </si>
  <si>
    <t>00006273</t>
  </si>
  <si>
    <t>P.S. Tambo</t>
  </si>
  <si>
    <t>000006280</t>
  </si>
  <si>
    <t>00006708</t>
  </si>
  <si>
    <t>P.S. Perla de Cascayunga</t>
  </si>
  <si>
    <t>000006708</t>
  </si>
  <si>
    <t>00006297</t>
  </si>
  <si>
    <t>P.S. Bajo Naranjillo</t>
  </si>
  <si>
    <t>000006297</t>
  </si>
  <si>
    <t>00006298</t>
  </si>
  <si>
    <t>P.S. San Francisco Alto Mayo</t>
  </si>
  <si>
    <t>000006298</t>
  </si>
  <si>
    <t>00007464</t>
  </si>
  <si>
    <t>P.S. San Carlos</t>
  </si>
  <si>
    <t>000007464</t>
  </si>
  <si>
    <t>00009075</t>
  </si>
  <si>
    <t>P.S. Nueva Santa Cruz</t>
  </si>
  <si>
    <t>000009075</t>
  </si>
  <si>
    <t>00006277</t>
  </si>
  <si>
    <t>P.S. Segunda Jerusalén</t>
  </si>
  <si>
    <t>SEGUNDA JERUSALÉN</t>
  </si>
  <si>
    <t>000006277</t>
  </si>
  <si>
    <t>00006278</t>
  </si>
  <si>
    <t>P.S. Valle Grande</t>
  </si>
  <si>
    <t>000006278</t>
  </si>
  <si>
    <t>00006279</t>
  </si>
  <si>
    <t>P.S. Puerto Bagazán</t>
  </si>
  <si>
    <t>000006279</t>
  </si>
  <si>
    <t>00006903</t>
  </si>
  <si>
    <t xml:space="preserve">P.S. Santa Fe </t>
  </si>
  <si>
    <t>000006903</t>
  </si>
  <si>
    <t>00007298</t>
  </si>
  <si>
    <t>P.S. La Naciente del Rio Negro</t>
  </si>
  <si>
    <t>000007298</t>
  </si>
  <si>
    <t>00017707</t>
  </si>
  <si>
    <t>P.S. La Victoria</t>
  </si>
  <si>
    <t>000017707</t>
  </si>
  <si>
    <t>00006283</t>
  </si>
  <si>
    <t>Hospital Rural Nueva Cajamarca</t>
  </si>
  <si>
    <t>000006283</t>
  </si>
  <si>
    <t>00006284</t>
  </si>
  <si>
    <t>P.S. La Florida</t>
  </si>
  <si>
    <t>000006284</t>
  </si>
  <si>
    <t>00006285</t>
  </si>
  <si>
    <t>P.S. La Unión-Nueva Cajamarca</t>
  </si>
  <si>
    <t>000006285</t>
  </si>
  <si>
    <t>00006286</t>
  </si>
  <si>
    <t>P.S. Palestina-Nueva Cajamarca</t>
  </si>
  <si>
    <t>000006286</t>
  </si>
  <si>
    <t>00006299</t>
  </si>
  <si>
    <t>P.S. Perla  de Daguas</t>
  </si>
  <si>
    <t>SAN JUAN DE RIO SORITOR</t>
  </si>
  <si>
    <t>000006299</t>
  </si>
  <si>
    <t>00006300</t>
  </si>
  <si>
    <t>P.S. San Juan Rio Soritor</t>
  </si>
  <si>
    <t>000006300</t>
  </si>
  <si>
    <t>00006287</t>
  </si>
  <si>
    <t>P.S. Tahuantinsuyo</t>
  </si>
  <si>
    <t>000006287</t>
  </si>
  <si>
    <t>00006288</t>
  </si>
  <si>
    <t>P.S. Ucrania</t>
  </si>
  <si>
    <t>000006288</t>
  </si>
  <si>
    <t>00006301</t>
  </si>
  <si>
    <t>P.S. Naranjillo</t>
  </si>
  <si>
    <t>000006301</t>
  </si>
  <si>
    <t>00006302</t>
  </si>
  <si>
    <t>P.S. Túpac Amaru</t>
  </si>
  <si>
    <t>000006302</t>
  </si>
  <si>
    <t>00006289</t>
  </si>
  <si>
    <t>P.S. Miraflores-Nueva Cajamarca</t>
  </si>
  <si>
    <t>000006289</t>
  </si>
  <si>
    <t>00006303</t>
  </si>
  <si>
    <t>C.S. Naranjos</t>
  </si>
  <si>
    <t>NARANJOS</t>
  </si>
  <si>
    <t>000006303</t>
  </si>
  <si>
    <t>00006304</t>
  </si>
  <si>
    <t>P.S. Aguas Claras</t>
  </si>
  <si>
    <t>000006304</t>
  </si>
  <si>
    <t>00006305</t>
  </si>
  <si>
    <t>P.S. Aguas Verdes</t>
  </si>
  <si>
    <t>000006305</t>
  </si>
  <si>
    <t>00006306</t>
  </si>
  <si>
    <t>P.S. El Mirador</t>
  </si>
  <si>
    <t>000006306</t>
  </si>
  <si>
    <t>00006307</t>
  </si>
  <si>
    <t>P.S. Pioneros Bajo-San Juan del Mayo</t>
  </si>
  <si>
    <t>000006307</t>
  </si>
  <si>
    <t>00006308</t>
  </si>
  <si>
    <t>P.S. San Agustín</t>
  </si>
  <si>
    <t>000006308</t>
  </si>
  <si>
    <t>00006309</t>
  </si>
  <si>
    <t>P.S. Túmbaro</t>
  </si>
  <si>
    <t>000006309</t>
  </si>
  <si>
    <t>00006310</t>
  </si>
  <si>
    <t>P.S. La Perla del Mayo</t>
  </si>
  <si>
    <t>000006310</t>
  </si>
  <si>
    <t>00006274</t>
  </si>
  <si>
    <t>P.S. Posic</t>
  </si>
  <si>
    <t>000006274</t>
  </si>
  <si>
    <t>00006290</t>
  </si>
  <si>
    <t>C.S. San Fernando</t>
  </si>
  <si>
    <t>000006290</t>
  </si>
  <si>
    <t>00006294</t>
  </si>
  <si>
    <t>P.S. Perla Mayo-San Fernando</t>
  </si>
  <si>
    <t>000006294</t>
  </si>
  <si>
    <t>00006275</t>
  </si>
  <si>
    <t>P.S. Yorongos</t>
  </si>
  <si>
    <t>000006275</t>
  </si>
  <si>
    <t>00006276</t>
  </si>
  <si>
    <t>P.S. Nuevo Tabalosos</t>
  </si>
  <si>
    <t>000006276</t>
  </si>
  <si>
    <t>00006281</t>
  </si>
  <si>
    <t>C.S. Yuracyacu</t>
  </si>
  <si>
    <t>000006281</t>
  </si>
  <si>
    <t>II-2</t>
  </si>
  <si>
    <t>00006918</t>
  </si>
  <si>
    <t>Hospital Tarapoto</t>
  </si>
  <si>
    <t>NO PERTENECE</t>
  </si>
  <si>
    <t>000006918</t>
  </si>
  <si>
    <t>00006362</t>
  </si>
  <si>
    <t>C.S. Nueve de Abril</t>
  </si>
  <si>
    <t xml:space="preserve">SAN MARTIN </t>
  </si>
  <si>
    <t>000006362</t>
  </si>
  <si>
    <t>00006373</t>
  </si>
  <si>
    <t>P.S. Santa Rosa de Cumbaza</t>
  </si>
  <si>
    <t>000006373</t>
  </si>
  <si>
    <t>00006371</t>
  </si>
  <si>
    <t>P.S. Huayco-Tarapoto</t>
  </si>
  <si>
    <t>000006371</t>
  </si>
  <si>
    <t>00006363</t>
  </si>
  <si>
    <t>P.S. Atumpampa</t>
  </si>
  <si>
    <t>000006363</t>
  </si>
  <si>
    <t>00006370</t>
  </si>
  <si>
    <t>P.S. Punta del Este</t>
  </si>
  <si>
    <t>000006370</t>
  </si>
  <si>
    <t>00006382</t>
  </si>
  <si>
    <t>P.S. Utcuraca</t>
  </si>
  <si>
    <t>000006382</t>
  </si>
  <si>
    <t>00006383</t>
  </si>
  <si>
    <t>P.S. Machungo</t>
  </si>
  <si>
    <t>000006383</t>
  </si>
  <si>
    <t>00006395</t>
  </si>
  <si>
    <t>P.S. Cacatachi</t>
  </si>
  <si>
    <t>000006395</t>
  </si>
  <si>
    <t>00006423</t>
  </si>
  <si>
    <t>C.S. Chazuta</t>
  </si>
  <si>
    <t>000006423</t>
  </si>
  <si>
    <t>00006424</t>
  </si>
  <si>
    <t>P.S. Achinamiza</t>
  </si>
  <si>
    <t>000006424</t>
  </si>
  <si>
    <t>00006425</t>
  </si>
  <si>
    <t>P.S. Aguano Muyuna</t>
  </si>
  <si>
    <t>000006425</t>
  </si>
  <si>
    <t>00006426</t>
  </si>
  <si>
    <t>P.S. Callanayacu</t>
  </si>
  <si>
    <t>000006426</t>
  </si>
  <si>
    <t>00006427</t>
  </si>
  <si>
    <t>P.S. Tununtunumba</t>
  </si>
  <si>
    <t>000006427</t>
  </si>
  <si>
    <t>00006428</t>
  </si>
  <si>
    <t>P.S. Shilcayo</t>
  </si>
  <si>
    <t>000006428</t>
  </si>
  <si>
    <t>00006429</t>
  </si>
  <si>
    <t>P.S. Curiyacu</t>
  </si>
  <si>
    <t>000006429</t>
  </si>
  <si>
    <t>00006430</t>
  </si>
  <si>
    <t>P.S. Santa Rosa de Chipaota</t>
  </si>
  <si>
    <t>000006430</t>
  </si>
  <si>
    <t>00006438</t>
  </si>
  <si>
    <t>C.S. Navarro</t>
  </si>
  <si>
    <t>000006438</t>
  </si>
  <si>
    <t>00006439</t>
  </si>
  <si>
    <t>P.S. Yarina</t>
  </si>
  <si>
    <t>000006439</t>
  </si>
  <si>
    <t>00006440</t>
  </si>
  <si>
    <t>P.S. Tipishca</t>
  </si>
  <si>
    <t>000006440</t>
  </si>
  <si>
    <t>00006451</t>
  </si>
  <si>
    <t>P.S. Pelejo</t>
  </si>
  <si>
    <t xml:space="preserve"> PAPAPLAYA</t>
  </si>
  <si>
    <t>000006451</t>
  </si>
  <si>
    <t>00006456</t>
  </si>
  <si>
    <t>P.S. Nuevo San Juan</t>
  </si>
  <si>
    <t>000006456</t>
  </si>
  <si>
    <t>00006437</t>
  </si>
  <si>
    <t>C.S. Huimbayoc</t>
  </si>
  <si>
    <t>000006437</t>
  </si>
  <si>
    <t>00006441</t>
  </si>
  <si>
    <t>P.S. Miraflores-Huimbayoc</t>
  </si>
  <si>
    <t>000006441</t>
  </si>
  <si>
    <t>00006442</t>
  </si>
  <si>
    <t>P.S. San José Dos de Mayo</t>
  </si>
  <si>
    <t>000006442</t>
  </si>
  <si>
    <t>00006443</t>
  </si>
  <si>
    <t>P.S. Leche</t>
  </si>
  <si>
    <t>000006443</t>
  </si>
  <si>
    <t>00006444</t>
  </si>
  <si>
    <t>P.S. Santa Rosillo Chipurana</t>
  </si>
  <si>
    <t>000006444</t>
  </si>
  <si>
    <t>00006431</t>
  </si>
  <si>
    <t>P.S. Pongo Isla</t>
  </si>
  <si>
    <t>000006431</t>
  </si>
  <si>
    <t>00006445</t>
  </si>
  <si>
    <t>P.S. Santa Martha-Huimbayoc</t>
  </si>
  <si>
    <t>000006445</t>
  </si>
  <si>
    <t>00006446</t>
  </si>
  <si>
    <t>P.S. San José Yanayacu</t>
  </si>
  <si>
    <t>000006446</t>
  </si>
  <si>
    <t>00006447</t>
  </si>
  <si>
    <t>P.S. Pucallpa</t>
  </si>
  <si>
    <t>000006447</t>
  </si>
  <si>
    <t>00006374</t>
  </si>
  <si>
    <t>C.S. Juan Guerra</t>
  </si>
  <si>
    <t>000006374</t>
  </si>
  <si>
    <t>00006379</t>
  </si>
  <si>
    <t>P.S. Yacucatina</t>
  </si>
  <si>
    <t>000006379</t>
  </si>
  <si>
    <t>00006359</t>
  </si>
  <si>
    <t>Hosp. Banda de Shilcayo</t>
  </si>
  <si>
    <t>BANDA DE SHILCAYO</t>
  </si>
  <si>
    <t>000006359</t>
  </si>
  <si>
    <t>00026698</t>
  </si>
  <si>
    <t>C.S. Comunitario Salud Mental Bda de Shilcayo</t>
  </si>
  <si>
    <t>00006365</t>
  </si>
  <si>
    <t>P.S. Bello Horizonte</t>
  </si>
  <si>
    <t>000006365</t>
  </si>
  <si>
    <t>00006366</t>
  </si>
  <si>
    <t>P.S. Las Palmas</t>
  </si>
  <si>
    <t>000006366</t>
  </si>
  <si>
    <t>00006367</t>
  </si>
  <si>
    <t>P.S. La Unión-Sanirarca</t>
  </si>
  <si>
    <t>000006367</t>
  </si>
  <si>
    <t>00006368</t>
  </si>
  <si>
    <t>P.S. Progreso Km.30</t>
  </si>
  <si>
    <t>000006368</t>
  </si>
  <si>
    <t>00006369</t>
  </si>
  <si>
    <t>P.S. San José Km.34</t>
  </si>
  <si>
    <t>000006369</t>
  </si>
  <si>
    <t>00006361</t>
  </si>
  <si>
    <t>C.S. Morales</t>
  </si>
  <si>
    <t>000006361</t>
  </si>
  <si>
    <t>00006449</t>
  </si>
  <si>
    <t>Hosp. Rural Papaplaya</t>
  </si>
  <si>
    <t>000006449</t>
  </si>
  <si>
    <t>00006452</t>
  </si>
  <si>
    <t>P.S. Asunción</t>
  </si>
  <si>
    <t>000006452</t>
  </si>
  <si>
    <t>00006453</t>
  </si>
  <si>
    <t>P.S. Puerto Mercedes</t>
  </si>
  <si>
    <t>000006453</t>
  </si>
  <si>
    <t>00006448</t>
  </si>
  <si>
    <t>P.S. Reforma</t>
  </si>
  <si>
    <t>000006448</t>
  </si>
  <si>
    <t>00006454</t>
  </si>
  <si>
    <t>P.S. San Juan Rio Huallaga</t>
  </si>
  <si>
    <t>000006454</t>
  </si>
  <si>
    <t>00006455</t>
  </si>
  <si>
    <t>P.S. San Antonio Huallaga</t>
  </si>
  <si>
    <t>000006455</t>
  </si>
  <si>
    <t>00006384</t>
  </si>
  <si>
    <t>P.S. San Antonio de Cumbaza</t>
  </si>
  <si>
    <t>000006384</t>
  </si>
  <si>
    <t>00006385</t>
  </si>
  <si>
    <t>P.S. San Pedro de Cumbaza</t>
  </si>
  <si>
    <t>000006385</t>
  </si>
  <si>
    <t>00006387</t>
  </si>
  <si>
    <t>P.S. Aucaloma</t>
  </si>
  <si>
    <t>000006387</t>
  </si>
  <si>
    <t>00006380</t>
  </si>
  <si>
    <t>C.S. Sauce</t>
  </si>
  <si>
    <t>000006380</t>
  </si>
  <si>
    <t>00006381</t>
  </si>
  <si>
    <t>P.S. Dos de Mayo-Sauce</t>
  </si>
  <si>
    <t>000006381</t>
  </si>
  <si>
    <t>00006375</t>
  </si>
  <si>
    <t>P.S. Shapaja</t>
  </si>
  <si>
    <t>000006375</t>
  </si>
  <si>
    <t>00006580</t>
  </si>
  <si>
    <t>Hosp.  Apoyo Tocache</t>
  </si>
  <si>
    <t>NO PERT. HOSP TOCACHE</t>
  </si>
  <si>
    <t>000006580</t>
  </si>
  <si>
    <t>00028695</t>
  </si>
  <si>
    <t>Centro de salud Mental Tocache</t>
  </si>
  <si>
    <t>00006581</t>
  </si>
  <si>
    <t>P.S. Nueva  Esperanza-Tocache</t>
  </si>
  <si>
    <t>000006581</t>
  </si>
  <si>
    <t>00006584</t>
  </si>
  <si>
    <t>P.S. Yacusisa-Tocache</t>
  </si>
  <si>
    <t>000006584</t>
  </si>
  <si>
    <t>00006598</t>
  </si>
  <si>
    <t>P.S. Ishanga</t>
  </si>
  <si>
    <t>000006598</t>
  </si>
  <si>
    <t>00006594</t>
  </si>
  <si>
    <t>C.S. Nuevo Bambamarca</t>
  </si>
  <si>
    <t>000006594</t>
  </si>
  <si>
    <t>00006595</t>
  </si>
  <si>
    <t>P.S. Tananta</t>
  </si>
  <si>
    <t>000006595</t>
  </si>
  <si>
    <t>00006583</t>
  </si>
  <si>
    <t>P.S. Balsa Probana</t>
  </si>
  <si>
    <t>000006583</t>
  </si>
  <si>
    <t>00006582</t>
  </si>
  <si>
    <t>P.S. Pushurumbo</t>
  </si>
  <si>
    <t>000006582</t>
  </si>
  <si>
    <t>00006622</t>
  </si>
  <si>
    <t>P.S. San Cristobal</t>
  </si>
  <si>
    <t>000006622</t>
  </si>
  <si>
    <t>00006587</t>
  </si>
  <si>
    <t>C.S. Nuevo Progreso</t>
  </si>
  <si>
    <t>000006587</t>
  </si>
  <si>
    <t>00006593</t>
  </si>
  <si>
    <t>P.S. Puerto Rico-Nuevo Progreso</t>
  </si>
  <si>
    <t>000006593</t>
  </si>
  <si>
    <t>00006589</t>
  </si>
  <si>
    <t>P.S. Rio Uchiza</t>
  </si>
  <si>
    <t>000006589</t>
  </si>
  <si>
    <t>00006590</t>
  </si>
  <si>
    <t>P.S. Madre Mía</t>
  </si>
  <si>
    <t>000006590</t>
  </si>
  <si>
    <t>00006591</t>
  </si>
  <si>
    <t>P.S. Ramal de Aspuzana</t>
  </si>
  <si>
    <t>000006591</t>
  </si>
  <si>
    <t>00006592</t>
  </si>
  <si>
    <t>P.S. Santa Cruz-Nuevo Progreso</t>
  </si>
  <si>
    <t>000006592</t>
  </si>
  <si>
    <t>00006624</t>
  </si>
  <si>
    <t>P.S. Pólvora</t>
  </si>
  <si>
    <t>000006624</t>
  </si>
  <si>
    <t>00006623</t>
  </si>
  <si>
    <t>P.S. Puerto Pizana</t>
  </si>
  <si>
    <t>000006623</t>
  </si>
  <si>
    <t>00006625</t>
  </si>
  <si>
    <t>P.S. Santa Rosa de Mishoyo</t>
  </si>
  <si>
    <t>000006625</t>
  </si>
  <si>
    <t>00006626</t>
  </si>
  <si>
    <t>P.S. Nuevo San Martín</t>
  </si>
  <si>
    <t>000006626</t>
  </si>
  <si>
    <t>00006596</t>
  </si>
  <si>
    <t>P.S. Challuayacu</t>
  </si>
  <si>
    <t>000006596</t>
  </si>
  <si>
    <t>00006597</t>
  </si>
  <si>
    <t>P.S. Nuevo Horizonte</t>
  </si>
  <si>
    <t>000006597</t>
  </si>
  <si>
    <t>00006786</t>
  </si>
  <si>
    <t>P.S. Cedro</t>
  </si>
  <si>
    <t>000006786</t>
  </si>
  <si>
    <t>00006586</t>
  </si>
  <si>
    <t>P.S. Shunté</t>
  </si>
  <si>
    <t>000006586</t>
  </si>
  <si>
    <t>00006599</t>
  </si>
  <si>
    <t>C.S. Uchiza</t>
  </si>
  <si>
    <t>00006602</t>
  </si>
  <si>
    <t>P.S. Santa Lucía</t>
  </si>
  <si>
    <t>00006588</t>
  </si>
  <si>
    <t>P.S. Nuevo Porongo</t>
  </si>
  <si>
    <t>00006601</t>
  </si>
  <si>
    <t>P.S. Huicte</t>
  </si>
  <si>
    <t>00006600</t>
  </si>
  <si>
    <t>P.S. Cajatambo</t>
  </si>
  <si>
    <t>00006603</t>
  </si>
  <si>
    <t>P.S. Porvenir-Uchiza</t>
  </si>
  <si>
    <t>00006604</t>
  </si>
  <si>
    <t>P.S. Pampayacu</t>
  </si>
  <si>
    <t>00006621</t>
  </si>
  <si>
    <t>P.S. Cruz Pampa</t>
  </si>
  <si>
    <t>00006585</t>
  </si>
  <si>
    <t>P.S. Santa Rosa de  Shapaja</t>
  </si>
  <si>
    <t>00015152</t>
  </si>
  <si>
    <t>P.S. Jorge Chavez</t>
  </si>
  <si>
    <t>00017706</t>
  </si>
  <si>
    <t>P.S. San Juan de Dios</t>
  </si>
  <si>
    <t>SANTA LUCIA</t>
  </si>
  <si>
    <t>80-84</t>
  </si>
  <si>
    <t>POBLACION 2022</t>
  </si>
  <si>
    <t>POBLACION TOTAL, POR EDADS SIMPLES</t>
  </si>
  <si>
    <t>POBLACIÓN TOTAL,  POR GRUPOS QUINQUEN ALES DE EDAD</t>
  </si>
  <si>
    <t>NACIMIENTOS VIVOS</t>
  </si>
  <si>
    <t>POBLACION FEMENINA TOTAL</t>
  </si>
  <si>
    <t>GESTANTES  ESPERADAS</t>
  </si>
  <si>
    <t>85-+</t>
  </si>
  <si>
    <t>10 - 14</t>
  </si>
  <si>
    <t>15- 19</t>
  </si>
  <si>
    <t>20- 49</t>
  </si>
  <si>
    <t>P.S. Centro America-San Pablo</t>
  </si>
  <si>
    <t>POBLACION ESTIMADA POR EDADES SIMPLES Y GRUPOS DE EDAD, SEGÚN DEPARTAMENTO. 2022</t>
  </si>
  <si>
    <t>* Actualizado con datos INEI</t>
  </si>
  <si>
    <t>DPTO/ PROVINCIA/ DISTRITO/ ESTABLECIMIENTO</t>
  </si>
  <si>
    <t xml:space="preserve"> OK</t>
  </si>
  <si>
    <t>00029371</t>
  </si>
  <si>
    <t>MICRO RED LLUYLLUCUCHA</t>
  </si>
  <si>
    <t>MICRO RED CALZADA</t>
  </si>
  <si>
    <t>MICRO RED JEPELACIO</t>
  </si>
  <si>
    <t>MR.PURBLO LIBRE</t>
  </si>
  <si>
    <t>MR. SORITOR</t>
  </si>
  <si>
    <t>MR. YANTALO</t>
  </si>
  <si>
    <t>OGEES ALTO MAYO</t>
  </si>
  <si>
    <t>MICRO RED NVA. RIOJA</t>
  </si>
  <si>
    <t>MICRO RED SDA JERUSALEN</t>
  </si>
  <si>
    <t>MICRO RED NUEVA CAJAMARCA</t>
  </si>
  <si>
    <t>MICRO RED SAN FERNANDO</t>
  </si>
  <si>
    <t>MICRO RED NARANJOS</t>
  </si>
  <si>
    <t>MICRO RED BAJO NARANJILLO</t>
  </si>
  <si>
    <t>MICRO RED SAN JUAN DE RIO SORITOR</t>
  </si>
  <si>
    <t>MICRO RED YURACYACU</t>
  </si>
  <si>
    <t>MR. ROQUE</t>
  </si>
  <si>
    <t>POBLACION INEI AÑO 2022</t>
  </si>
  <si>
    <t>POB FEM %</t>
  </si>
  <si>
    <t>TOT POB FEM
12 -17 AÑOS</t>
  </si>
  <si>
    <t>POB 12- 17</t>
  </si>
  <si>
    <t xml:space="preserve"> POBLACION FEMENINA
12 -17 AÑOS</t>
  </si>
  <si>
    <t>% FEM</t>
  </si>
  <si>
    <t>18-75</t>
  </si>
  <si>
    <t>18-74</t>
  </si>
  <si>
    <t>25-64</t>
  </si>
  <si>
    <t>30-49</t>
  </si>
  <si>
    <t>50-69</t>
  </si>
  <si>
    <t>50-70</t>
  </si>
  <si>
    <t>POB GENERAL</t>
  </si>
  <si>
    <t>40-75</t>
  </si>
  <si>
    <t>18-70</t>
  </si>
  <si>
    <t>%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</si>
</sst>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(* #,##0_);_(* \(#,##0\);_(* &quot;-&quot;_);_(@_)"/>
    <numFmt numFmtId="166" formatCode="0.0%"/>
    <numFmt numFmtId="167" formatCode="#.00;##0.00"/>
    <numFmt numFmtId="168" formatCode="000000000"/>
    <numFmt numFmtId="169" formatCode="#,##0.0"/>
  </numFmts>
  <fonts count="74" x14ac:knownFonts="1">
    <font>
      <sz val="11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10"/>
      <name val="Arial"/>
      <family val="2"/>
    </font>
    <font>
      <b/>
      <sz val="9"/>
      <color rgb="FF0000FF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660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b/>
      <sz val="10"/>
      <color indexed="48"/>
      <name val="Arial"/>
      <family val="2"/>
    </font>
    <font>
      <b/>
      <sz val="10"/>
      <color indexed="57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b/>
      <sz val="10"/>
      <color rgb="FF339966"/>
      <name val="Arial"/>
      <family val="2"/>
    </font>
    <font>
      <sz val="8"/>
      <color theme="1"/>
      <name val="Arial"/>
      <family val="2"/>
    </font>
    <font>
      <b/>
      <sz val="16"/>
      <color rgb="FF0070C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4F6128"/>
      <name val="Arial"/>
      <family val="2"/>
    </font>
    <font>
      <sz val="10"/>
      <color rgb="FF0000FF"/>
      <name val="Arial"/>
      <family val="2"/>
    </font>
    <font>
      <b/>
      <sz val="10"/>
      <color rgb="FF4F6128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92D050"/>
      <name val="Arial"/>
      <family val="2"/>
    </font>
    <font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sz val="10"/>
      <color indexed="8"/>
      <name val="Arial"/>
      <family val="2"/>
    </font>
    <font>
      <sz val="10"/>
      <color rgb="FF000080"/>
      <name val="Arial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0"/>
      <name val="Franklin Gothic Medium Cond"/>
      <family val="2"/>
    </font>
    <font>
      <b/>
      <sz val="10"/>
      <color rgb="FFFF0000"/>
      <name val="Franklin Gothic Medium Cond"/>
      <family val="2"/>
    </font>
    <font>
      <b/>
      <sz val="10"/>
      <name val="Franklin Gothic Medium Cond"/>
      <family val="2"/>
    </font>
    <font>
      <sz val="10"/>
      <color theme="1"/>
      <name val="Franklin Gothic Medium Cond"/>
      <family val="2"/>
    </font>
    <font>
      <b/>
      <sz val="10"/>
      <color rgb="FF4F6128"/>
      <name val="Franklin Gothic Medium Cond"/>
      <family val="2"/>
    </font>
    <font>
      <b/>
      <sz val="10"/>
      <color theme="6" tint="-0.499984740745262"/>
      <name val="Franklin Gothic Medium Cond"/>
      <family val="2"/>
    </font>
    <font>
      <b/>
      <sz val="10"/>
      <color theme="1"/>
      <name val="Franklin Gothic Medium Cond"/>
      <family val="2"/>
    </font>
    <font>
      <sz val="11"/>
      <name val="Franklin Gothic Medium Cond"/>
      <family val="2"/>
    </font>
    <font>
      <sz val="11"/>
      <color rgb="FFFF0000"/>
      <name val="Franklin Gothic Medium Cond"/>
      <family val="2"/>
    </font>
    <font>
      <sz val="11"/>
      <color rgb="FFC00000"/>
      <name val="Franklin Gothic Medium Cond"/>
      <family val="2"/>
    </font>
    <font>
      <sz val="11"/>
      <color theme="1"/>
      <name val="Franklin Gothic Medium Cond"/>
      <family val="2"/>
    </font>
    <font>
      <sz val="11"/>
      <color rgb="FF0000FF"/>
      <name val="Franklin Gothic Medium Cond"/>
      <family val="2"/>
    </font>
    <font>
      <sz val="11"/>
      <color rgb="FF4F6128"/>
      <name val="Franklin Gothic Medium Cond"/>
      <family val="2"/>
    </font>
    <font>
      <sz val="11"/>
      <color theme="6" tint="-0.499984740745262"/>
      <name val="Franklin Gothic Medium Cond"/>
      <family val="2"/>
    </font>
  </fonts>
  <fills count="18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5" fillId="0" borderId="26"/>
    <xf numFmtId="0" fontId="31" fillId="0" borderId="26"/>
    <xf numFmtId="9" fontId="15" fillId="0" borderId="26" applyFont="0" applyFill="0" applyBorder="0" applyAlignment="0" applyProtection="0"/>
    <xf numFmtId="0" fontId="16" fillId="0" borderId="26"/>
    <xf numFmtId="0" fontId="1" fillId="0" borderId="26"/>
    <xf numFmtId="0" fontId="15" fillId="0" borderId="26"/>
  </cellStyleXfs>
  <cellXfs count="498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13" fillId="4" borderId="5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left" vertical="center" wrapText="1"/>
    </xf>
    <xf numFmtId="3" fontId="9" fillId="5" borderId="9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left" vertical="center" wrapText="1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49" fontId="9" fillId="5" borderId="18" xfId="0" applyNumberFormat="1" applyFont="1" applyFill="1" applyBorder="1" applyAlignment="1">
      <alignment horizontal="left" vertical="center" wrapText="1"/>
    </xf>
    <xf numFmtId="3" fontId="9" fillId="5" borderId="19" xfId="0" applyNumberFormat="1" applyFont="1" applyFill="1" applyBorder="1" applyAlignment="1">
      <alignment horizontal="center" vertical="center"/>
    </xf>
    <xf numFmtId="3" fontId="9" fillId="5" borderId="20" xfId="0" applyNumberFormat="1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center" vertical="center"/>
    </xf>
    <xf numFmtId="3" fontId="9" fillId="5" borderId="21" xfId="0" applyNumberFormat="1" applyFont="1" applyFill="1" applyBorder="1" applyAlignment="1">
      <alignment horizontal="center" vertical="center"/>
    </xf>
    <xf numFmtId="3" fontId="9" fillId="5" borderId="18" xfId="0" applyNumberFormat="1" applyFont="1" applyFill="1" applyBorder="1" applyAlignment="1">
      <alignment horizontal="center" vertical="center"/>
    </xf>
    <xf numFmtId="3" fontId="9" fillId="5" borderId="22" xfId="0" applyNumberFormat="1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1" fontId="6" fillId="4" borderId="5" xfId="0" applyNumberFormat="1" applyFont="1" applyFill="1" applyBorder="1" applyAlignment="1">
      <alignment horizontal="left" vertical="center"/>
    </xf>
    <xf numFmtId="3" fontId="2" fillId="4" borderId="24" xfId="0" applyNumberFormat="1" applyFont="1" applyFill="1" applyBorder="1" applyAlignment="1">
      <alignment horizontal="center" vertical="center" wrapText="1"/>
    </xf>
    <xf numFmtId="165" fontId="2" fillId="6" borderId="8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/>
    </xf>
    <xf numFmtId="165" fontId="2" fillId="6" borderId="16" xfId="0" applyNumberFormat="1" applyFont="1" applyFill="1" applyBorder="1" applyAlignment="1">
      <alignment vertical="center"/>
    </xf>
    <xf numFmtId="3" fontId="2" fillId="6" borderId="12" xfId="0" applyNumberFormat="1" applyFont="1" applyFill="1" applyBorder="1" applyAlignment="1">
      <alignment horizontal="center" vertical="center"/>
    </xf>
    <xf numFmtId="3" fontId="2" fillId="6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7" fillId="0" borderId="0" xfId="0" applyNumberFormat="1" applyFont="1" applyAlignment="1">
      <alignment horizontal="center"/>
    </xf>
    <xf numFmtId="0" fontId="16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0" borderId="0" xfId="0" applyFont="1" applyAlignment="1"/>
    <xf numFmtId="0" fontId="22" fillId="0" borderId="0" xfId="0" applyFont="1"/>
    <xf numFmtId="3" fontId="18" fillId="8" borderId="34" xfId="0" applyNumberFormat="1" applyFont="1" applyFill="1" applyBorder="1" applyAlignment="1">
      <alignment horizontal="centerContinuous" vertical="center"/>
    </xf>
    <xf numFmtId="3" fontId="18" fillId="8" borderId="35" xfId="0" applyNumberFormat="1" applyFont="1" applyFill="1" applyBorder="1" applyAlignment="1">
      <alignment horizontal="centerContinuous" vertical="center"/>
    </xf>
    <xf numFmtId="3" fontId="18" fillId="8" borderId="36" xfId="0" applyNumberFormat="1" applyFont="1" applyFill="1" applyBorder="1" applyAlignment="1">
      <alignment horizontal="centerContinuous" vertical="center"/>
    </xf>
    <xf numFmtId="3" fontId="23" fillId="8" borderId="35" xfId="0" applyNumberFormat="1" applyFont="1" applyFill="1" applyBorder="1" applyAlignment="1">
      <alignment horizontal="centerContinuous" vertical="center"/>
    </xf>
    <xf numFmtId="3" fontId="23" fillId="8" borderId="36" xfId="0" applyNumberFormat="1" applyFont="1" applyFill="1" applyBorder="1" applyAlignment="1">
      <alignment horizontal="centerContinuous" vertical="center"/>
    </xf>
    <xf numFmtId="3" fontId="23" fillId="8" borderId="37" xfId="0" applyNumberFormat="1" applyFont="1" applyFill="1" applyBorder="1" applyAlignment="1">
      <alignment horizontal="centerContinuous" vertical="center"/>
    </xf>
    <xf numFmtId="1" fontId="2" fillId="0" borderId="3" xfId="0" applyNumberFormat="1" applyFont="1" applyBorder="1" applyAlignment="1">
      <alignment horizontal="center" vertical="center" wrapText="1"/>
    </xf>
    <xf numFmtId="3" fontId="24" fillId="8" borderId="43" xfId="0" quotePrefix="1" applyNumberFormat="1" applyFont="1" applyFill="1" applyBorder="1" applyAlignment="1">
      <alignment horizontal="center"/>
    </xf>
    <xf numFmtId="3" fontId="24" fillId="8" borderId="37" xfId="0" applyNumberFormat="1" applyFont="1" applyFill="1" applyBorder="1" applyAlignment="1">
      <alignment horizontal="center"/>
    </xf>
    <xf numFmtId="3" fontId="24" fillId="8" borderId="1" xfId="0" applyNumberFormat="1" applyFont="1" applyFill="1" applyBorder="1" applyAlignment="1">
      <alignment horizontal="center"/>
    </xf>
    <xf numFmtId="3" fontId="24" fillId="8" borderId="43" xfId="0" applyNumberFormat="1" applyFont="1" applyFill="1" applyBorder="1" applyAlignment="1">
      <alignment horizontal="center"/>
    </xf>
    <xf numFmtId="3" fontId="23" fillId="8" borderId="1" xfId="0" applyNumberFormat="1" applyFont="1" applyFill="1" applyBorder="1" applyAlignment="1">
      <alignment horizontal="center"/>
    </xf>
    <xf numFmtId="3" fontId="23" fillId="8" borderId="37" xfId="0" applyNumberFormat="1" applyFont="1" applyFill="1" applyBorder="1" applyAlignment="1">
      <alignment horizontal="center"/>
    </xf>
    <xf numFmtId="3" fontId="23" fillId="8" borderId="38" xfId="0" applyNumberFormat="1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 vertical="center"/>
    </xf>
    <xf numFmtId="3" fontId="26" fillId="11" borderId="43" xfId="0" quotePrefix="1" applyNumberFormat="1" applyFont="1" applyFill="1" applyBorder="1" applyAlignment="1">
      <alignment horizontal="center" vertical="center"/>
    </xf>
    <xf numFmtId="3" fontId="26" fillId="11" borderId="1" xfId="0" applyNumberFormat="1" applyFont="1" applyFill="1" applyBorder="1" applyAlignment="1">
      <alignment horizontal="center" vertical="center"/>
    </xf>
    <xf numFmtId="3" fontId="26" fillId="11" borderId="37" xfId="0" applyNumberFormat="1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left" vertical="center"/>
    </xf>
    <xf numFmtId="3" fontId="8" fillId="3" borderId="33" xfId="0" applyNumberFormat="1" applyFont="1" applyFill="1" applyBorder="1" applyAlignment="1">
      <alignment vertical="center"/>
    </xf>
    <xf numFmtId="0" fontId="5" fillId="0" borderId="33" xfId="0" applyFont="1" applyBorder="1" applyAlignment="1">
      <alignment horizontal="left" vertical="center"/>
    </xf>
    <xf numFmtId="3" fontId="3" fillId="0" borderId="33" xfId="0" applyNumberFormat="1" applyFont="1" applyBorder="1"/>
    <xf numFmtId="164" fontId="28" fillId="0" borderId="33" xfId="0" applyNumberFormat="1" applyFont="1" applyBorder="1"/>
    <xf numFmtId="0" fontId="2" fillId="0" borderId="33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29" fillId="2" borderId="33" xfId="0" applyFont="1" applyFill="1" applyBorder="1" applyAlignment="1">
      <alignment vertical="center"/>
    </xf>
    <xf numFmtId="3" fontId="29" fillId="2" borderId="33" xfId="0" applyNumberFormat="1" applyFont="1" applyFill="1" applyBorder="1" applyAlignment="1">
      <alignment vertical="center"/>
    </xf>
    <xf numFmtId="0" fontId="30" fillId="0" borderId="0" xfId="0" applyFont="1" applyAlignment="1"/>
    <xf numFmtId="0" fontId="32" fillId="0" borderId="26" xfId="1" applyNumberFormat="1" applyFont="1" applyFill="1" applyAlignment="1">
      <alignment horizontal="center" vertical="center"/>
    </xf>
    <xf numFmtId="0" fontId="33" fillId="0" borderId="26" xfId="1" applyNumberFormat="1" applyFont="1" applyFill="1" applyAlignment="1">
      <alignment horizontal="center" vertical="center"/>
    </xf>
    <xf numFmtId="0" fontId="35" fillId="0" borderId="26" xfId="1" applyNumberFormat="1" applyFont="1" applyFill="1" applyAlignment="1">
      <alignment horizontal="center" vertical="center"/>
    </xf>
    <xf numFmtId="0" fontId="36" fillId="0" borderId="26" xfId="1" applyNumberFormat="1" applyFont="1" applyFill="1" applyAlignment="1">
      <alignment horizontal="center" vertical="center"/>
    </xf>
    <xf numFmtId="0" fontId="37" fillId="0" borderId="26" xfId="1" applyNumberFormat="1" applyFont="1" applyFill="1" applyAlignment="1">
      <alignment horizontal="center" vertical="center"/>
    </xf>
    <xf numFmtId="0" fontId="18" fillId="7" borderId="26" xfId="1" applyNumberFormat="1" applyFont="1" applyFill="1" applyAlignment="1">
      <alignment horizontal="center"/>
    </xf>
    <xf numFmtId="0" fontId="19" fillId="7" borderId="26" xfId="1" applyFont="1" applyFill="1" applyAlignment="1">
      <alignment horizontal="center"/>
    </xf>
    <xf numFmtId="0" fontId="16" fillId="7" borderId="26" xfId="1" applyNumberFormat="1" applyFont="1" applyFill="1" applyAlignment="1">
      <alignment horizontal="center"/>
    </xf>
    <xf numFmtId="0" fontId="38" fillId="7" borderId="26" xfId="1" applyNumberFormat="1" applyFont="1" applyFill="1" applyAlignment="1">
      <alignment horizontal="center"/>
    </xf>
    <xf numFmtId="0" fontId="39" fillId="0" borderId="0" xfId="0" applyFont="1"/>
    <xf numFmtId="1" fontId="16" fillId="7" borderId="26" xfId="1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0" fontId="40" fillId="0" borderId="0" xfId="0" applyFont="1"/>
    <xf numFmtId="0" fontId="28" fillId="0" borderId="0" xfId="0" applyFont="1"/>
    <xf numFmtId="0" fontId="41" fillId="12" borderId="0" xfId="0" applyFont="1" applyFill="1" applyAlignment="1">
      <alignment wrapText="1"/>
    </xf>
    <xf numFmtId="0" fontId="33" fillId="0" borderId="33" xfId="1" applyFont="1" applyBorder="1" applyAlignment="1">
      <alignment horizontal="center" vertical="center"/>
    </xf>
    <xf numFmtId="0" fontId="34" fillId="0" borderId="33" xfId="1" applyNumberFormat="1" applyFont="1" applyFill="1" applyBorder="1" applyAlignment="1">
      <alignment horizontal="left" vertical="center"/>
    </xf>
    <xf numFmtId="0" fontId="33" fillId="7" borderId="33" xfId="1" applyFont="1" applyFill="1" applyBorder="1" applyAlignment="1">
      <alignment horizontal="center" vertical="center"/>
    </xf>
    <xf numFmtId="0" fontId="37" fillId="0" borderId="33" xfId="1" applyFont="1" applyBorder="1" applyAlignment="1">
      <alignment horizontal="center" vertical="center"/>
    </xf>
    <xf numFmtId="0" fontId="37" fillId="7" borderId="33" xfId="1" applyFont="1" applyFill="1" applyBorder="1" applyAlignment="1">
      <alignment horizontal="center" vertical="center"/>
    </xf>
    <xf numFmtId="0" fontId="33" fillId="0" borderId="46" xfId="1" applyNumberFormat="1" applyFont="1" applyFill="1" applyBorder="1" applyAlignment="1">
      <alignment horizontal="center" vertical="center"/>
    </xf>
    <xf numFmtId="0" fontId="37" fillId="0" borderId="46" xfId="1" applyNumberFormat="1" applyFont="1" applyFill="1" applyBorder="1" applyAlignment="1">
      <alignment horizontal="center" vertical="center"/>
    </xf>
    <xf numFmtId="3" fontId="29" fillId="14" borderId="44" xfId="0" applyNumberFormat="1" applyFont="1" applyFill="1" applyBorder="1" applyAlignment="1">
      <alignment horizontal="center" vertical="center"/>
    </xf>
    <xf numFmtId="3" fontId="29" fillId="14" borderId="50" xfId="0" applyNumberFormat="1" applyFont="1" applyFill="1" applyBorder="1" applyAlignment="1">
      <alignment horizontal="center" vertical="center"/>
    </xf>
    <xf numFmtId="3" fontId="29" fillId="14" borderId="47" xfId="0" applyNumberFormat="1" applyFont="1" applyFill="1" applyBorder="1" applyAlignment="1">
      <alignment horizontal="center" vertical="center"/>
    </xf>
    <xf numFmtId="3" fontId="29" fillId="14" borderId="55" xfId="0" applyNumberFormat="1" applyFont="1" applyFill="1" applyBorder="1" applyAlignment="1">
      <alignment horizontal="center" vertical="center"/>
    </xf>
    <xf numFmtId="3" fontId="29" fillId="14" borderId="52" xfId="0" applyNumberFormat="1" applyFont="1" applyFill="1" applyBorder="1" applyAlignment="1">
      <alignment horizontal="center" vertical="center"/>
    </xf>
    <xf numFmtId="0" fontId="18" fillId="13" borderId="58" xfId="1" applyFont="1" applyFill="1" applyBorder="1" applyAlignment="1">
      <alignment horizontal="center" vertical="center"/>
    </xf>
    <xf numFmtId="166" fontId="42" fillId="0" borderId="28" xfId="0" applyNumberFormat="1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166" fontId="44" fillId="0" borderId="16" xfId="0" applyNumberFormat="1" applyFont="1" applyBorder="1" applyAlignment="1">
      <alignment horizontal="left" vertical="center"/>
    </xf>
    <xf numFmtId="168" fontId="29" fillId="0" borderId="30" xfId="0" applyNumberFormat="1" applyFont="1" applyBorder="1" applyAlignment="1">
      <alignment horizontal="center" vertical="center"/>
    </xf>
    <xf numFmtId="0" fontId="18" fillId="13" borderId="58" xfId="1" applyFont="1" applyFill="1" applyBorder="1" applyAlignment="1">
      <alignment vertical="center"/>
    </xf>
    <xf numFmtId="2" fontId="46" fillId="7" borderId="33" xfId="1" applyNumberFormat="1" applyFont="1" applyFill="1" applyBorder="1" applyAlignment="1">
      <alignment horizontal="center" vertical="center"/>
    </xf>
    <xf numFmtId="3" fontId="46" fillId="8" borderId="33" xfId="1" applyNumberFormat="1" applyFont="1" applyFill="1" applyBorder="1" applyAlignment="1" applyProtection="1">
      <alignment horizontal="center" vertical="center"/>
    </xf>
    <xf numFmtId="0" fontId="22" fillId="0" borderId="0" xfId="0" applyNumberFormat="1" applyFont="1"/>
    <xf numFmtId="0" fontId="45" fillId="0" borderId="0" xfId="0" applyNumberFormat="1" applyFont="1"/>
    <xf numFmtId="0" fontId="21" fillId="12" borderId="0" xfId="0" applyNumberFormat="1" applyFont="1" applyFill="1" applyAlignment="1">
      <alignment horizontal="left" vertical="top"/>
    </xf>
    <xf numFmtId="0" fontId="18" fillId="13" borderId="58" xfId="1" applyNumberFormat="1" applyFont="1" applyFill="1" applyBorder="1" applyAlignment="1">
      <alignment horizontal="center" vertical="center"/>
    </xf>
    <xf numFmtId="3" fontId="46" fillId="12" borderId="26" xfId="0" applyNumberFormat="1" applyFont="1" applyFill="1" applyBorder="1" applyAlignment="1">
      <alignment horizontal="centerContinuous" vertical="center" wrapText="1"/>
    </xf>
    <xf numFmtId="0" fontId="46" fillId="13" borderId="58" xfId="1" applyFont="1" applyFill="1" applyBorder="1" applyAlignment="1">
      <alignment horizontal="center" vertical="center"/>
    </xf>
    <xf numFmtId="0" fontId="48" fillId="7" borderId="26" xfId="1" applyNumberFormat="1" applyFont="1" applyFill="1" applyAlignment="1">
      <alignment horizontal="center"/>
    </xf>
    <xf numFmtId="0" fontId="33" fillId="0" borderId="33" xfId="1" applyFont="1" applyFill="1" applyBorder="1" applyAlignment="1">
      <alignment horizontal="center" vertical="center"/>
    </xf>
    <xf numFmtId="0" fontId="43" fillId="15" borderId="14" xfId="0" applyFont="1" applyFill="1" applyBorder="1" applyAlignment="1">
      <alignment horizontal="left" vertical="center"/>
    </xf>
    <xf numFmtId="168" fontId="43" fillId="15" borderId="15" xfId="0" applyNumberFormat="1" applyFont="1" applyFill="1" applyBorder="1" applyAlignment="1">
      <alignment horizontal="center" vertical="center"/>
    </xf>
    <xf numFmtId="0" fontId="49" fillId="0" borderId="0" xfId="0" applyFont="1"/>
    <xf numFmtId="1" fontId="49" fillId="0" borderId="0" xfId="0" applyNumberFormat="1" applyFont="1" applyAlignment="1">
      <alignment horizontal="center"/>
    </xf>
    <xf numFmtId="0" fontId="50" fillId="0" borderId="0" xfId="0" applyNumberFormat="1" applyFont="1"/>
    <xf numFmtId="0" fontId="50" fillId="0" borderId="0" xfId="0" applyFont="1"/>
    <xf numFmtId="0" fontId="51" fillId="0" borderId="0" xfId="0" applyFont="1"/>
    <xf numFmtId="0" fontId="14" fillId="15" borderId="46" xfId="1" applyNumberFormat="1" applyFont="1" applyFill="1" applyBorder="1" applyAlignment="1">
      <alignment horizontal="center" vertical="center"/>
    </xf>
    <xf numFmtId="0" fontId="14" fillId="15" borderId="33" xfId="1" applyFont="1" applyFill="1" applyBorder="1" applyAlignment="1">
      <alignment horizontal="center" vertical="center"/>
    </xf>
    <xf numFmtId="164" fontId="14" fillId="15" borderId="33" xfId="1" applyNumberFormat="1" applyFont="1" applyFill="1" applyBorder="1" applyAlignment="1">
      <alignment vertical="center"/>
    </xf>
    <xf numFmtId="2" fontId="46" fillId="15" borderId="33" xfId="1" applyNumberFormat="1" applyFont="1" applyFill="1" applyBorder="1" applyAlignment="1">
      <alignment horizontal="center" vertical="center"/>
    </xf>
    <xf numFmtId="3" fontId="14" fillId="15" borderId="33" xfId="2" applyNumberFormat="1" applyFont="1" applyFill="1" applyBorder="1" applyAlignment="1">
      <alignment horizontal="center" vertical="center"/>
    </xf>
    <xf numFmtId="3" fontId="14" fillId="15" borderId="45" xfId="2" applyNumberFormat="1" applyFont="1" applyFill="1" applyBorder="1" applyAlignment="1">
      <alignment horizontal="center" vertical="center"/>
    </xf>
    <xf numFmtId="3" fontId="14" fillId="15" borderId="46" xfId="2" applyNumberFormat="1" applyFont="1" applyFill="1" applyBorder="1" applyAlignment="1">
      <alignment horizontal="center" vertical="center"/>
    </xf>
    <xf numFmtId="3" fontId="14" fillId="15" borderId="56" xfId="2" applyNumberFormat="1" applyFont="1" applyFill="1" applyBorder="1" applyAlignment="1">
      <alignment horizontal="center" vertical="center"/>
    </xf>
    <xf numFmtId="3" fontId="14" fillId="15" borderId="53" xfId="2" applyNumberFormat="1" applyFont="1" applyFill="1" applyBorder="1" applyAlignment="1">
      <alignment horizontal="center" vertical="center"/>
    </xf>
    <xf numFmtId="166" fontId="14" fillId="15" borderId="16" xfId="0" applyNumberFormat="1" applyFont="1" applyFill="1" applyBorder="1" applyAlignment="1">
      <alignment horizontal="left" vertical="center"/>
    </xf>
    <xf numFmtId="3" fontId="52" fillId="0" borderId="33" xfId="1" applyNumberFormat="1" applyFont="1" applyFill="1" applyBorder="1" applyAlignment="1">
      <alignment horizontal="center" vertical="center"/>
    </xf>
    <xf numFmtId="4" fontId="52" fillId="0" borderId="33" xfId="1" applyNumberFormat="1" applyFont="1" applyFill="1" applyBorder="1" applyAlignment="1">
      <alignment horizontal="center" vertical="center"/>
    </xf>
    <xf numFmtId="4" fontId="52" fillId="0" borderId="45" xfId="1" applyNumberFormat="1" applyFont="1" applyFill="1" applyBorder="1" applyAlignment="1">
      <alignment horizontal="center" vertical="center"/>
    </xf>
    <xf numFmtId="4" fontId="52" fillId="0" borderId="46" xfId="1" applyNumberFormat="1" applyFont="1" applyFill="1" applyBorder="1" applyAlignment="1">
      <alignment horizontal="center" vertical="center"/>
    </xf>
    <xf numFmtId="4" fontId="52" fillId="0" borderId="56" xfId="1" applyNumberFormat="1" applyFont="1" applyFill="1" applyBorder="1" applyAlignment="1">
      <alignment horizontal="center" vertical="center"/>
    </xf>
    <xf numFmtId="4" fontId="52" fillId="0" borderId="53" xfId="1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168" fontId="10" fillId="0" borderId="15" xfId="0" applyNumberFormat="1" applyFont="1" applyBorder="1" applyAlignment="1">
      <alignment horizontal="center" vertical="center"/>
    </xf>
    <xf numFmtId="0" fontId="7" fillId="8" borderId="33" xfId="1" applyNumberFormat="1" applyFont="1" applyFill="1" applyBorder="1" applyAlignment="1" applyProtection="1">
      <alignment horizontal="center" vertical="center"/>
    </xf>
    <xf numFmtId="3" fontId="7" fillId="8" borderId="33" xfId="1" applyNumberFormat="1" applyFont="1" applyFill="1" applyBorder="1" applyAlignment="1" applyProtection="1">
      <alignment horizontal="center" vertical="center"/>
    </xf>
    <xf numFmtId="4" fontId="7" fillId="8" borderId="33" xfId="1" applyNumberFormat="1" applyFont="1" applyFill="1" applyBorder="1" applyAlignment="1" applyProtection="1">
      <alignment horizontal="center" vertical="center"/>
    </xf>
    <xf numFmtId="3" fontId="7" fillId="0" borderId="16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/>
    </xf>
    <xf numFmtId="168" fontId="7" fillId="0" borderId="15" xfId="0" applyNumberFormat="1" applyFont="1" applyBorder="1" applyAlignment="1">
      <alignment horizontal="center" vertical="center"/>
    </xf>
    <xf numFmtId="0" fontId="7" fillId="0" borderId="26" xfId="1" applyNumberFormat="1" applyFont="1" applyFill="1" applyAlignment="1">
      <alignment horizontal="center" vertical="center"/>
    </xf>
    <xf numFmtId="0" fontId="7" fillId="0" borderId="46" xfId="1" applyNumberFormat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167" fontId="52" fillId="0" borderId="33" xfId="1" applyNumberFormat="1" applyFont="1" applyFill="1" applyBorder="1" applyAlignment="1">
      <alignment horizontal="center" vertical="center"/>
    </xf>
    <xf numFmtId="167" fontId="52" fillId="0" borderId="45" xfId="1" applyNumberFormat="1" applyFont="1" applyFill="1" applyBorder="1" applyAlignment="1">
      <alignment horizontal="center" vertical="center"/>
    </xf>
    <xf numFmtId="167" fontId="52" fillId="0" borderId="46" xfId="1" applyNumberFormat="1" applyFont="1" applyFill="1" applyBorder="1" applyAlignment="1">
      <alignment horizontal="center" vertical="center"/>
    </xf>
    <xf numFmtId="167" fontId="52" fillId="0" borderId="56" xfId="1" applyNumberFormat="1" applyFont="1" applyFill="1" applyBorder="1" applyAlignment="1">
      <alignment horizontal="center" vertical="center"/>
    </xf>
    <xf numFmtId="167" fontId="52" fillId="0" borderId="53" xfId="1" applyNumberFormat="1" applyFont="1" applyFill="1" applyBorder="1" applyAlignment="1">
      <alignment horizontal="center" vertical="center"/>
    </xf>
    <xf numFmtId="0" fontId="7" fillId="0" borderId="46" xfId="1" applyNumberFormat="1" applyFont="1" applyFill="1" applyBorder="1" applyAlignment="1" applyProtection="1">
      <alignment horizontal="center" vertical="center"/>
    </xf>
    <xf numFmtId="0" fontId="53" fillId="0" borderId="33" xfId="1" applyNumberFormat="1" applyFont="1" applyFill="1" applyBorder="1" applyAlignment="1">
      <alignment horizontal="left" vertical="center"/>
    </xf>
    <xf numFmtId="3" fontId="14" fillId="0" borderId="33" xfId="2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/>
    </xf>
    <xf numFmtId="0" fontId="10" fillId="0" borderId="45" xfId="0" applyNumberFormat="1" applyFont="1" applyFill="1" applyBorder="1" applyAlignment="1" applyProtection="1">
      <alignment horizontal="center"/>
    </xf>
    <xf numFmtId="0" fontId="10" fillId="0" borderId="46" xfId="0" applyNumberFormat="1" applyFont="1" applyFill="1" applyBorder="1" applyAlignment="1" applyProtection="1">
      <alignment horizontal="center"/>
    </xf>
    <xf numFmtId="0" fontId="10" fillId="0" borderId="56" xfId="0" applyNumberFormat="1" applyFont="1" applyFill="1" applyBorder="1" applyAlignment="1" applyProtection="1">
      <alignment horizontal="center"/>
    </xf>
    <xf numFmtId="0" fontId="10" fillId="0" borderId="53" xfId="0" applyNumberFormat="1" applyFont="1" applyFill="1" applyBorder="1" applyAlignment="1" applyProtection="1">
      <alignment horizontal="center"/>
    </xf>
    <xf numFmtId="1" fontId="10" fillId="0" borderId="53" xfId="0" applyNumberFormat="1" applyFont="1" applyFill="1" applyBorder="1" applyAlignment="1" applyProtection="1">
      <alignment horizontal="center"/>
    </xf>
    <xf numFmtId="0" fontId="10" fillId="0" borderId="26" xfId="1" applyNumberFormat="1" applyFont="1" applyFill="1" applyAlignment="1">
      <alignment horizontal="center" vertical="center"/>
    </xf>
    <xf numFmtId="0" fontId="53" fillId="0" borderId="33" xfId="1" applyNumberFormat="1" applyFont="1" applyFill="1" applyBorder="1" applyAlignment="1" applyProtection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1" applyNumberFormat="1" applyFont="1" applyFill="1" applyAlignment="1" applyProtection="1">
      <alignment horizontal="center" vertical="center"/>
    </xf>
    <xf numFmtId="3" fontId="7" fillId="8" borderId="45" xfId="1" applyNumberFormat="1" applyFont="1" applyFill="1" applyBorder="1" applyAlignment="1" applyProtection="1">
      <alignment horizontal="center" vertical="center"/>
    </xf>
    <xf numFmtId="3" fontId="7" fillId="8" borderId="46" xfId="1" applyNumberFormat="1" applyFont="1" applyFill="1" applyBorder="1" applyAlignment="1" applyProtection="1">
      <alignment horizontal="center" vertical="center"/>
    </xf>
    <xf numFmtId="3" fontId="7" fillId="8" borderId="56" xfId="1" applyNumberFormat="1" applyFont="1" applyFill="1" applyBorder="1" applyAlignment="1" applyProtection="1">
      <alignment horizontal="center" vertical="center"/>
    </xf>
    <xf numFmtId="3" fontId="7" fillId="8" borderId="53" xfId="1" applyNumberFormat="1" applyFont="1" applyFill="1" applyBorder="1" applyAlignment="1" applyProtection="1">
      <alignment horizontal="center" vertical="center"/>
    </xf>
    <xf numFmtId="1" fontId="7" fillId="8" borderId="53" xfId="1" applyNumberFormat="1" applyFont="1" applyFill="1" applyBorder="1" applyAlignment="1" applyProtection="1">
      <alignment horizontal="center" vertical="center"/>
    </xf>
    <xf numFmtId="3" fontId="10" fillId="7" borderId="33" xfId="1" applyNumberFormat="1" applyFont="1" applyFill="1" applyBorder="1" applyAlignment="1" applyProtection="1">
      <alignment horizontal="center" vertical="center"/>
    </xf>
    <xf numFmtId="3" fontId="10" fillId="7" borderId="45" xfId="1" applyNumberFormat="1" applyFont="1" applyFill="1" applyBorder="1" applyAlignment="1" applyProtection="1">
      <alignment horizontal="center" vertical="center"/>
    </xf>
    <xf numFmtId="3" fontId="10" fillId="7" borderId="46" xfId="1" applyNumberFormat="1" applyFont="1" applyFill="1" applyBorder="1" applyAlignment="1" applyProtection="1">
      <alignment horizontal="center" vertical="center"/>
    </xf>
    <xf numFmtId="3" fontId="10" fillId="7" borderId="56" xfId="1" applyNumberFormat="1" applyFont="1" applyFill="1" applyBorder="1" applyAlignment="1" applyProtection="1">
      <alignment horizontal="center" vertical="center"/>
    </xf>
    <xf numFmtId="3" fontId="10" fillId="7" borderId="53" xfId="1" applyNumberFormat="1" applyFont="1" applyFill="1" applyBorder="1" applyAlignment="1" applyProtection="1">
      <alignment horizontal="center" vertical="center"/>
    </xf>
    <xf numFmtId="1" fontId="54" fillId="0" borderId="53" xfId="3" applyNumberFormat="1" applyFont="1" applyFill="1" applyBorder="1" applyAlignment="1">
      <alignment horizontal="center" vertical="center"/>
    </xf>
    <xf numFmtId="0" fontId="14" fillId="15" borderId="33" xfId="1" applyNumberFormat="1" applyFont="1" applyFill="1" applyBorder="1" applyAlignment="1">
      <alignment horizontal="left" vertical="center"/>
    </xf>
    <xf numFmtId="2" fontId="46" fillId="15" borderId="33" xfId="1" applyNumberFormat="1" applyFont="1" applyFill="1" applyBorder="1" applyAlignment="1" applyProtection="1">
      <alignment horizontal="center" vertical="center"/>
    </xf>
    <xf numFmtId="164" fontId="14" fillId="0" borderId="26" xfId="1" applyNumberFormat="1" applyFont="1" applyBorder="1" applyAlignment="1">
      <alignment vertical="center"/>
    </xf>
    <xf numFmtId="164" fontId="14" fillId="0" borderId="26" xfId="2" applyNumberFormat="1" applyFont="1" applyBorder="1" applyAlignment="1">
      <alignment vertical="center"/>
    </xf>
    <xf numFmtId="164" fontId="24" fillId="0" borderId="26" xfId="1" applyNumberFormat="1" applyFont="1" applyBorder="1" applyAlignment="1">
      <alignment vertical="center"/>
    </xf>
    <xf numFmtId="164" fontId="7" fillId="0" borderId="26" xfId="4" applyNumberFormat="1" applyFont="1" applyFill="1" applyBorder="1" applyAlignment="1">
      <alignment vertical="center"/>
    </xf>
    <xf numFmtId="164" fontId="7" fillId="0" borderId="26" xfId="1" applyNumberFormat="1" applyFont="1" applyFill="1" applyBorder="1" applyAlignment="1">
      <alignment vertical="center"/>
    </xf>
    <xf numFmtId="164" fontId="7" fillId="0" borderId="26" xfId="5" applyNumberFormat="1" applyFont="1" applyFill="1" applyBorder="1" applyAlignment="1">
      <alignment vertical="center"/>
    </xf>
    <xf numFmtId="0" fontId="7" fillId="7" borderId="33" xfId="1" applyFont="1" applyFill="1" applyBorder="1" applyAlignment="1">
      <alignment horizontal="center" vertical="center"/>
    </xf>
    <xf numFmtId="164" fontId="55" fillId="0" borderId="26" xfId="1" applyNumberFormat="1" applyFont="1" applyBorder="1" applyAlignment="1">
      <alignment vertical="center"/>
    </xf>
    <xf numFmtId="164" fontId="10" fillId="0" borderId="26" xfId="4" applyNumberFormat="1" applyFont="1" applyFill="1" applyBorder="1" applyAlignment="1">
      <alignment vertical="center"/>
    </xf>
    <xf numFmtId="164" fontId="10" fillId="0" borderId="26" xfId="1" applyNumberFormat="1" applyFont="1" applyFill="1" applyBorder="1" applyAlignment="1">
      <alignment vertical="center"/>
    </xf>
    <xf numFmtId="164" fontId="10" fillId="0" borderId="26" xfId="5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46" fillId="0" borderId="33" xfId="0" applyFont="1" applyFill="1" applyBorder="1" applyAlignment="1">
      <alignment horizontal="left" vertical="center"/>
    </xf>
    <xf numFmtId="2" fontId="46" fillId="0" borderId="33" xfId="0" applyNumberFormat="1" applyFont="1" applyBorder="1" applyAlignment="1">
      <alignment horizontal="center" vertical="center"/>
    </xf>
    <xf numFmtId="3" fontId="7" fillId="0" borderId="33" xfId="1" applyNumberFormat="1" applyFont="1" applyFill="1" applyBorder="1" applyAlignment="1">
      <alignment horizontal="center" vertical="center"/>
    </xf>
    <xf numFmtId="0" fontId="10" fillId="0" borderId="33" xfId="1" applyNumberFormat="1" applyFont="1" applyFill="1" applyBorder="1" applyAlignment="1">
      <alignment horizontal="left" vertical="center"/>
    </xf>
    <xf numFmtId="0" fontId="7" fillId="15" borderId="33" xfId="1" applyFont="1" applyFill="1" applyBorder="1" applyAlignment="1">
      <alignment horizontal="center" vertical="center"/>
    </xf>
    <xf numFmtId="168" fontId="56" fillId="0" borderId="15" xfId="0" applyNumberFormat="1" applyFont="1" applyBorder="1" applyAlignment="1">
      <alignment horizontal="center" vertical="center"/>
    </xf>
    <xf numFmtId="168" fontId="56" fillId="0" borderId="15" xfId="0" applyNumberFormat="1" applyFont="1" applyBorder="1" applyAlignment="1">
      <alignment horizontal="center"/>
    </xf>
    <xf numFmtId="3" fontId="10" fillId="0" borderId="33" xfId="1" applyNumberFormat="1" applyFont="1" applyFill="1" applyBorder="1" applyAlignment="1" applyProtection="1">
      <alignment horizontal="center" vertical="center"/>
    </xf>
    <xf numFmtId="0" fontId="7" fillId="7" borderId="46" xfId="1" applyNumberFormat="1" applyFont="1" applyFill="1" applyBorder="1" applyAlignment="1" applyProtection="1">
      <alignment horizontal="center" vertical="center"/>
    </xf>
    <xf numFmtId="0" fontId="53" fillId="7" borderId="33" xfId="1" applyNumberFormat="1" applyFont="1" applyFill="1" applyBorder="1" applyAlignment="1">
      <alignment horizontal="left" vertical="center"/>
    </xf>
    <xf numFmtId="0" fontId="7" fillId="7" borderId="26" xfId="1" applyNumberFormat="1" applyFont="1" applyFill="1" applyAlignment="1" applyProtection="1">
      <alignment horizontal="center" vertical="center"/>
    </xf>
    <xf numFmtId="0" fontId="10" fillId="7" borderId="26" xfId="1" applyNumberFormat="1" applyFont="1" applyFill="1" applyAlignment="1">
      <alignment horizontal="center" vertical="center"/>
    </xf>
    <xf numFmtId="4" fontId="10" fillId="0" borderId="26" xfId="1" applyNumberFormat="1" applyFont="1" applyFill="1" applyAlignment="1">
      <alignment horizontal="center" vertical="center"/>
    </xf>
    <xf numFmtId="49" fontId="7" fillId="0" borderId="33" xfId="1" applyNumberFormat="1" applyFont="1" applyBorder="1" applyAlignment="1">
      <alignment horizontal="center" vertical="center"/>
    </xf>
    <xf numFmtId="168" fontId="10" fillId="0" borderId="33" xfId="1" applyNumberFormat="1" applyFont="1" applyBorder="1" applyAlignment="1">
      <alignment horizontal="center" vertical="center"/>
    </xf>
    <xf numFmtId="0" fontId="10" fillId="7" borderId="26" xfId="1" applyNumberFormat="1" applyFont="1" applyFill="1" applyAlignment="1">
      <alignment horizontal="center"/>
    </xf>
    <xf numFmtId="166" fontId="44" fillId="0" borderId="32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68" fontId="7" fillId="0" borderId="33" xfId="0" applyNumberFormat="1" applyFont="1" applyBorder="1" applyAlignment="1">
      <alignment horizontal="center" vertical="center"/>
    </xf>
    <xf numFmtId="0" fontId="7" fillId="0" borderId="0" xfId="0" applyFont="1" applyAlignment="1"/>
    <xf numFmtId="0" fontId="37" fillId="0" borderId="46" xfId="0" applyNumberFormat="1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4" fillId="7" borderId="33" xfId="1" applyFont="1" applyFill="1" applyBorder="1" applyAlignment="1">
      <alignment horizontal="left" vertical="center"/>
    </xf>
    <xf numFmtId="3" fontId="52" fillId="0" borderId="33" xfId="0" applyNumberFormat="1" applyFont="1" applyBorder="1" applyAlignment="1">
      <alignment horizontal="center" vertical="center"/>
    </xf>
    <xf numFmtId="166" fontId="44" fillId="0" borderId="33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168" fontId="10" fillId="0" borderId="33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33" xfId="0" applyFont="1" applyFill="1" applyBorder="1" applyAlignment="1">
      <alignment horizontal="left" vertical="center"/>
    </xf>
    <xf numFmtId="2" fontId="46" fillId="0" borderId="33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7" fillId="0" borderId="46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center"/>
    </xf>
    <xf numFmtId="0" fontId="10" fillId="0" borderId="33" xfId="0" applyFont="1" applyBorder="1" applyAlignment="1">
      <alignment horizontal="left"/>
    </xf>
    <xf numFmtId="168" fontId="10" fillId="0" borderId="33" xfId="0" applyNumberFormat="1" applyFont="1" applyBorder="1" applyAlignment="1">
      <alignment horizontal="center"/>
    </xf>
    <xf numFmtId="0" fontId="7" fillId="0" borderId="48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7" fillId="0" borderId="49" xfId="0" applyFont="1" applyBorder="1" applyAlignment="1">
      <alignment horizontal="left" vertical="center"/>
    </xf>
    <xf numFmtId="2" fontId="46" fillId="0" borderId="49" xfId="0" applyNumberFormat="1" applyFont="1" applyBorder="1" applyAlignment="1">
      <alignment horizontal="center" vertical="center"/>
    </xf>
    <xf numFmtId="3" fontId="7" fillId="0" borderId="49" xfId="0" applyNumberFormat="1" applyFont="1" applyBorder="1" applyAlignment="1">
      <alignment horizontal="center" vertical="center"/>
    </xf>
    <xf numFmtId="0" fontId="10" fillId="0" borderId="49" xfId="0" applyNumberFormat="1" applyFont="1" applyFill="1" applyBorder="1" applyAlignment="1" applyProtection="1">
      <alignment horizontal="center"/>
    </xf>
    <xf numFmtId="0" fontId="10" fillId="0" borderId="51" xfId="0" applyNumberFormat="1" applyFont="1" applyFill="1" applyBorder="1" applyAlignment="1" applyProtection="1">
      <alignment horizontal="center"/>
    </xf>
    <xf numFmtId="0" fontId="10" fillId="0" borderId="48" xfId="0" applyNumberFormat="1" applyFont="1" applyFill="1" applyBorder="1" applyAlignment="1" applyProtection="1">
      <alignment horizontal="center"/>
    </xf>
    <xf numFmtId="0" fontId="10" fillId="0" borderId="57" xfId="0" applyNumberFormat="1" applyFont="1" applyFill="1" applyBorder="1" applyAlignment="1" applyProtection="1">
      <alignment horizontal="center"/>
    </xf>
    <xf numFmtId="0" fontId="10" fillId="0" borderId="54" xfId="0" applyNumberFormat="1" applyFont="1" applyFill="1" applyBorder="1" applyAlignment="1" applyProtection="1">
      <alignment horizontal="center"/>
    </xf>
    <xf numFmtId="168" fontId="10" fillId="0" borderId="4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1" fillId="12" borderId="0" xfId="0" applyFont="1" applyFill="1" applyAlignment="1">
      <alignment horizontal="left"/>
    </xf>
    <xf numFmtId="3" fontId="7" fillId="12" borderId="26" xfId="0" applyNumberFormat="1" applyFont="1" applyFill="1" applyBorder="1" applyAlignment="1">
      <alignment horizontal="centerContinuous" vertical="center" wrapText="1"/>
    </xf>
    <xf numFmtId="3" fontId="7" fillId="12" borderId="34" xfId="0" applyNumberFormat="1" applyFont="1" applyFill="1" applyBorder="1" applyAlignment="1">
      <alignment horizontal="centerContinuous" vertical="center" wrapText="1"/>
    </xf>
    <xf numFmtId="3" fontId="7" fillId="12" borderId="35" xfId="0" applyNumberFormat="1" applyFont="1" applyFill="1" applyBorder="1" applyAlignment="1">
      <alignment horizontal="centerContinuous" vertical="center" wrapText="1"/>
    </xf>
    <xf numFmtId="3" fontId="7" fillId="12" borderId="36" xfId="0" applyNumberFormat="1" applyFont="1" applyFill="1" applyBorder="1" applyAlignment="1">
      <alignment horizontal="centerContinuous" vertical="center" wrapText="1"/>
    </xf>
    <xf numFmtId="3" fontId="2" fillId="12" borderId="35" xfId="0" applyNumberFormat="1" applyFont="1" applyFill="1" applyBorder="1" applyAlignment="1">
      <alignment horizontal="centerContinuous" vertical="center" wrapText="1"/>
    </xf>
    <xf numFmtId="3" fontId="2" fillId="12" borderId="36" xfId="0" applyNumberFormat="1" applyFont="1" applyFill="1" applyBorder="1" applyAlignment="1">
      <alignment horizontal="centerContinuous" vertical="center" wrapText="1"/>
    </xf>
    <xf numFmtId="3" fontId="2" fillId="12" borderId="37" xfId="0" applyNumberFormat="1" applyFont="1" applyFill="1" applyBorder="1" applyAlignment="1">
      <alignment horizontal="centerContinuous" vertical="center" wrapText="1"/>
    </xf>
    <xf numFmtId="0" fontId="41" fillId="0" borderId="0" xfId="0" applyFont="1" applyAlignment="1">
      <alignment wrapText="1"/>
    </xf>
    <xf numFmtId="0" fontId="2" fillId="12" borderId="39" xfId="1" applyNumberFormat="1" applyFont="1" applyFill="1" applyBorder="1" applyAlignment="1">
      <alignment horizontal="center" vertical="center" wrapText="1"/>
    </xf>
    <xf numFmtId="0" fontId="2" fillId="12" borderId="40" xfId="1" applyFont="1" applyFill="1" applyBorder="1" applyAlignment="1">
      <alignment horizontal="center" vertical="center" wrapText="1"/>
    </xf>
    <xf numFmtId="0" fontId="9" fillId="12" borderId="40" xfId="1" applyFont="1" applyFill="1" applyBorder="1" applyAlignment="1">
      <alignment horizontal="center" vertical="center" wrapText="1"/>
    </xf>
    <xf numFmtId="0" fontId="2" fillId="12" borderId="59" xfId="1" applyFont="1" applyFill="1" applyBorder="1" applyAlignment="1">
      <alignment horizontal="center" vertical="center" wrapText="1"/>
    </xf>
    <xf numFmtId="3" fontId="7" fillId="12" borderId="43" xfId="0" quotePrefix="1" applyNumberFormat="1" applyFont="1" applyFill="1" applyBorder="1" applyAlignment="1">
      <alignment horizontal="center" wrapText="1"/>
    </xf>
    <xf numFmtId="3" fontId="7" fillId="12" borderId="37" xfId="0" applyNumberFormat="1" applyFont="1" applyFill="1" applyBorder="1" applyAlignment="1">
      <alignment horizontal="center" wrapText="1"/>
    </xf>
    <xf numFmtId="3" fontId="7" fillId="12" borderId="1" xfId="0" applyNumberFormat="1" applyFont="1" applyFill="1" applyBorder="1" applyAlignment="1">
      <alignment horizontal="center" wrapText="1"/>
    </xf>
    <xf numFmtId="3" fontId="7" fillId="12" borderId="43" xfId="0" applyNumberFormat="1" applyFont="1" applyFill="1" applyBorder="1" applyAlignment="1">
      <alignment horizontal="center" wrapText="1"/>
    </xf>
    <xf numFmtId="3" fontId="2" fillId="12" borderId="1" xfId="0" applyNumberFormat="1" applyFont="1" applyFill="1" applyBorder="1" applyAlignment="1">
      <alignment horizontal="center" wrapText="1"/>
    </xf>
    <xf numFmtId="3" fontId="2" fillId="12" borderId="37" xfId="0" applyNumberFormat="1" applyFont="1" applyFill="1" applyBorder="1" applyAlignment="1">
      <alignment horizontal="center" wrapText="1"/>
    </xf>
    <xf numFmtId="3" fontId="2" fillId="12" borderId="38" xfId="0" applyNumberFormat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38" xfId="0" applyFont="1" applyFill="1" applyBorder="1" applyAlignment="1">
      <alignment horizontal="center" vertical="center" wrapText="1"/>
    </xf>
    <xf numFmtId="3" fontId="2" fillId="12" borderId="1" xfId="0" quotePrefix="1" applyNumberFormat="1" applyFont="1" applyFill="1" applyBorder="1" applyAlignment="1">
      <alignment horizontal="center" vertical="center" wrapText="1"/>
    </xf>
    <xf numFmtId="3" fontId="2" fillId="12" borderId="1" xfId="0" applyNumberFormat="1" applyFont="1" applyFill="1" applyBorder="1" applyAlignment="1">
      <alignment horizontal="center" vertical="center" wrapText="1"/>
    </xf>
    <xf numFmtId="3" fontId="2" fillId="12" borderId="37" xfId="0" applyNumberFormat="1" applyFont="1" applyFill="1" applyBorder="1" applyAlignment="1">
      <alignment horizontal="center" vertical="center" wrapText="1"/>
    </xf>
    <xf numFmtId="1" fontId="6" fillId="4" borderId="25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58" fillId="0" borderId="0" xfId="0" applyFont="1"/>
    <xf numFmtId="0" fontId="59" fillId="0" borderId="0" xfId="0" applyFont="1"/>
    <xf numFmtId="0" fontId="41" fillId="0" borderId="0" xfId="0" applyFont="1"/>
    <xf numFmtId="0" fontId="2" fillId="12" borderId="36" xfId="1" applyFont="1" applyFill="1" applyBorder="1" applyAlignment="1">
      <alignment horizontal="center" vertical="center" wrapText="1"/>
    </xf>
    <xf numFmtId="1" fontId="13" fillId="4" borderId="18" xfId="0" applyNumberFormat="1" applyFont="1" applyFill="1" applyBorder="1" applyAlignment="1">
      <alignment horizontal="left" vertical="center"/>
    </xf>
    <xf numFmtId="3" fontId="7" fillId="0" borderId="26" xfId="0" applyNumberFormat="1" applyFont="1" applyFill="1" applyBorder="1" applyAlignment="1">
      <alignment horizontal="centerContinuous" vertical="center" wrapText="1"/>
    </xf>
    <xf numFmtId="0" fontId="7" fillId="0" borderId="60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62" fillId="0" borderId="46" xfId="1" applyNumberFormat="1" applyFont="1" applyFill="1" applyBorder="1" applyAlignment="1" applyProtection="1">
      <alignment horizontal="center" vertical="center"/>
    </xf>
    <xf numFmtId="0" fontId="62" fillId="0" borderId="33" xfId="1" applyFont="1" applyBorder="1" applyAlignment="1">
      <alignment horizontal="center" vertical="center"/>
    </xf>
    <xf numFmtId="0" fontId="63" fillId="0" borderId="33" xfId="1" applyNumberFormat="1" applyFont="1" applyFill="1" applyBorder="1" applyAlignment="1">
      <alignment horizontal="left" vertical="center"/>
    </xf>
    <xf numFmtId="2" fontId="61" fillId="7" borderId="33" xfId="1" applyNumberFormat="1" applyFont="1" applyFill="1" applyBorder="1" applyAlignment="1">
      <alignment horizontal="center" vertical="center"/>
    </xf>
    <xf numFmtId="0" fontId="60" fillId="0" borderId="33" xfId="0" applyNumberFormat="1" applyFont="1" applyFill="1" applyBorder="1" applyAlignment="1" applyProtection="1">
      <alignment horizontal="center"/>
    </xf>
    <xf numFmtId="0" fontId="60" fillId="0" borderId="26" xfId="1" applyNumberFormat="1" applyFont="1" applyFill="1" applyAlignment="1">
      <alignment horizontal="center" vertical="center"/>
    </xf>
    <xf numFmtId="3" fontId="60" fillId="7" borderId="33" xfId="1" applyNumberFormat="1" applyFont="1" applyFill="1" applyBorder="1" applyAlignment="1" applyProtection="1">
      <alignment horizontal="center" vertical="center"/>
    </xf>
    <xf numFmtId="0" fontId="67" fillId="0" borderId="0" xfId="0" applyFont="1" applyAlignment="1"/>
    <xf numFmtId="3" fontId="67" fillId="12" borderId="34" xfId="0" applyNumberFormat="1" applyFont="1" applyFill="1" applyBorder="1" applyAlignment="1">
      <alignment horizontal="centerContinuous" vertical="center" wrapText="1"/>
    </xf>
    <xf numFmtId="3" fontId="67" fillId="12" borderId="35" xfId="0" applyNumberFormat="1" applyFont="1" applyFill="1" applyBorder="1" applyAlignment="1">
      <alignment horizontal="centerContinuous" vertical="center" wrapText="1"/>
    </xf>
    <xf numFmtId="3" fontId="67" fillId="12" borderId="36" xfId="0" applyNumberFormat="1" applyFont="1" applyFill="1" applyBorder="1" applyAlignment="1">
      <alignment horizontal="centerContinuous" vertical="center" wrapText="1"/>
    </xf>
    <xf numFmtId="3" fontId="67" fillId="12" borderId="37" xfId="0" applyNumberFormat="1" applyFont="1" applyFill="1" applyBorder="1" applyAlignment="1">
      <alignment horizontal="centerContinuous" vertical="center" wrapText="1"/>
    </xf>
    <xf numFmtId="0" fontId="67" fillId="12" borderId="39" xfId="1" applyNumberFormat="1" applyFont="1" applyFill="1" applyBorder="1" applyAlignment="1">
      <alignment horizontal="center" vertical="center" wrapText="1"/>
    </xf>
    <xf numFmtId="0" fontId="67" fillId="12" borderId="40" xfId="1" applyFont="1" applyFill="1" applyBorder="1" applyAlignment="1">
      <alignment horizontal="center" vertical="center" wrapText="1"/>
    </xf>
    <xf numFmtId="0" fontId="68" fillId="12" borderId="40" xfId="1" applyFont="1" applyFill="1" applyBorder="1" applyAlignment="1">
      <alignment horizontal="center" vertical="center" wrapText="1"/>
    </xf>
    <xf numFmtId="0" fontId="67" fillId="12" borderId="59" xfId="1" applyFont="1" applyFill="1" applyBorder="1" applyAlignment="1">
      <alignment horizontal="center" vertical="center" wrapText="1"/>
    </xf>
    <xf numFmtId="3" fontId="67" fillId="12" borderId="37" xfId="0" applyNumberFormat="1" applyFont="1" applyFill="1" applyBorder="1" applyAlignment="1">
      <alignment horizontal="center" vertical="center" wrapText="1"/>
    </xf>
    <xf numFmtId="0" fontId="67" fillId="0" borderId="46" xfId="1" applyNumberFormat="1" applyFont="1" applyFill="1" applyBorder="1" applyAlignment="1" applyProtection="1">
      <alignment horizontal="center" vertical="center"/>
    </xf>
    <xf numFmtId="0" fontId="67" fillId="0" borderId="33" xfId="1" applyFont="1" applyBorder="1" applyAlignment="1">
      <alignment horizontal="center" vertical="center"/>
    </xf>
    <xf numFmtId="0" fontId="70" fillId="0" borderId="33" xfId="1" applyNumberFormat="1" applyFont="1" applyFill="1" applyBorder="1" applyAlignment="1">
      <alignment horizontal="left" vertical="center"/>
    </xf>
    <xf numFmtId="2" fontId="68" fillId="7" borderId="33" xfId="1" applyNumberFormat="1" applyFont="1" applyFill="1" applyBorder="1" applyAlignment="1">
      <alignment horizontal="center" vertical="center"/>
    </xf>
    <xf numFmtId="3" fontId="71" fillId="0" borderId="33" xfId="2" applyNumberFormat="1" applyFont="1" applyFill="1" applyBorder="1" applyAlignment="1">
      <alignment horizontal="center" vertical="center"/>
    </xf>
    <xf numFmtId="0" fontId="67" fillId="0" borderId="33" xfId="0" applyNumberFormat="1" applyFont="1" applyFill="1" applyBorder="1" applyAlignment="1" applyProtection="1">
      <alignment horizontal="center"/>
    </xf>
    <xf numFmtId="168" fontId="67" fillId="0" borderId="15" xfId="0" applyNumberFormat="1" applyFont="1" applyBorder="1" applyAlignment="1">
      <alignment horizontal="center" vertical="center"/>
    </xf>
    <xf numFmtId="0" fontId="67" fillId="8" borderId="33" xfId="1" applyNumberFormat="1" applyFont="1" applyFill="1" applyBorder="1" applyAlignment="1">
      <alignment horizontal="left" vertical="center"/>
    </xf>
    <xf numFmtId="0" fontId="70" fillId="0" borderId="33" xfId="1" applyNumberFormat="1" applyFont="1" applyFill="1" applyBorder="1" applyAlignment="1" applyProtection="1">
      <alignment horizontal="left" vertical="center"/>
    </xf>
    <xf numFmtId="0" fontId="67" fillId="0" borderId="26" xfId="1" applyNumberFormat="1" applyFont="1" applyFill="1" applyAlignment="1">
      <alignment horizontal="center" vertical="center"/>
    </xf>
    <xf numFmtId="3" fontId="67" fillId="7" borderId="33" xfId="1" applyNumberFormat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center"/>
    </xf>
    <xf numFmtId="0" fontId="68" fillId="12" borderId="38" xfId="0" applyNumberFormat="1" applyFont="1" applyFill="1" applyBorder="1" applyAlignment="1">
      <alignment horizontal="left" vertical="top"/>
    </xf>
    <xf numFmtId="0" fontId="67" fillId="12" borderId="37" xfId="0" applyFont="1" applyFill="1" applyBorder="1" applyAlignment="1">
      <alignment horizontal="left"/>
    </xf>
    <xf numFmtId="0" fontId="67" fillId="12" borderId="37" xfId="0" applyFont="1" applyFill="1" applyBorder="1" applyAlignment="1">
      <alignment wrapText="1"/>
    </xf>
    <xf numFmtId="3" fontId="68" fillId="12" borderId="37" xfId="0" applyNumberFormat="1" applyFont="1" applyFill="1" applyBorder="1" applyAlignment="1">
      <alignment horizontal="centerContinuous" vertical="center" wrapText="1"/>
    </xf>
    <xf numFmtId="0" fontId="67" fillId="0" borderId="37" xfId="0" applyFont="1" applyBorder="1" applyAlignment="1">
      <alignment wrapText="1"/>
    </xf>
    <xf numFmtId="0" fontId="67" fillId="0" borderId="43" xfId="0" applyFont="1" applyBorder="1" applyAlignment="1">
      <alignment wrapText="1"/>
    </xf>
    <xf numFmtId="3" fontId="67" fillId="12" borderId="36" xfId="0" quotePrefix="1" applyNumberFormat="1" applyFont="1" applyFill="1" applyBorder="1" applyAlignment="1">
      <alignment horizontal="center" wrapText="1"/>
    </xf>
    <xf numFmtId="3" fontId="67" fillId="12" borderId="35" xfId="0" applyNumberFormat="1" applyFont="1" applyFill="1" applyBorder="1" applyAlignment="1">
      <alignment horizontal="center" wrapText="1"/>
    </xf>
    <xf numFmtId="3" fontId="67" fillId="12" borderId="60" xfId="0" applyNumberFormat="1" applyFont="1" applyFill="1" applyBorder="1" applyAlignment="1">
      <alignment horizontal="center" wrapText="1"/>
    </xf>
    <xf numFmtId="3" fontId="67" fillId="12" borderId="36" xfId="0" applyNumberFormat="1" applyFont="1" applyFill="1" applyBorder="1" applyAlignment="1">
      <alignment horizontal="center" wrapText="1"/>
    </xf>
    <xf numFmtId="3" fontId="67" fillId="12" borderId="34" xfId="0" applyNumberFormat="1" applyFont="1" applyFill="1" applyBorder="1" applyAlignment="1">
      <alignment horizontal="center" wrapText="1"/>
    </xf>
    <xf numFmtId="0" fontId="67" fillId="12" borderId="60" xfId="0" applyFont="1" applyFill="1" applyBorder="1" applyAlignment="1">
      <alignment horizontal="center" vertical="center" wrapText="1"/>
    </xf>
    <xf numFmtId="0" fontId="67" fillId="12" borderId="34" xfId="0" applyFont="1" applyFill="1" applyBorder="1" applyAlignment="1">
      <alignment horizontal="center" vertical="center" wrapText="1"/>
    </xf>
    <xf numFmtId="3" fontId="67" fillId="12" borderId="60" xfId="0" quotePrefix="1" applyNumberFormat="1" applyFont="1" applyFill="1" applyBorder="1" applyAlignment="1">
      <alignment horizontal="center" vertical="center" wrapText="1"/>
    </xf>
    <xf numFmtId="3" fontId="67" fillId="12" borderId="60" xfId="0" applyNumberFormat="1" applyFont="1" applyFill="1" applyBorder="1" applyAlignment="1">
      <alignment horizontal="center" vertical="center" wrapText="1"/>
    </xf>
    <xf numFmtId="3" fontId="67" fillId="12" borderId="35" xfId="0" applyNumberFormat="1" applyFont="1" applyFill="1" applyBorder="1" applyAlignment="1">
      <alignment horizontal="center" vertical="center" wrapText="1"/>
    </xf>
    <xf numFmtId="1" fontId="67" fillId="4" borderId="64" xfId="0" applyNumberFormat="1" applyFont="1" applyFill="1" applyBorder="1" applyAlignment="1">
      <alignment horizontal="center" vertical="center" wrapText="1"/>
    </xf>
    <xf numFmtId="1" fontId="67" fillId="4" borderId="65" xfId="0" applyNumberFormat="1" applyFont="1" applyFill="1" applyBorder="1" applyAlignment="1">
      <alignment horizontal="center" vertical="center" wrapText="1"/>
    </xf>
    <xf numFmtId="1" fontId="67" fillId="4" borderId="66" xfId="0" applyNumberFormat="1" applyFont="1" applyFill="1" applyBorder="1" applyAlignment="1">
      <alignment horizontal="center" vertical="center" wrapText="1"/>
    </xf>
    <xf numFmtId="168" fontId="10" fillId="0" borderId="68" xfId="0" applyNumberFormat="1" applyFont="1" applyBorder="1" applyAlignment="1">
      <alignment horizontal="center" vertical="center"/>
    </xf>
    <xf numFmtId="1" fontId="54" fillId="0" borderId="33" xfId="3" applyNumberFormat="1" applyFont="1" applyFill="1" applyBorder="1" applyAlignment="1">
      <alignment horizontal="center" vertical="center"/>
    </xf>
    <xf numFmtId="0" fontId="7" fillId="0" borderId="48" xfId="1" applyNumberFormat="1" applyFont="1" applyFill="1" applyBorder="1" applyAlignment="1" applyProtection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53" fillId="0" borderId="49" xfId="1" applyNumberFormat="1" applyFont="1" applyFill="1" applyBorder="1" applyAlignment="1">
      <alignment horizontal="left" vertical="center"/>
    </xf>
    <xf numFmtId="2" fontId="46" fillId="7" borderId="49" xfId="1" applyNumberFormat="1" applyFont="1" applyFill="1" applyBorder="1" applyAlignment="1">
      <alignment horizontal="center" vertical="center"/>
    </xf>
    <xf numFmtId="166" fontId="44" fillId="0" borderId="49" xfId="0" applyNumberFormat="1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168" fontId="10" fillId="0" borderId="69" xfId="0" applyNumberFormat="1" applyFont="1" applyBorder="1" applyAlignment="1">
      <alignment horizontal="center" vertical="center"/>
    </xf>
    <xf numFmtId="0" fontId="67" fillId="7" borderId="0" xfId="0" applyFont="1" applyFill="1" applyAlignment="1"/>
    <xf numFmtId="0" fontId="67" fillId="16" borderId="33" xfId="0" applyFont="1" applyFill="1" applyBorder="1" applyAlignment="1"/>
    <xf numFmtId="0" fontId="67" fillId="16" borderId="68" xfId="0" applyFont="1" applyFill="1" applyBorder="1" applyAlignment="1"/>
    <xf numFmtId="0" fontId="67" fillId="16" borderId="46" xfId="0" applyFont="1" applyFill="1" applyBorder="1" applyAlignment="1"/>
    <xf numFmtId="3" fontId="67" fillId="16" borderId="33" xfId="0" applyNumberFormat="1" applyFont="1" applyFill="1" applyBorder="1" applyAlignment="1">
      <alignment horizontal="center"/>
    </xf>
    <xf numFmtId="3" fontId="67" fillId="16" borderId="33" xfId="0" applyNumberFormat="1" applyFont="1" applyFill="1" applyBorder="1" applyAlignment="1"/>
    <xf numFmtId="3" fontId="62" fillId="0" borderId="33" xfId="1" applyNumberFormat="1" applyFont="1" applyFill="1" applyBorder="1" applyAlignment="1">
      <alignment horizontal="center" vertical="center"/>
    </xf>
    <xf numFmtId="166" fontId="64" fillId="0" borderId="33" xfId="0" applyNumberFormat="1" applyFont="1" applyBorder="1" applyAlignment="1">
      <alignment horizontal="left" vertical="center"/>
    </xf>
    <xf numFmtId="0" fontId="60" fillId="0" borderId="33" xfId="0" applyFont="1" applyBorder="1" applyAlignment="1">
      <alignment horizontal="left" vertical="center"/>
    </xf>
    <xf numFmtId="168" fontId="60" fillId="0" borderId="68" xfId="0" applyNumberFormat="1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1" fontId="65" fillId="0" borderId="33" xfId="3" applyNumberFormat="1" applyFont="1" applyFill="1" applyBorder="1" applyAlignment="1">
      <alignment horizontal="center" vertical="center"/>
    </xf>
    <xf numFmtId="0" fontId="62" fillId="7" borderId="46" xfId="1" applyNumberFormat="1" applyFont="1" applyFill="1" applyBorder="1" applyAlignment="1" applyProtection="1">
      <alignment horizontal="center" vertical="center"/>
    </xf>
    <xf numFmtId="0" fontId="63" fillId="7" borderId="33" xfId="1" applyNumberFormat="1" applyFont="1" applyFill="1" applyBorder="1" applyAlignment="1">
      <alignment horizontal="left" vertical="center"/>
    </xf>
    <xf numFmtId="1" fontId="60" fillId="0" borderId="33" xfId="0" applyNumberFormat="1" applyFont="1" applyFill="1" applyBorder="1" applyAlignment="1" applyProtection="1">
      <alignment horizontal="center"/>
    </xf>
    <xf numFmtId="3" fontId="66" fillId="0" borderId="33" xfId="1" applyNumberFormat="1" applyFont="1" applyFill="1" applyBorder="1" applyAlignment="1">
      <alignment horizontal="center" vertical="center"/>
    </xf>
    <xf numFmtId="0" fontId="62" fillId="0" borderId="26" xfId="1" applyNumberFormat="1" applyFont="1" applyFill="1" applyAlignment="1" applyProtection="1">
      <alignment horizontal="center" vertical="center"/>
    </xf>
    <xf numFmtId="3" fontId="66" fillId="0" borderId="33" xfId="2" applyNumberFormat="1" applyFont="1" applyFill="1" applyBorder="1" applyAlignment="1">
      <alignment horizontal="center" vertical="center"/>
    </xf>
    <xf numFmtId="168" fontId="67" fillId="8" borderId="70" xfId="0" applyNumberFormat="1" applyFont="1" applyFill="1" applyBorder="1" applyAlignment="1">
      <alignment horizontal="center" vertical="center"/>
    </xf>
    <xf numFmtId="168" fontId="67" fillId="0" borderId="70" xfId="0" applyNumberFormat="1" applyFont="1" applyBorder="1" applyAlignment="1">
      <alignment horizontal="center" vertical="center"/>
    </xf>
    <xf numFmtId="0" fontId="67" fillId="8" borderId="26" xfId="0" applyFont="1" applyFill="1" applyBorder="1" applyAlignment="1"/>
    <xf numFmtId="0" fontId="67" fillId="0" borderId="71" xfId="1" applyNumberFormat="1" applyFont="1" applyFill="1" applyBorder="1" applyAlignment="1" applyProtection="1">
      <alignment horizontal="center" vertical="center"/>
    </xf>
    <xf numFmtId="0" fontId="67" fillId="0" borderId="61" xfId="1" applyFont="1" applyBorder="1" applyAlignment="1">
      <alignment horizontal="center" vertical="center"/>
    </xf>
    <xf numFmtId="0" fontId="70" fillId="0" borderId="61" xfId="1" applyNumberFormat="1" applyFont="1" applyFill="1" applyBorder="1" applyAlignment="1">
      <alignment horizontal="left" vertical="center"/>
    </xf>
    <xf numFmtId="2" fontId="68" fillId="7" borderId="61" xfId="1" applyNumberFormat="1" applyFont="1" applyFill="1" applyBorder="1" applyAlignment="1">
      <alignment horizontal="center" vertical="center"/>
    </xf>
    <xf numFmtId="3" fontId="71" fillId="0" borderId="61" xfId="2" applyNumberFormat="1" applyFont="1" applyFill="1" applyBorder="1" applyAlignment="1">
      <alignment horizontal="center" vertical="center"/>
    </xf>
    <xf numFmtId="0" fontId="67" fillId="0" borderId="61" xfId="0" applyNumberFormat="1" applyFont="1" applyFill="1" applyBorder="1" applyAlignment="1" applyProtection="1">
      <alignment horizontal="center"/>
    </xf>
    <xf numFmtId="0" fontId="67" fillId="0" borderId="72" xfId="0" applyNumberFormat="1" applyFont="1" applyFill="1" applyBorder="1" applyAlignment="1" applyProtection="1">
      <alignment horizontal="center"/>
    </xf>
    <xf numFmtId="0" fontId="67" fillId="0" borderId="71" xfId="0" applyNumberFormat="1" applyFont="1" applyFill="1" applyBorder="1" applyAlignment="1" applyProtection="1">
      <alignment horizontal="center"/>
    </xf>
    <xf numFmtId="0" fontId="67" fillId="0" borderId="41" xfId="0" applyNumberFormat="1" applyFont="1" applyFill="1" applyBorder="1" applyAlignment="1" applyProtection="1">
      <alignment horizontal="center"/>
    </xf>
    <xf numFmtId="0" fontId="67" fillId="0" borderId="42" xfId="0" applyNumberFormat="1" applyFont="1" applyFill="1" applyBorder="1" applyAlignment="1" applyProtection="1">
      <alignment horizontal="center"/>
    </xf>
    <xf numFmtId="1" fontId="67" fillId="0" borderId="42" xfId="0" applyNumberFormat="1" applyFont="1" applyFill="1" applyBorder="1" applyAlignment="1" applyProtection="1">
      <alignment horizontal="center"/>
    </xf>
    <xf numFmtId="166" fontId="72" fillId="0" borderId="32" xfId="0" applyNumberFormat="1" applyFont="1" applyBorder="1" applyAlignment="1">
      <alignment horizontal="left" vertical="center"/>
    </xf>
    <xf numFmtId="0" fontId="67" fillId="0" borderId="31" xfId="0" applyFont="1" applyBorder="1" applyAlignment="1">
      <alignment horizontal="left" vertical="center"/>
    </xf>
    <xf numFmtId="1" fontId="67" fillId="0" borderId="33" xfId="0" applyNumberFormat="1" applyFont="1" applyFill="1" applyBorder="1" applyAlignment="1" applyProtection="1">
      <alignment horizontal="center"/>
    </xf>
    <xf numFmtId="166" fontId="72" fillId="0" borderId="33" xfId="0" applyNumberFormat="1" applyFont="1" applyBorder="1" applyAlignment="1">
      <alignment horizontal="left" vertical="center"/>
    </xf>
    <xf numFmtId="0" fontId="67" fillId="8" borderId="33" xfId="0" applyFont="1" applyFill="1" applyBorder="1" applyAlignment="1"/>
    <xf numFmtId="3" fontId="67" fillId="8" borderId="33" xfId="0" applyNumberFormat="1" applyFont="1" applyFill="1" applyBorder="1" applyAlignment="1">
      <alignment horizontal="center"/>
    </xf>
    <xf numFmtId="1" fontId="73" fillId="0" borderId="33" xfId="3" applyNumberFormat="1" applyFont="1" applyFill="1" applyBorder="1" applyAlignment="1">
      <alignment horizontal="center" vertical="center"/>
    </xf>
    <xf numFmtId="0" fontId="67" fillId="8" borderId="47" xfId="1" applyNumberFormat="1" applyFont="1" applyFill="1" applyBorder="1" applyAlignment="1" applyProtection="1">
      <alignment horizontal="center" vertical="center"/>
    </xf>
    <xf numFmtId="0" fontId="67" fillId="8" borderId="44" xfId="1" applyFont="1" applyFill="1" applyBorder="1" applyAlignment="1">
      <alignment horizontal="center" vertical="center"/>
    </xf>
    <xf numFmtId="0" fontId="67" fillId="8" borderId="44" xfId="1" applyNumberFormat="1" applyFont="1" applyFill="1" applyBorder="1" applyAlignment="1">
      <alignment horizontal="left" vertical="center"/>
    </xf>
    <xf numFmtId="2" fontId="68" fillId="8" borderId="44" xfId="1" applyNumberFormat="1" applyFont="1" applyFill="1" applyBorder="1" applyAlignment="1">
      <alignment horizontal="center" vertical="center"/>
    </xf>
    <xf numFmtId="3" fontId="67" fillId="8" borderId="44" xfId="2" applyNumberFormat="1" applyFont="1" applyFill="1" applyBorder="1" applyAlignment="1">
      <alignment horizontal="center" vertical="center"/>
    </xf>
    <xf numFmtId="0" fontId="67" fillId="8" borderId="44" xfId="0" applyNumberFormat="1" applyFont="1" applyFill="1" applyBorder="1" applyAlignment="1" applyProtection="1">
      <alignment horizontal="center"/>
    </xf>
    <xf numFmtId="166" fontId="72" fillId="8" borderId="44" xfId="0" applyNumberFormat="1" applyFont="1" applyFill="1" applyBorder="1" applyAlignment="1">
      <alignment horizontal="left" vertical="center"/>
    </xf>
    <xf numFmtId="0" fontId="67" fillId="8" borderId="67" xfId="0" applyFont="1" applyFill="1" applyBorder="1" applyAlignment="1">
      <alignment horizontal="left" vertical="center"/>
    </xf>
    <xf numFmtId="0" fontId="67" fillId="0" borderId="68" xfId="0" applyFont="1" applyBorder="1" applyAlignment="1">
      <alignment horizontal="left" vertical="center"/>
    </xf>
    <xf numFmtId="0" fontId="67" fillId="8" borderId="46" xfId="0" applyFont="1" applyFill="1" applyBorder="1" applyAlignment="1"/>
    <xf numFmtId="0" fontId="67" fillId="8" borderId="68" xfId="0" applyFont="1" applyFill="1" applyBorder="1" applyAlignment="1"/>
    <xf numFmtId="3" fontId="67" fillId="8" borderId="68" xfId="0" applyNumberFormat="1" applyFont="1" applyFill="1" applyBorder="1" applyAlignment="1">
      <alignment horizontal="center"/>
    </xf>
    <xf numFmtId="0" fontId="67" fillId="0" borderId="48" xfId="1" applyNumberFormat="1" applyFont="1" applyFill="1" applyBorder="1" applyAlignment="1" applyProtection="1">
      <alignment horizontal="center" vertical="center"/>
    </xf>
    <xf numFmtId="0" fontId="67" fillId="0" borderId="49" xfId="1" applyFont="1" applyBorder="1" applyAlignment="1">
      <alignment horizontal="center" vertical="center"/>
    </xf>
    <xf numFmtId="0" fontId="70" fillId="0" borderId="49" xfId="1" applyNumberFormat="1" applyFont="1" applyFill="1" applyBorder="1" applyAlignment="1">
      <alignment horizontal="left" vertical="center"/>
    </xf>
    <xf numFmtId="2" fontId="68" fillId="7" borderId="49" xfId="1" applyNumberFormat="1" applyFont="1" applyFill="1" applyBorder="1" applyAlignment="1">
      <alignment horizontal="center" vertical="center"/>
    </xf>
    <xf numFmtId="3" fontId="71" fillId="0" borderId="49" xfId="2" applyNumberFormat="1" applyFont="1" applyFill="1" applyBorder="1" applyAlignment="1">
      <alignment horizontal="center" vertical="center"/>
    </xf>
    <xf numFmtId="0" fontId="67" fillId="0" borderId="49" xfId="0" applyNumberFormat="1" applyFont="1" applyFill="1" applyBorder="1" applyAlignment="1" applyProtection="1">
      <alignment horizontal="center"/>
    </xf>
    <xf numFmtId="1" fontId="67" fillId="0" borderId="49" xfId="0" applyNumberFormat="1" applyFont="1" applyFill="1" applyBorder="1" applyAlignment="1" applyProtection="1">
      <alignment horizontal="center"/>
    </xf>
    <xf numFmtId="166" fontId="72" fillId="0" borderId="49" xfId="0" applyNumberFormat="1" applyFont="1" applyBorder="1" applyAlignment="1">
      <alignment horizontal="left" vertical="center"/>
    </xf>
    <xf numFmtId="0" fontId="67" fillId="0" borderId="69" xfId="0" applyFont="1" applyBorder="1" applyAlignment="1">
      <alignment horizontal="left" vertical="center"/>
    </xf>
    <xf numFmtId="0" fontId="62" fillId="0" borderId="73" xfId="1" applyNumberFormat="1" applyFont="1" applyFill="1" applyBorder="1" applyAlignment="1" applyProtection="1">
      <alignment horizontal="center" vertical="center"/>
    </xf>
    <xf numFmtId="0" fontId="62" fillId="0" borderId="74" xfId="1" applyFont="1" applyBorder="1" applyAlignment="1">
      <alignment horizontal="center" vertical="center"/>
    </xf>
    <xf numFmtId="0" fontId="63" fillId="0" borderId="74" xfId="1" applyNumberFormat="1" applyFont="1" applyFill="1" applyBorder="1" applyAlignment="1">
      <alignment horizontal="left" vertical="center"/>
    </xf>
    <xf numFmtId="2" fontId="61" fillId="7" borderId="74" xfId="1" applyNumberFormat="1" applyFont="1" applyFill="1" applyBorder="1" applyAlignment="1">
      <alignment horizontal="center" vertical="center"/>
    </xf>
    <xf numFmtId="3" fontId="62" fillId="0" borderId="74" xfId="1" applyNumberFormat="1" applyFont="1" applyFill="1" applyBorder="1" applyAlignment="1">
      <alignment horizontal="center" vertical="center"/>
    </xf>
    <xf numFmtId="0" fontId="60" fillId="0" borderId="74" xfId="0" applyNumberFormat="1" applyFont="1" applyFill="1" applyBorder="1" applyAlignment="1" applyProtection="1">
      <alignment horizontal="center"/>
    </xf>
    <xf numFmtId="166" fontId="64" fillId="0" borderId="74" xfId="0" applyNumberFormat="1" applyFont="1" applyBorder="1" applyAlignment="1">
      <alignment horizontal="left" vertical="center"/>
    </xf>
    <xf numFmtId="0" fontId="60" fillId="0" borderId="74" xfId="0" applyFont="1" applyBorder="1" applyAlignment="1">
      <alignment horizontal="left" vertical="center"/>
    </xf>
    <xf numFmtId="168" fontId="60" fillId="0" borderId="75" xfId="0" applyNumberFormat="1" applyFont="1" applyBorder="1" applyAlignment="1">
      <alignment horizontal="center" vertical="center"/>
    </xf>
    <xf numFmtId="1" fontId="10" fillId="0" borderId="49" xfId="0" applyNumberFormat="1" applyFont="1" applyFill="1" applyBorder="1" applyAlignment="1" applyProtection="1">
      <alignment horizontal="center"/>
    </xf>
    <xf numFmtId="0" fontId="67" fillId="16" borderId="47" xfId="0" applyFont="1" applyFill="1" applyBorder="1" applyAlignment="1"/>
    <xf numFmtId="0" fontId="67" fillId="16" borderId="44" xfId="0" applyFont="1" applyFill="1" applyBorder="1" applyAlignment="1"/>
    <xf numFmtId="0" fontId="67" fillId="16" borderId="67" xfId="0" applyFont="1" applyFill="1" applyBorder="1" applyAlignment="1"/>
    <xf numFmtId="3" fontId="34" fillId="0" borderId="49" xfId="2" applyNumberFormat="1" applyFont="1" applyFill="1" applyBorder="1" applyAlignment="1">
      <alignment horizontal="center" vertical="center"/>
    </xf>
    <xf numFmtId="3" fontId="67" fillId="16" borderId="44" xfId="0" applyNumberFormat="1" applyFont="1" applyFill="1" applyBorder="1" applyAlignment="1">
      <alignment horizontal="center"/>
    </xf>
    <xf numFmtId="0" fontId="69" fillId="16" borderId="44" xfId="0" applyFont="1" applyFill="1" applyBorder="1" applyAlignment="1"/>
    <xf numFmtId="0" fontId="67" fillId="17" borderId="39" xfId="1" applyNumberFormat="1" applyFont="1" applyFill="1" applyBorder="1" applyAlignment="1">
      <alignment horizontal="center" vertical="center" wrapText="1"/>
    </xf>
    <xf numFmtId="0" fontId="67" fillId="17" borderId="40" xfId="1" applyFont="1" applyFill="1" applyBorder="1" applyAlignment="1">
      <alignment horizontal="center" vertical="center" wrapText="1"/>
    </xf>
    <xf numFmtId="0" fontId="68" fillId="17" borderId="40" xfId="1" applyFont="1" applyFill="1" applyBorder="1" applyAlignment="1">
      <alignment horizontal="center" vertical="center" wrapText="1"/>
    </xf>
    <xf numFmtId="1" fontId="67" fillId="0" borderId="40" xfId="0" applyNumberFormat="1" applyFont="1" applyFill="1" applyBorder="1" applyAlignment="1">
      <alignment horizontal="center" vertical="center" wrapText="1"/>
    </xf>
    <xf numFmtId="1" fontId="67" fillId="0" borderId="59" xfId="0" applyNumberFormat="1" applyFont="1" applyFill="1" applyBorder="1" applyAlignment="1">
      <alignment horizontal="center" vertical="center" wrapText="1"/>
    </xf>
    <xf numFmtId="0" fontId="67" fillId="8" borderId="71" xfId="1" applyNumberFormat="1" applyFont="1" applyFill="1" applyBorder="1" applyAlignment="1" applyProtection="1">
      <alignment horizontal="center" vertical="center"/>
    </xf>
    <xf numFmtId="0" fontId="67" fillId="8" borderId="61" xfId="1" applyFont="1" applyFill="1" applyBorder="1" applyAlignment="1">
      <alignment horizontal="center" vertical="center"/>
    </xf>
    <xf numFmtId="0" fontId="70" fillId="8" borderId="61" xfId="1" applyNumberFormat="1" applyFont="1" applyFill="1" applyBorder="1" applyAlignment="1">
      <alignment horizontal="left" vertical="center"/>
    </xf>
    <xf numFmtId="2" fontId="68" fillId="8" borderId="61" xfId="1" applyNumberFormat="1" applyFont="1" applyFill="1" applyBorder="1" applyAlignment="1">
      <alignment horizontal="center" vertical="center"/>
    </xf>
    <xf numFmtId="3" fontId="71" fillId="8" borderId="61" xfId="2" applyNumberFormat="1" applyFont="1" applyFill="1" applyBorder="1" applyAlignment="1">
      <alignment horizontal="center" vertical="center"/>
    </xf>
    <xf numFmtId="166" fontId="72" fillId="8" borderId="61" xfId="0" applyNumberFormat="1" applyFont="1" applyFill="1" applyBorder="1" applyAlignment="1">
      <alignment horizontal="left" vertical="center"/>
    </xf>
    <xf numFmtId="0" fontId="67" fillId="8" borderId="72" xfId="0" applyFont="1" applyFill="1" applyBorder="1" applyAlignment="1">
      <alignment horizontal="left" vertical="center"/>
    </xf>
    <xf numFmtId="168" fontId="67" fillId="8" borderId="26" xfId="0" applyNumberFormat="1" applyFont="1" applyFill="1" applyBorder="1" applyAlignment="1">
      <alignment horizontal="center" vertical="center"/>
    </xf>
    <xf numFmtId="0" fontId="67" fillId="8" borderId="63" xfId="0" applyFont="1" applyFill="1" applyBorder="1" applyAlignment="1"/>
    <xf numFmtId="0" fontId="69" fillId="8" borderId="63" xfId="0" applyFont="1" applyFill="1" applyBorder="1" applyAlignment="1"/>
    <xf numFmtId="3" fontId="67" fillId="8" borderId="63" xfId="0" applyNumberFormat="1" applyFont="1" applyFill="1" applyBorder="1" applyAlignment="1">
      <alignment horizontal="center"/>
    </xf>
    <xf numFmtId="3" fontId="67" fillId="17" borderId="40" xfId="1" applyNumberFormat="1" applyFont="1" applyFill="1" applyBorder="1" applyAlignment="1">
      <alignment horizontal="center" vertical="center" wrapText="1"/>
    </xf>
    <xf numFmtId="0" fontId="67" fillId="12" borderId="36" xfId="1" applyFont="1" applyFill="1" applyBorder="1" applyAlignment="1">
      <alignment horizontal="center" vertical="center" wrapText="1"/>
    </xf>
    <xf numFmtId="169" fontId="67" fillId="8" borderId="44" xfId="2" applyNumberFormat="1" applyFont="1" applyFill="1" applyBorder="1" applyAlignment="1">
      <alignment horizontal="center" vertical="center"/>
    </xf>
    <xf numFmtId="169" fontId="67" fillId="8" borderId="76" xfId="2" applyNumberFormat="1" applyFont="1" applyFill="1" applyBorder="1" applyAlignment="1">
      <alignment horizontal="center" vertical="center"/>
    </xf>
    <xf numFmtId="3" fontId="67" fillId="8" borderId="76" xfId="2" applyNumberFormat="1" applyFont="1" applyFill="1" applyBorder="1" applyAlignment="1">
      <alignment horizontal="center" vertical="center"/>
    </xf>
    <xf numFmtId="3" fontId="67" fillId="12" borderId="35" xfId="0" applyNumberFormat="1" applyFont="1" applyFill="1" applyBorder="1" applyAlignment="1">
      <alignment horizontal="center" vertical="center" wrapText="1"/>
    </xf>
    <xf numFmtId="3" fontId="25" fillId="10" borderId="38" xfId="0" applyNumberFormat="1" applyFont="1" applyFill="1" applyBorder="1" applyAlignment="1">
      <alignment horizontal="center" vertical="center" wrapText="1"/>
    </xf>
    <xf numFmtId="0" fontId="20" fillId="10" borderId="26" xfId="0" applyFont="1" applyFill="1" applyBorder="1" applyAlignment="1">
      <alignment horizontal="center" vertical="center" wrapText="1"/>
    </xf>
    <xf numFmtId="3" fontId="26" fillId="11" borderId="1" xfId="0" applyNumberFormat="1" applyFont="1" applyFill="1" applyBorder="1" applyAlignment="1">
      <alignment horizontal="center" vertical="center" wrapText="1"/>
    </xf>
    <xf numFmtId="3" fontId="27" fillId="11" borderId="42" xfId="0" applyNumberFormat="1" applyFont="1" applyFill="1" applyBorder="1" applyAlignment="1">
      <alignment horizontal="center" vertical="center" wrapText="1"/>
    </xf>
    <xf numFmtId="3" fontId="26" fillId="11" borderId="35" xfId="0" applyNumberFormat="1" applyFont="1" applyFill="1" applyBorder="1" applyAlignment="1">
      <alignment horizontal="center" vertical="center"/>
    </xf>
    <xf numFmtId="3" fontId="27" fillId="11" borderId="42" xfId="0" applyNumberFormat="1" applyFont="1" applyFill="1" applyBorder="1" applyAlignment="1">
      <alignment horizontal="center" vertical="center"/>
    </xf>
    <xf numFmtId="0" fontId="24" fillId="9" borderId="34" xfId="0" applyFont="1" applyFill="1" applyBorder="1" applyAlignment="1">
      <alignment horizontal="center"/>
    </xf>
    <xf numFmtId="0" fontId="15" fillId="9" borderId="35" xfId="0" applyFont="1" applyFill="1" applyBorder="1" applyAlignment="1">
      <alignment horizontal="center"/>
    </xf>
    <xf numFmtId="0" fontId="15" fillId="9" borderId="36" xfId="0" applyFont="1" applyFill="1" applyBorder="1" applyAlignment="1">
      <alignment horizontal="center"/>
    </xf>
    <xf numFmtId="3" fontId="2" fillId="12" borderId="1" xfId="0" applyNumberFormat="1" applyFont="1" applyFill="1" applyBorder="1" applyAlignment="1">
      <alignment horizontal="center" vertical="center" wrapText="1"/>
    </xf>
    <xf numFmtId="3" fontId="2" fillId="12" borderId="42" xfId="0" applyNumberFormat="1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wrapText="1"/>
    </xf>
    <xf numFmtId="0" fontId="2" fillId="12" borderId="35" xfId="0" applyFont="1" applyFill="1" applyBorder="1" applyAlignment="1">
      <alignment horizontal="center" wrapText="1"/>
    </xf>
    <xf numFmtId="3" fontId="2" fillId="12" borderId="38" xfId="0" applyNumberFormat="1" applyFont="1" applyFill="1" applyBorder="1" applyAlignment="1">
      <alignment horizontal="center" vertical="center" wrapText="1"/>
    </xf>
    <xf numFmtId="0" fontId="57" fillId="12" borderId="41" xfId="0" applyFont="1" applyFill="1" applyBorder="1" applyAlignment="1">
      <alignment horizontal="center" vertical="center" wrapText="1"/>
    </xf>
    <xf numFmtId="3" fontId="2" fillId="12" borderId="34" xfId="0" applyNumberFormat="1" applyFont="1" applyFill="1" applyBorder="1" applyAlignment="1">
      <alignment horizontal="center" vertical="center" wrapText="1"/>
    </xf>
    <xf numFmtId="3" fontId="2" fillId="12" borderId="35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1" fontId="2" fillId="12" borderId="42" xfId="0" applyNumberFormat="1" applyFont="1" applyFill="1" applyBorder="1" applyAlignment="1">
      <alignment horizontal="center" vertical="center" wrapText="1"/>
    </xf>
    <xf numFmtId="0" fontId="67" fillId="12" borderId="34" xfId="0" applyFont="1" applyFill="1" applyBorder="1" applyAlignment="1">
      <alignment horizontal="center" wrapText="1"/>
    </xf>
    <xf numFmtId="0" fontId="67" fillId="12" borderId="35" xfId="0" applyFont="1" applyFill="1" applyBorder="1" applyAlignment="1">
      <alignment horizontal="center" wrapText="1"/>
    </xf>
    <xf numFmtId="3" fontId="67" fillId="12" borderId="38" xfId="0" applyNumberFormat="1" applyFont="1" applyFill="1" applyBorder="1" applyAlignment="1">
      <alignment horizontal="center" vertical="center" wrapText="1"/>
    </xf>
    <xf numFmtId="0" fontId="67" fillId="12" borderId="62" xfId="0" applyFont="1" applyFill="1" applyBorder="1" applyAlignment="1">
      <alignment horizontal="center" vertical="center" wrapText="1"/>
    </xf>
    <xf numFmtId="3" fontId="67" fillId="12" borderId="1" xfId="0" applyNumberFormat="1" applyFont="1" applyFill="1" applyBorder="1" applyAlignment="1">
      <alignment horizontal="center" vertical="center" wrapText="1"/>
    </xf>
    <xf numFmtId="3" fontId="67" fillId="12" borderId="63" xfId="0" applyNumberFormat="1" applyFont="1" applyFill="1" applyBorder="1" applyAlignment="1">
      <alignment horizontal="center" vertical="center" wrapText="1"/>
    </xf>
    <xf numFmtId="3" fontId="67" fillId="12" borderId="34" xfId="0" applyNumberFormat="1" applyFont="1" applyFill="1" applyBorder="1" applyAlignment="1">
      <alignment horizontal="center" vertical="center" wrapText="1"/>
    </xf>
    <xf numFmtId="3" fontId="67" fillId="12" borderId="35" xfId="0" applyNumberFormat="1" applyFont="1" applyFill="1" applyBorder="1" applyAlignment="1">
      <alignment horizontal="center" vertical="center" wrapText="1"/>
    </xf>
    <xf numFmtId="1" fontId="67" fillId="12" borderId="1" xfId="0" applyNumberFormat="1" applyFont="1" applyFill="1" applyBorder="1" applyAlignment="1">
      <alignment horizontal="center" vertical="center" wrapText="1"/>
    </xf>
    <xf numFmtId="1" fontId="67" fillId="12" borderId="63" xfId="0" applyNumberFormat="1" applyFont="1" applyFill="1" applyBorder="1" applyAlignment="1">
      <alignment horizontal="center" vertical="center" wrapText="1"/>
    </xf>
    <xf numFmtId="1" fontId="67" fillId="4" borderId="77" xfId="0" applyNumberFormat="1" applyFont="1" applyFill="1" applyBorder="1" applyAlignment="1">
      <alignment horizontal="center" vertical="center" wrapText="1"/>
    </xf>
    <xf numFmtId="1" fontId="67" fillId="0" borderId="78" xfId="0" applyNumberFormat="1" applyFont="1" applyFill="1" applyBorder="1" applyAlignment="1">
      <alignment horizontal="center" vertical="center" wrapText="1"/>
    </xf>
    <xf numFmtId="168" fontId="67" fillId="0" borderId="79" xfId="0" applyNumberFormat="1" applyFont="1" applyBorder="1" applyAlignment="1">
      <alignment horizontal="center" vertical="center"/>
    </xf>
    <xf numFmtId="168" fontId="67" fillId="8" borderId="80" xfId="0" applyNumberFormat="1" applyFont="1" applyFill="1" applyBorder="1" applyAlignment="1">
      <alignment horizontal="center" vertical="center"/>
    </xf>
    <xf numFmtId="168" fontId="67" fillId="0" borderId="80" xfId="0" applyNumberFormat="1" applyFont="1" applyBorder="1" applyAlignment="1">
      <alignment horizontal="center" vertical="center"/>
    </xf>
    <xf numFmtId="168" fontId="10" fillId="0" borderId="79" xfId="0" applyNumberFormat="1" applyFont="1" applyBorder="1" applyAlignment="1">
      <alignment horizontal="center" vertical="center"/>
    </xf>
    <xf numFmtId="0" fontId="67" fillId="16" borderId="50" xfId="0" applyFont="1" applyFill="1" applyBorder="1" applyAlignment="1"/>
    <xf numFmtId="168" fontId="60" fillId="0" borderId="45" xfId="0" applyNumberFormat="1" applyFont="1" applyBorder="1" applyAlignment="1">
      <alignment horizontal="center" vertical="center"/>
    </xf>
    <xf numFmtId="0" fontId="67" fillId="16" borderId="45" xfId="0" applyFont="1" applyFill="1" applyBorder="1" applyAlignment="1"/>
    <xf numFmtId="168" fontId="60" fillId="0" borderId="81" xfId="0" applyNumberFormat="1" applyFont="1" applyBorder="1" applyAlignment="1">
      <alignment horizontal="center" vertical="center"/>
    </xf>
    <xf numFmtId="168" fontId="10" fillId="0" borderId="45" xfId="0" applyNumberFormat="1" applyFont="1" applyBorder="1" applyAlignment="1">
      <alignment horizontal="center" vertical="center"/>
    </xf>
    <xf numFmtId="168" fontId="10" fillId="0" borderId="51" xfId="0" applyNumberFormat="1" applyFont="1" applyBorder="1" applyAlignment="1">
      <alignment horizontal="center" vertical="center"/>
    </xf>
    <xf numFmtId="0" fontId="67" fillId="0" borderId="33" xfId="0" applyFont="1" applyBorder="1" applyAlignment="1"/>
    <xf numFmtId="2" fontId="67" fillId="0" borderId="33" xfId="0" applyNumberFormat="1" applyFont="1" applyBorder="1" applyAlignment="1"/>
    <xf numFmtId="3" fontId="67" fillId="17" borderId="82" xfId="1" applyNumberFormat="1" applyFont="1" applyFill="1" applyBorder="1" applyAlignment="1">
      <alignment horizontal="center" vertical="center" wrapText="1"/>
    </xf>
    <xf numFmtId="1" fontId="67" fillId="12" borderId="43" xfId="0" applyNumberFormat="1" applyFont="1" applyFill="1" applyBorder="1" applyAlignment="1">
      <alignment horizontal="center" vertical="center" wrapText="1"/>
    </xf>
    <xf numFmtId="3" fontId="67" fillId="12" borderId="33" xfId="0" applyNumberFormat="1" applyFont="1" applyFill="1" applyBorder="1" applyAlignment="1">
      <alignment horizontal="center" vertical="center" wrapText="1"/>
    </xf>
    <xf numFmtId="3" fontId="67" fillId="12" borderId="33" xfId="0" applyNumberFormat="1" applyFont="1" applyFill="1" applyBorder="1" applyAlignment="1">
      <alignment horizontal="center" vertical="center" wrapText="1"/>
    </xf>
    <xf numFmtId="1" fontId="67" fillId="12" borderId="83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3 2" xfId="6" xr:uid="{00000000-0005-0000-0000-000002000000}"/>
    <cellStyle name="Normal 5" xfId="5" xr:uid="{00000000-0005-0000-0000-000003000000}"/>
    <cellStyle name="Normal 8" xfId="1" xr:uid="{00000000-0005-0000-0000-000004000000}"/>
    <cellStyle name="Normal_Libro3" xfId="4" xr:uid="{00000000-0005-0000-0000-000005000000}"/>
    <cellStyle name="Porcentaje 3" xfId="3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4559674" cy="34170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4572000" cy="45656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5</xdr:col>
      <xdr:colOff>228600</xdr:colOff>
      <xdr:row>1</xdr:row>
      <xdr:rowOff>94615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4572000" cy="40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U297"/>
  <sheetViews>
    <sheetView zoomScale="85" zoomScaleNormal="85" workbookViewId="0">
      <selection activeCell="L2" sqref="L2"/>
    </sheetView>
  </sheetViews>
  <sheetFormatPr baseColWidth="10" defaultColWidth="14.375" defaultRowHeight="15" customHeight="1" x14ac:dyDescent="0.2"/>
  <cols>
    <col min="1" max="1" width="9.75" customWidth="1"/>
    <col min="2" max="2" width="14.625" customWidth="1"/>
    <col min="3" max="3" width="31.375" customWidth="1"/>
    <col min="4" max="4" width="12.75" customWidth="1"/>
    <col min="5" max="5" width="11.75" customWidth="1"/>
    <col min="6" max="6" width="9.75" customWidth="1"/>
    <col min="7" max="8" width="10.75" customWidth="1"/>
    <col min="9" max="9" width="9.375" customWidth="1"/>
    <col min="10" max="13" width="9.75" customWidth="1"/>
    <col min="14" max="24" width="10.25" customWidth="1"/>
    <col min="25" max="25" width="8.875" customWidth="1"/>
    <col min="26" max="26" width="9.75" customWidth="1"/>
    <col min="27" max="28" width="10.625" customWidth="1"/>
    <col min="29" max="41" width="11.375" customWidth="1"/>
    <col min="42" max="42" width="14" customWidth="1"/>
    <col min="43" max="46" width="11.375" customWidth="1"/>
    <col min="47" max="47" width="15.125" customWidth="1"/>
  </cols>
  <sheetData>
    <row r="1" spans="1:47" s="58" customFormat="1" ht="12.75" x14ac:dyDescent="0.2"/>
    <row r="2" spans="1:47" s="58" customFormat="1" ht="12.75" x14ac:dyDescent="0.2"/>
    <row r="3" spans="1:47" s="58" customFormat="1" ht="12.75" x14ac:dyDescent="0.2"/>
    <row r="4" spans="1:47" s="58" customFormat="1" ht="20.25" x14ac:dyDescent="0.3">
      <c r="A4" s="98" t="s">
        <v>1334</v>
      </c>
    </row>
    <row r="5" spans="1:47" s="58" customFormat="1" ht="13.5" thickBot="1" x14ac:dyDescent="0.25">
      <c r="A5" s="287" t="s">
        <v>1335</v>
      </c>
    </row>
    <row r="6" spans="1:47" s="57" customFormat="1" ht="15.75" customHeight="1" thickBot="1" x14ac:dyDescent="0.25">
      <c r="A6" s="1"/>
      <c r="B6" s="2"/>
      <c r="C6" s="3"/>
      <c r="D6" s="4"/>
      <c r="E6" s="59" t="s">
        <v>1324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  <c r="Y6" s="62" t="s">
        <v>1325</v>
      </c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3"/>
      <c r="AL6" s="64"/>
      <c r="AM6" s="456" t="s">
        <v>100</v>
      </c>
      <c r="AN6" s="457"/>
      <c r="AO6" s="458"/>
      <c r="AP6" s="450" t="s">
        <v>1326</v>
      </c>
      <c r="AQ6" s="452" t="s">
        <v>1327</v>
      </c>
      <c r="AR6" s="454" t="s">
        <v>102</v>
      </c>
      <c r="AS6" s="454"/>
      <c r="AT6" s="454"/>
      <c r="AU6" s="452" t="s">
        <v>1328</v>
      </c>
    </row>
    <row r="7" spans="1:47" s="57" customFormat="1" ht="32.25" customHeight="1" x14ac:dyDescent="0.2">
      <c r="A7" s="5" t="s">
        <v>0</v>
      </c>
      <c r="B7" s="5" t="s">
        <v>1</v>
      </c>
      <c r="C7" s="6" t="s">
        <v>2</v>
      </c>
      <c r="D7" s="65" t="s">
        <v>3</v>
      </c>
      <c r="E7" s="66" t="s">
        <v>4</v>
      </c>
      <c r="F7" s="67">
        <v>1</v>
      </c>
      <c r="G7" s="68">
        <v>2</v>
      </c>
      <c r="H7" s="68">
        <v>3</v>
      </c>
      <c r="I7" s="69">
        <v>4</v>
      </c>
      <c r="J7" s="68">
        <v>5</v>
      </c>
      <c r="K7" s="68">
        <v>6</v>
      </c>
      <c r="L7" s="67">
        <v>7</v>
      </c>
      <c r="M7" s="68">
        <v>8</v>
      </c>
      <c r="N7" s="69">
        <v>9</v>
      </c>
      <c r="O7" s="68">
        <v>10</v>
      </c>
      <c r="P7" s="67">
        <v>11</v>
      </c>
      <c r="Q7" s="68">
        <v>12</v>
      </c>
      <c r="R7" s="68">
        <v>13</v>
      </c>
      <c r="S7" s="69">
        <v>14</v>
      </c>
      <c r="T7" s="68">
        <v>15</v>
      </c>
      <c r="U7" s="67">
        <v>16</v>
      </c>
      <c r="V7" s="68">
        <v>17</v>
      </c>
      <c r="W7" s="68">
        <v>18</v>
      </c>
      <c r="X7" s="69">
        <v>19</v>
      </c>
      <c r="Y7" s="70" t="s">
        <v>5</v>
      </c>
      <c r="Z7" s="71" t="s">
        <v>6</v>
      </c>
      <c r="AA7" s="70" t="s">
        <v>7</v>
      </c>
      <c r="AB7" s="71" t="s">
        <v>8</v>
      </c>
      <c r="AC7" s="70" t="s">
        <v>9</v>
      </c>
      <c r="AD7" s="71" t="s">
        <v>10</v>
      </c>
      <c r="AE7" s="70" t="s">
        <v>11</v>
      </c>
      <c r="AF7" s="71" t="s">
        <v>12</v>
      </c>
      <c r="AG7" s="70" t="s">
        <v>13</v>
      </c>
      <c r="AH7" s="71" t="s">
        <v>14</v>
      </c>
      <c r="AI7" s="70" t="s">
        <v>15</v>
      </c>
      <c r="AJ7" s="71" t="s">
        <v>16</v>
      </c>
      <c r="AK7" s="72" t="s">
        <v>1322</v>
      </c>
      <c r="AL7" s="72" t="s">
        <v>1329</v>
      </c>
      <c r="AM7" s="73" t="s">
        <v>17</v>
      </c>
      <c r="AN7" s="73" t="s">
        <v>18</v>
      </c>
      <c r="AO7" s="73" t="s">
        <v>19</v>
      </c>
      <c r="AP7" s="451"/>
      <c r="AQ7" s="453"/>
      <c r="AR7" s="74" t="s">
        <v>1330</v>
      </c>
      <c r="AS7" s="75" t="s">
        <v>1331</v>
      </c>
      <c r="AT7" s="76" t="s">
        <v>1332</v>
      </c>
      <c r="AU7" s="455"/>
    </row>
    <row r="8" spans="1:47" s="88" customFormat="1" ht="31.5" customHeight="1" x14ac:dyDescent="0.2">
      <c r="A8" s="86">
        <v>220000</v>
      </c>
      <c r="B8" s="86"/>
      <c r="C8" s="86" t="s">
        <v>20</v>
      </c>
      <c r="D8" s="87">
        <f>+D9+D16+D23+D29+D36+D48+D54+D65+D75+D90</f>
        <v>924516</v>
      </c>
      <c r="E8" s="87">
        <f>+E9+E16+E23+E29+E36+E48+E54+E65+E75+E90</f>
        <v>18936</v>
      </c>
      <c r="F8" s="87">
        <f t="shared" ref="F8:AU8" si="0">+F9+F16+F23+F29+F36+F48+F54+F65+F75+F90</f>
        <v>18748</v>
      </c>
      <c r="G8" s="87">
        <f t="shared" si="0"/>
        <v>18638</v>
      </c>
      <c r="H8" s="87">
        <f t="shared" si="0"/>
        <v>18529</v>
      </c>
      <c r="I8" s="87">
        <f t="shared" si="0"/>
        <v>18437</v>
      </c>
      <c r="J8" s="87">
        <f t="shared" si="0"/>
        <v>17929</v>
      </c>
      <c r="K8" s="87">
        <f t="shared" si="0"/>
        <v>17932</v>
      </c>
      <c r="L8" s="87">
        <f t="shared" si="0"/>
        <v>17967</v>
      </c>
      <c r="M8" s="87">
        <f t="shared" si="0"/>
        <v>18059</v>
      </c>
      <c r="N8" s="87">
        <f t="shared" si="0"/>
        <v>18118</v>
      </c>
      <c r="O8" s="87">
        <f t="shared" si="0"/>
        <v>18199</v>
      </c>
      <c r="P8" s="87">
        <f t="shared" si="0"/>
        <v>18302</v>
      </c>
      <c r="Q8" s="87">
        <f t="shared" si="0"/>
        <v>18295</v>
      </c>
      <c r="R8" s="87">
        <f t="shared" si="0"/>
        <v>18042</v>
      </c>
      <c r="S8" s="87">
        <f t="shared" si="0"/>
        <v>17593</v>
      </c>
      <c r="T8" s="87">
        <f t="shared" si="0"/>
        <v>17199</v>
      </c>
      <c r="U8" s="87">
        <f t="shared" si="0"/>
        <v>16808</v>
      </c>
      <c r="V8" s="87">
        <f t="shared" si="0"/>
        <v>16392</v>
      </c>
      <c r="W8" s="87">
        <f t="shared" si="0"/>
        <v>16047</v>
      </c>
      <c r="X8" s="87">
        <f t="shared" si="0"/>
        <v>15711</v>
      </c>
      <c r="Y8" s="87">
        <f t="shared" si="0"/>
        <v>73645</v>
      </c>
      <c r="Z8" s="87">
        <f t="shared" si="0"/>
        <v>70448</v>
      </c>
      <c r="AA8" s="87">
        <f t="shared" si="0"/>
        <v>67147</v>
      </c>
      <c r="AB8" s="87">
        <f t="shared" si="0"/>
        <v>64582</v>
      </c>
      <c r="AC8" s="87">
        <f t="shared" si="0"/>
        <v>61135</v>
      </c>
      <c r="AD8" s="87">
        <f t="shared" si="0"/>
        <v>53064</v>
      </c>
      <c r="AE8" s="87">
        <f t="shared" si="0"/>
        <v>46751</v>
      </c>
      <c r="AF8" s="87">
        <f t="shared" si="0"/>
        <v>42018</v>
      </c>
      <c r="AG8" s="87">
        <f t="shared" si="0"/>
        <v>32740</v>
      </c>
      <c r="AH8" s="87">
        <f t="shared" si="0"/>
        <v>22739</v>
      </c>
      <c r="AI8" s="87">
        <f t="shared" si="0"/>
        <v>15020</v>
      </c>
      <c r="AJ8" s="87">
        <f t="shared" si="0"/>
        <v>9287</v>
      </c>
      <c r="AK8" s="87">
        <f t="shared" si="0"/>
        <v>5512</v>
      </c>
      <c r="AL8" s="87">
        <f t="shared" si="0"/>
        <v>4547</v>
      </c>
      <c r="AM8" s="87">
        <f t="shared" si="0"/>
        <v>1244</v>
      </c>
      <c r="AN8" s="87">
        <f t="shared" si="0"/>
        <v>9419</v>
      </c>
      <c r="AO8" s="87">
        <f t="shared" si="0"/>
        <v>9517</v>
      </c>
      <c r="AP8" s="87">
        <f t="shared" si="0"/>
        <v>23002</v>
      </c>
      <c r="AQ8" s="87">
        <f t="shared" si="0"/>
        <v>438472</v>
      </c>
      <c r="AR8" s="87">
        <f t="shared" si="0"/>
        <v>44382</v>
      </c>
      <c r="AS8" s="87">
        <f t="shared" si="0"/>
        <v>40346</v>
      </c>
      <c r="AT8" s="87">
        <f t="shared" si="0"/>
        <v>185580</v>
      </c>
      <c r="AU8" s="87">
        <f t="shared" si="0"/>
        <v>29820</v>
      </c>
    </row>
    <row r="9" spans="1:47" ht="21" customHeight="1" x14ac:dyDescent="0.2">
      <c r="A9" s="77">
        <v>220100</v>
      </c>
      <c r="B9" s="78"/>
      <c r="C9" s="79" t="s">
        <v>21</v>
      </c>
      <c r="D9" s="80">
        <f>SUM(D10:D15)</f>
        <v>135938</v>
      </c>
      <c r="E9" s="80">
        <f t="shared" ref="E9:AU9" si="1">SUM(E10:E15)</f>
        <v>2477</v>
      </c>
      <c r="F9" s="80">
        <f t="shared" si="1"/>
        <v>2614</v>
      </c>
      <c r="G9" s="80">
        <f t="shared" si="1"/>
        <v>2575</v>
      </c>
      <c r="H9" s="80">
        <f t="shared" si="1"/>
        <v>2643</v>
      </c>
      <c r="I9" s="80">
        <f t="shared" si="1"/>
        <v>2709</v>
      </c>
      <c r="J9" s="80">
        <f t="shared" si="1"/>
        <v>2671</v>
      </c>
      <c r="K9" s="80">
        <f t="shared" si="1"/>
        <v>2494</v>
      </c>
      <c r="L9" s="80">
        <f t="shared" si="1"/>
        <v>2553</v>
      </c>
      <c r="M9" s="80">
        <f t="shared" si="1"/>
        <v>2733</v>
      </c>
      <c r="N9" s="80">
        <f t="shared" si="1"/>
        <v>2689</v>
      </c>
      <c r="O9" s="80">
        <f t="shared" si="1"/>
        <v>2800</v>
      </c>
      <c r="P9" s="80">
        <f t="shared" si="1"/>
        <v>2702</v>
      </c>
      <c r="Q9" s="80">
        <f t="shared" si="1"/>
        <v>2679</v>
      </c>
      <c r="R9" s="80">
        <f t="shared" si="1"/>
        <v>2713</v>
      </c>
      <c r="S9" s="80">
        <f t="shared" si="1"/>
        <v>2717</v>
      </c>
      <c r="T9" s="80">
        <f t="shared" si="1"/>
        <v>2594</v>
      </c>
      <c r="U9" s="80">
        <f t="shared" si="1"/>
        <v>2496</v>
      </c>
      <c r="V9" s="80">
        <f t="shared" si="1"/>
        <v>2546</v>
      </c>
      <c r="W9" s="80">
        <f t="shared" si="1"/>
        <v>2383</v>
      </c>
      <c r="X9" s="80">
        <f t="shared" si="1"/>
        <v>2439</v>
      </c>
      <c r="Y9" s="80">
        <f t="shared" si="1"/>
        <v>11753</v>
      </c>
      <c r="Z9" s="80">
        <f t="shared" si="1"/>
        <v>10716</v>
      </c>
      <c r="AA9" s="80">
        <f t="shared" si="1"/>
        <v>9978</v>
      </c>
      <c r="AB9" s="80">
        <f t="shared" si="1"/>
        <v>9396</v>
      </c>
      <c r="AC9" s="80">
        <f t="shared" si="1"/>
        <v>8993</v>
      </c>
      <c r="AD9" s="80">
        <f t="shared" si="1"/>
        <v>8057</v>
      </c>
      <c r="AE9" s="80">
        <f t="shared" si="1"/>
        <v>6527</v>
      </c>
      <c r="AF9" s="80">
        <f t="shared" si="1"/>
        <v>5705</v>
      </c>
      <c r="AG9" s="80">
        <f t="shared" si="1"/>
        <v>4507</v>
      </c>
      <c r="AH9" s="80">
        <f t="shared" si="1"/>
        <v>3205</v>
      </c>
      <c r="AI9" s="80">
        <f t="shared" si="1"/>
        <v>2174</v>
      </c>
      <c r="AJ9" s="80">
        <f t="shared" si="1"/>
        <v>1303</v>
      </c>
      <c r="AK9" s="80">
        <f t="shared" si="1"/>
        <v>759</v>
      </c>
      <c r="AL9" s="80">
        <f t="shared" si="1"/>
        <v>638</v>
      </c>
      <c r="AM9" s="80">
        <f t="shared" si="1"/>
        <v>167</v>
      </c>
      <c r="AN9" s="80">
        <f t="shared" si="1"/>
        <v>1250</v>
      </c>
      <c r="AO9" s="80">
        <f t="shared" si="1"/>
        <v>1227</v>
      </c>
      <c r="AP9" s="80">
        <f t="shared" si="1"/>
        <v>3029</v>
      </c>
      <c r="AQ9" s="80">
        <f t="shared" si="1"/>
        <v>65058</v>
      </c>
      <c r="AR9" s="80">
        <f t="shared" si="1"/>
        <v>6640</v>
      </c>
      <c r="AS9" s="80">
        <f t="shared" si="1"/>
        <v>6087</v>
      </c>
      <c r="AT9" s="80">
        <f t="shared" si="1"/>
        <v>28310</v>
      </c>
      <c r="AU9" s="80">
        <f t="shared" si="1"/>
        <v>3539</v>
      </c>
    </row>
    <row r="10" spans="1:47" ht="21" customHeight="1" x14ac:dyDescent="0.2">
      <c r="A10" s="52">
        <v>220101</v>
      </c>
      <c r="B10" s="52" t="s">
        <v>22</v>
      </c>
      <c r="C10" s="81" t="s">
        <v>21</v>
      </c>
      <c r="D10" s="82">
        <f>SUM(E10:AL10)</f>
        <v>88058</v>
      </c>
      <c r="E10" s="83">
        <v>1618</v>
      </c>
      <c r="F10" s="83">
        <v>1728</v>
      </c>
      <c r="G10" s="83">
        <v>1748</v>
      </c>
      <c r="H10" s="83">
        <v>1700</v>
      </c>
      <c r="I10" s="83">
        <v>1785</v>
      </c>
      <c r="J10" s="83">
        <v>1820</v>
      </c>
      <c r="K10" s="83">
        <v>1674</v>
      </c>
      <c r="L10" s="83">
        <v>1623</v>
      </c>
      <c r="M10" s="83">
        <v>1831</v>
      </c>
      <c r="N10" s="83">
        <v>1802</v>
      </c>
      <c r="O10" s="83">
        <v>1854</v>
      </c>
      <c r="P10" s="83">
        <v>1774</v>
      </c>
      <c r="Q10" s="83">
        <v>1747</v>
      </c>
      <c r="R10" s="83">
        <v>1782</v>
      </c>
      <c r="S10" s="83">
        <v>1729</v>
      </c>
      <c r="T10" s="83">
        <v>1629</v>
      </c>
      <c r="U10" s="83">
        <v>1568</v>
      </c>
      <c r="V10" s="83">
        <v>1637</v>
      </c>
      <c r="W10" s="83">
        <v>1504</v>
      </c>
      <c r="X10" s="83">
        <v>1589</v>
      </c>
      <c r="Y10" s="83">
        <v>7467</v>
      </c>
      <c r="Z10" s="83">
        <v>6693</v>
      </c>
      <c r="AA10" s="83">
        <v>6409</v>
      </c>
      <c r="AB10" s="83">
        <v>6093</v>
      </c>
      <c r="AC10" s="83">
        <v>5882</v>
      </c>
      <c r="AD10" s="83">
        <v>5169</v>
      </c>
      <c r="AE10" s="83">
        <v>4263</v>
      </c>
      <c r="AF10" s="83">
        <v>3705</v>
      </c>
      <c r="AG10" s="83">
        <v>2961</v>
      </c>
      <c r="AH10" s="83">
        <v>2092</v>
      </c>
      <c r="AI10" s="83">
        <v>1432</v>
      </c>
      <c r="AJ10" s="83">
        <v>843</v>
      </c>
      <c r="AK10" s="83">
        <v>491</v>
      </c>
      <c r="AL10" s="83">
        <v>416</v>
      </c>
      <c r="AM10" s="83">
        <v>92</v>
      </c>
      <c r="AN10" s="83">
        <v>812</v>
      </c>
      <c r="AO10" s="83">
        <v>806</v>
      </c>
      <c r="AP10" s="83">
        <v>1981</v>
      </c>
      <c r="AQ10" s="83">
        <v>42134</v>
      </c>
      <c r="AR10" s="83">
        <v>4350</v>
      </c>
      <c r="AS10" s="83">
        <v>3944</v>
      </c>
      <c r="AT10" s="83">
        <v>18020</v>
      </c>
      <c r="AU10" s="83">
        <v>2089</v>
      </c>
    </row>
    <row r="11" spans="1:47" ht="21" customHeight="1" x14ac:dyDescent="0.2">
      <c r="A11" s="52">
        <v>220102</v>
      </c>
      <c r="B11" s="52" t="s">
        <v>22</v>
      </c>
      <c r="C11" s="81" t="s">
        <v>23</v>
      </c>
      <c r="D11" s="82">
        <f t="shared" ref="D11:D15" si="2">SUM(E11:AL11)</f>
        <v>4888</v>
      </c>
      <c r="E11" s="83">
        <v>67</v>
      </c>
      <c r="F11" s="83">
        <v>107</v>
      </c>
      <c r="G11" s="83">
        <v>99</v>
      </c>
      <c r="H11" s="83">
        <v>116</v>
      </c>
      <c r="I11" s="83">
        <v>108</v>
      </c>
      <c r="J11" s="83">
        <v>96</v>
      </c>
      <c r="K11" s="83">
        <v>111</v>
      </c>
      <c r="L11" s="83">
        <v>106</v>
      </c>
      <c r="M11" s="83">
        <v>92</v>
      </c>
      <c r="N11" s="83">
        <v>102</v>
      </c>
      <c r="O11" s="83">
        <v>89</v>
      </c>
      <c r="P11" s="83">
        <v>81</v>
      </c>
      <c r="Q11" s="83">
        <v>80</v>
      </c>
      <c r="R11" s="83">
        <v>78</v>
      </c>
      <c r="S11" s="83">
        <v>89</v>
      </c>
      <c r="T11" s="83">
        <v>87</v>
      </c>
      <c r="U11" s="83">
        <v>93</v>
      </c>
      <c r="V11" s="83">
        <v>64</v>
      </c>
      <c r="W11" s="83">
        <v>71</v>
      </c>
      <c r="X11" s="83">
        <v>63</v>
      </c>
      <c r="Y11" s="83">
        <v>382</v>
      </c>
      <c r="Z11" s="83">
        <v>412</v>
      </c>
      <c r="AA11" s="83">
        <v>343</v>
      </c>
      <c r="AB11" s="83">
        <v>314</v>
      </c>
      <c r="AC11" s="83">
        <v>313</v>
      </c>
      <c r="AD11" s="83">
        <v>292</v>
      </c>
      <c r="AE11" s="83">
        <v>256</v>
      </c>
      <c r="AF11" s="83">
        <v>253</v>
      </c>
      <c r="AG11" s="83">
        <v>196</v>
      </c>
      <c r="AH11" s="83">
        <v>134</v>
      </c>
      <c r="AI11" s="83">
        <v>78</v>
      </c>
      <c r="AJ11" s="83">
        <v>57</v>
      </c>
      <c r="AK11" s="83">
        <v>31</v>
      </c>
      <c r="AL11" s="83">
        <v>28</v>
      </c>
      <c r="AM11" s="83">
        <v>6</v>
      </c>
      <c r="AN11" s="83">
        <v>32</v>
      </c>
      <c r="AO11" s="83">
        <v>35</v>
      </c>
      <c r="AP11" s="83">
        <v>81</v>
      </c>
      <c r="AQ11" s="83">
        <v>2270</v>
      </c>
      <c r="AR11" s="83">
        <v>203</v>
      </c>
      <c r="AS11" s="83">
        <v>184</v>
      </c>
      <c r="AT11" s="83">
        <v>949</v>
      </c>
      <c r="AU11" s="83">
        <v>214</v>
      </c>
    </row>
    <row r="12" spans="1:47" ht="21" customHeight="1" x14ac:dyDescent="0.2">
      <c r="A12" s="52">
        <v>220103</v>
      </c>
      <c r="B12" s="52" t="s">
        <v>22</v>
      </c>
      <c r="C12" s="81" t="s">
        <v>24</v>
      </c>
      <c r="D12" s="82">
        <f t="shared" si="2"/>
        <v>1691</v>
      </c>
      <c r="E12" s="83">
        <v>41</v>
      </c>
      <c r="F12" s="83">
        <v>32</v>
      </c>
      <c r="G12" s="83">
        <v>20</v>
      </c>
      <c r="H12" s="83">
        <v>28</v>
      </c>
      <c r="I12" s="83">
        <v>22</v>
      </c>
      <c r="J12" s="83">
        <v>27</v>
      </c>
      <c r="K12" s="83">
        <v>25</v>
      </c>
      <c r="L12" s="83">
        <v>28</v>
      </c>
      <c r="M12" s="83">
        <v>22</v>
      </c>
      <c r="N12" s="83">
        <v>17</v>
      </c>
      <c r="O12" s="83">
        <v>24</v>
      </c>
      <c r="P12" s="83">
        <v>21</v>
      </c>
      <c r="Q12" s="83">
        <v>23</v>
      </c>
      <c r="R12" s="83">
        <v>25</v>
      </c>
      <c r="S12" s="83">
        <v>33</v>
      </c>
      <c r="T12" s="83">
        <v>28</v>
      </c>
      <c r="U12" s="83">
        <v>24</v>
      </c>
      <c r="V12" s="83">
        <v>31</v>
      </c>
      <c r="W12" s="83">
        <v>30</v>
      </c>
      <c r="X12" s="83">
        <v>20</v>
      </c>
      <c r="Y12" s="83">
        <v>121</v>
      </c>
      <c r="Z12" s="83">
        <v>123</v>
      </c>
      <c r="AA12" s="83">
        <v>141</v>
      </c>
      <c r="AB12" s="83">
        <v>147</v>
      </c>
      <c r="AC12" s="83">
        <v>128</v>
      </c>
      <c r="AD12" s="83">
        <v>124</v>
      </c>
      <c r="AE12" s="83">
        <v>103</v>
      </c>
      <c r="AF12" s="83">
        <v>85</v>
      </c>
      <c r="AG12" s="83">
        <v>72</v>
      </c>
      <c r="AH12" s="83">
        <v>58</v>
      </c>
      <c r="AI12" s="83">
        <v>31</v>
      </c>
      <c r="AJ12" s="83">
        <v>21</v>
      </c>
      <c r="AK12" s="83">
        <v>8</v>
      </c>
      <c r="AL12" s="83">
        <v>8</v>
      </c>
      <c r="AM12" s="83">
        <v>3</v>
      </c>
      <c r="AN12" s="83">
        <v>25</v>
      </c>
      <c r="AO12" s="83">
        <v>16</v>
      </c>
      <c r="AP12" s="83">
        <v>50</v>
      </c>
      <c r="AQ12" s="83">
        <v>755</v>
      </c>
      <c r="AR12" s="83">
        <v>60</v>
      </c>
      <c r="AS12" s="83">
        <v>60</v>
      </c>
      <c r="AT12" s="83">
        <v>303</v>
      </c>
      <c r="AU12" s="83">
        <v>90</v>
      </c>
    </row>
    <row r="13" spans="1:47" ht="21" customHeight="1" x14ac:dyDescent="0.2">
      <c r="A13" s="52">
        <v>220104</v>
      </c>
      <c r="B13" s="52" t="s">
        <v>22</v>
      </c>
      <c r="C13" s="81" t="s">
        <v>25</v>
      </c>
      <c r="D13" s="82">
        <f t="shared" si="2"/>
        <v>15549</v>
      </c>
      <c r="E13" s="83">
        <v>245</v>
      </c>
      <c r="F13" s="83">
        <v>254</v>
      </c>
      <c r="G13" s="83">
        <v>285</v>
      </c>
      <c r="H13" s="83">
        <v>300</v>
      </c>
      <c r="I13" s="83">
        <v>306</v>
      </c>
      <c r="J13" s="83">
        <v>269</v>
      </c>
      <c r="K13" s="83">
        <v>254</v>
      </c>
      <c r="L13" s="83">
        <v>314</v>
      </c>
      <c r="M13" s="83">
        <v>310</v>
      </c>
      <c r="N13" s="83">
        <v>299</v>
      </c>
      <c r="O13" s="83">
        <v>333</v>
      </c>
      <c r="P13" s="83">
        <v>309</v>
      </c>
      <c r="Q13" s="83">
        <v>309</v>
      </c>
      <c r="R13" s="83">
        <v>317</v>
      </c>
      <c r="S13" s="83">
        <v>332</v>
      </c>
      <c r="T13" s="83">
        <v>318</v>
      </c>
      <c r="U13" s="83">
        <v>312</v>
      </c>
      <c r="V13" s="83">
        <v>317</v>
      </c>
      <c r="W13" s="83">
        <v>302</v>
      </c>
      <c r="X13" s="83">
        <v>290</v>
      </c>
      <c r="Y13" s="83">
        <v>1458</v>
      </c>
      <c r="Z13" s="83">
        <v>1302</v>
      </c>
      <c r="AA13" s="83">
        <v>1184</v>
      </c>
      <c r="AB13" s="83">
        <v>1074</v>
      </c>
      <c r="AC13" s="83">
        <v>989</v>
      </c>
      <c r="AD13" s="83">
        <v>899</v>
      </c>
      <c r="AE13" s="83">
        <v>718</v>
      </c>
      <c r="AF13" s="83">
        <v>613</v>
      </c>
      <c r="AG13" s="83">
        <v>462</v>
      </c>
      <c r="AH13" s="83">
        <v>344</v>
      </c>
      <c r="AI13" s="83">
        <v>242</v>
      </c>
      <c r="AJ13" s="83">
        <v>138</v>
      </c>
      <c r="AK13" s="83">
        <v>84</v>
      </c>
      <c r="AL13" s="83">
        <v>67</v>
      </c>
      <c r="AM13" s="83">
        <v>24</v>
      </c>
      <c r="AN13" s="83">
        <v>120</v>
      </c>
      <c r="AO13" s="83">
        <v>125</v>
      </c>
      <c r="AP13" s="83">
        <v>298</v>
      </c>
      <c r="AQ13" s="83">
        <v>7535</v>
      </c>
      <c r="AR13" s="83">
        <v>784</v>
      </c>
      <c r="AS13" s="83">
        <v>713</v>
      </c>
      <c r="AT13" s="83">
        <v>3467</v>
      </c>
      <c r="AU13" s="83">
        <v>370</v>
      </c>
    </row>
    <row r="14" spans="1:47" ht="21" customHeight="1" x14ac:dyDescent="0.2">
      <c r="A14" s="52">
        <v>220105</v>
      </c>
      <c r="B14" s="52" t="s">
        <v>22</v>
      </c>
      <c r="C14" s="81" t="s">
        <v>26</v>
      </c>
      <c r="D14" s="82">
        <f t="shared" si="2"/>
        <v>22808</v>
      </c>
      <c r="E14" s="83">
        <v>428</v>
      </c>
      <c r="F14" s="83">
        <v>440</v>
      </c>
      <c r="G14" s="83">
        <v>382</v>
      </c>
      <c r="H14" s="83">
        <v>448</v>
      </c>
      <c r="I14" s="83">
        <v>439</v>
      </c>
      <c r="J14" s="83">
        <v>392</v>
      </c>
      <c r="K14" s="83">
        <v>379</v>
      </c>
      <c r="L14" s="83">
        <v>430</v>
      </c>
      <c r="M14" s="83">
        <v>439</v>
      </c>
      <c r="N14" s="83">
        <v>420</v>
      </c>
      <c r="O14" s="83">
        <v>458</v>
      </c>
      <c r="P14" s="83">
        <v>472</v>
      </c>
      <c r="Q14" s="83">
        <v>477</v>
      </c>
      <c r="R14" s="83">
        <v>463</v>
      </c>
      <c r="S14" s="83">
        <v>472</v>
      </c>
      <c r="T14" s="83">
        <v>487</v>
      </c>
      <c r="U14" s="83">
        <v>444</v>
      </c>
      <c r="V14" s="83">
        <v>435</v>
      </c>
      <c r="W14" s="83">
        <v>423</v>
      </c>
      <c r="X14" s="83">
        <v>425</v>
      </c>
      <c r="Y14" s="83">
        <v>2066</v>
      </c>
      <c r="Z14" s="83">
        <v>1949</v>
      </c>
      <c r="AA14" s="83">
        <v>1667</v>
      </c>
      <c r="AB14" s="83">
        <v>1542</v>
      </c>
      <c r="AC14" s="83">
        <v>1484</v>
      </c>
      <c r="AD14" s="83">
        <v>1378</v>
      </c>
      <c r="AE14" s="83">
        <v>1052</v>
      </c>
      <c r="AF14" s="83">
        <v>926</v>
      </c>
      <c r="AG14" s="83">
        <v>706</v>
      </c>
      <c r="AH14" s="83">
        <v>505</v>
      </c>
      <c r="AI14" s="83">
        <v>343</v>
      </c>
      <c r="AJ14" s="83">
        <v>211</v>
      </c>
      <c r="AK14" s="83">
        <v>123</v>
      </c>
      <c r="AL14" s="83">
        <v>103</v>
      </c>
      <c r="AM14" s="83">
        <v>35</v>
      </c>
      <c r="AN14" s="83">
        <v>230</v>
      </c>
      <c r="AO14" s="83">
        <v>198</v>
      </c>
      <c r="AP14" s="83">
        <v>522</v>
      </c>
      <c r="AQ14" s="83">
        <v>10999</v>
      </c>
      <c r="AR14" s="83">
        <v>1134</v>
      </c>
      <c r="AS14" s="83">
        <v>1065</v>
      </c>
      <c r="AT14" s="83">
        <v>4963</v>
      </c>
      <c r="AU14" s="83">
        <v>664</v>
      </c>
    </row>
    <row r="15" spans="1:47" ht="21" customHeight="1" x14ac:dyDescent="0.2">
      <c r="A15" s="52">
        <v>220106</v>
      </c>
      <c r="B15" s="52" t="s">
        <v>22</v>
      </c>
      <c r="C15" s="81" t="s">
        <v>27</v>
      </c>
      <c r="D15" s="82">
        <f t="shared" si="2"/>
        <v>2944</v>
      </c>
      <c r="E15" s="83">
        <v>78</v>
      </c>
      <c r="F15" s="83">
        <v>53</v>
      </c>
      <c r="G15" s="83">
        <v>41</v>
      </c>
      <c r="H15" s="83">
        <v>51</v>
      </c>
      <c r="I15" s="83">
        <v>49</v>
      </c>
      <c r="J15" s="83">
        <v>67</v>
      </c>
      <c r="K15" s="83">
        <v>51</v>
      </c>
      <c r="L15" s="83">
        <v>52</v>
      </c>
      <c r="M15" s="83">
        <v>39</v>
      </c>
      <c r="N15" s="83">
        <v>49</v>
      </c>
      <c r="O15" s="83">
        <v>42</v>
      </c>
      <c r="P15" s="83">
        <v>45</v>
      </c>
      <c r="Q15" s="83">
        <v>43</v>
      </c>
      <c r="R15" s="83">
        <v>48</v>
      </c>
      <c r="S15" s="83">
        <v>62</v>
      </c>
      <c r="T15" s="83">
        <v>45</v>
      </c>
      <c r="U15" s="83">
        <v>55</v>
      </c>
      <c r="V15" s="83">
        <v>62</v>
      </c>
      <c r="W15" s="83">
        <v>53</v>
      </c>
      <c r="X15" s="83">
        <v>52</v>
      </c>
      <c r="Y15" s="83">
        <v>259</v>
      </c>
      <c r="Z15" s="83">
        <v>237</v>
      </c>
      <c r="AA15" s="83">
        <v>234</v>
      </c>
      <c r="AB15" s="83">
        <v>226</v>
      </c>
      <c r="AC15" s="83">
        <v>197</v>
      </c>
      <c r="AD15" s="83">
        <v>195</v>
      </c>
      <c r="AE15" s="83">
        <v>135</v>
      </c>
      <c r="AF15" s="83">
        <v>123</v>
      </c>
      <c r="AG15" s="83">
        <v>110</v>
      </c>
      <c r="AH15" s="83">
        <v>72</v>
      </c>
      <c r="AI15" s="83">
        <v>48</v>
      </c>
      <c r="AJ15" s="83">
        <v>33</v>
      </c>
      <c r="AK15" s="83">
        <v>22</v>
      </c>
      <c r="AL15" s="83">
        <v>16</v>
      </c>
      <c r="AM15" s="83">
        <v>7</v>
      </c>
      <c r="AN15" s="83">
        <v>31</v>
      </c>
      <c r="AO15" s="83">
        <v>47</v>
      </c>
      <c r="AP15" s="83">
        <v>97</v>
      </c>
      <c r="AQ15" s="83">
        <v>1365</v>
      </c>
      <c r="AR15" s="83">
        <v>109</v>
      </c>
      <c r="AS15" s="83">
        <v>121</v>
      </c>
      <c r="AT15" s="83">
        <v>608</v>
      </c>
      <c r="AU15" s="83">
        <v>112</v>
      </c>
    </row>
    <row r="16" spans="1:47" ht="21" customHeight="1" x14ac:dyDescent="0.2">
      <c r="A16" s="78">
        <v>220200</v>
      </c>
      <c r="B16" s="78"/>
      <c r="C16" s="79" t="s">
        <v>28</v>
      </c>
      <c r="D16" s="80">
        <f>SUM(D17:D22)</f>
        <v>62580</v>
      </c>
      <c r="E16" s="80">
        <f t="shared" ref="E16:AU16" si="3">SUM(E17:E22)</f>
        <v>1267</v>
      </c>
      <c r="F16" s="80">
        <f t="shared" si="3"/>
        <v>1382</v>
      </c>
      <c r="G16" s="80">
        <f t="shared" si="3"/>
        <v>1395</v>
      </c>
      <c r="H16" s="80">
        <f t="shared" si="3"/>
        <v>1365</v>
      </c>
      <c r="I16" s="80">
        <f t="shared" si="3"/>
        <v>1264</v>
      </c>
      <c r="J16" s="80">
        <f t="shared" si="3"/>
        <v>1214</v>
      </c>
      <c r="K16" s="80">
        <f t="shared" si="3"/>
        <v>1275</v>
      </c>
      <c r="L16" s="80">
        <f t="shared" si="3"/>
        <v>1275</v>
      </c>
      <c r="M16" s="80">
        <f t="shared" si="3"/>
        <v>1244</v>
      </c>
      <c r="N16" s="80">
        <f t="shared" si="3"/>
        <v>1344</v>
      </c>
      <c r="O16" s="80">
        <f t="shared" si="3"/>
        <v>1259</v>
      </c>
      <c r="P16" s="80">
        <f t="shared" si="3"/>
        <v>1275</v>
      </c>
      <c r="Q16" s="80">
        <f t="shared" si="3"/>
        <v>1287</v>
      </c>
      <c r="R16" s="80">
        <f t="shared" si="3"/>
        <v>1322</v>
      </c>
      <c r="S16" s="80">
        <f t="shared" si="3"/>
        <v>1282</v>
      </c>
      <c r="T16" s="80">
        <f t="shared" si="3"/>
        <v>1194</v>
      </c>
      <c r="U16" s="80">
        <f t="shared" si="3"/>
        <v>1265</v>
      </c>
      <c r="V16" s="80">
        <f t="shared" si="3"/>
        <v>1076</v>
      </c>
      <c r="W16" s="80">
        <f t="shared" si="3"/>
        <v>1125</v>
      </c>
      <c r="X16" s="80">
        <f t="shared" si="3"/>
        <v>1036</v>
      </c>
      <c r="Y16" s="80">
        <f t="shared" si="3"/>
        <v>4822</v>
      </c>
      <c r="Z16" s="80">
        <f t="shared" si="3"/>
        <v>4896</v>
      </c>
      <c r="AA16" s="80">
        <f t="shared" si="3"/>
        <v>4308</v>
      </c>
      <c r="AB16" s="80">
        <f t="shared" si="3"/>
        <v>4410</v>
      </c>
      <c r="AC16" s="80">
        <f t="shared" si="3"/>
        <v>4037</v>
      </c>
      <c r="AD16" s="80">
        <f t="shared" si="3"/>
        <v>3495</v>
      </c>
      <c r="AE16" s="80">
        <f t="shared" si="3"/>
        <v>3034</v>
      </c>
      <c r="AF16" s="80">
        <f t="shared" si="3"/>
        <v>2743</v>
      </c>
      <c r="AG16" s="80">
        <f t="shared" si="3"/>
        <v>2174</v>
      </c>
      <c r="AH16" s="80">
        <f t="shared" si="3"/>
        <v>1421</v>
      </c>
      <c r="AI16" s="80">
        <f t="shared" si="3"/>
        <v>909</v>
      </c>
      <c r="AJ16" s="80">
        <f t="shared" si="3"/>
        <v>566</v>
      </c>
      <c r="AK16" s="80">
        <f t="shared" si="3"/>
        <v>342</v>
      </c>
      <c r="AL16" s="80">
        <f t="shared" si="3"/>
        <v>277</v>
      </c>
      <c r="AM16" s="80">
        <f t="shared" si="3"/>
        <v>83</v>
      </c>
      <c r="AN16" s="80">
        <f t="shared" si="3"/>
        <v>603</v>
      </c>
      <c r="AO16" s="80">
        <f t="shared" si="3"/>
        <v>664</v>
      </c>
      <c r="AP16" s="80">
        <f t="shared" si="3"/>
        <v>1534</v>
      </c>
      <c r="AQ16" s="80">
        <f t="shared" si="3"/>
        <v>29726</v>
      </c>
      <c r="AR16" s="80">
        <f t="shared" si="3"/>
        <v>3143</v>
      </c>
      <c r="AS16" s="80">
        <f t="shared" si="3"/>
        <v>2793</v>
      </c>
      <c r="AT16" s="80">
        <f t="shared" si="3"/>
        <v>12538</v>
      </c>
      <c r="AU16" s="80">
        <f t="shared" si="3"/>
        <v>2279</v>
      </c>
    </row>
    <row r="17" spans="1:47" ht="21" customHeight="1" x14ac:dyDescent="0.2">
      <c r="A17" s="52">
        <v>220201</v>
      </c>
      <c r="B17" s="52" t="s">
        <v>22</v>
      </c>
      <c r="C17" s="81" t="s">
        <v>28</v>
      </c>
      <c r="D17" s="82">
        <f t="shared" ref="D17:D22" si="4">SUM(E17:AL17)</f>
        <v>19244</v>
      </c>
      <c r="E17" s="82">
        <v>373</v>
      </c>
      <c r="F17" s="82">
        <v>437</v>
      </c>
      <c r="G17" s="82">
        <v>421</v>
      </c>
      <c r="H17" s="82">
        <v>436</v>
      </c>
      <c r="I17" s="82">
        <v>423</v>
      </c>
      <c r="J17" s="82">
        <v>377</v>
      </c>
      <c r="K17" s="82">
        <v>393</v>
      </c>
      <c r="L17" s="82">
        <v>364</v>
      </c>
      <c r="M17" s="82">
        <v>396</v>
      </c>
      <c r="N17" s="82">
        <v>406</v>
      </c>
      <c r="O17" s="82">
        <v>379</v>
      </c>
      <c r="P17" s="82">
        <v>391</v>
      </c>
      <c r="Q17" s="82">
        <v>362</v>
      </c>
      <c r="R17" s="82">
        <v>391</v>
      </c>
      <c r="S17" s="82">
        <v>373</v>
      </c>
      <c r="T17" s="82">
        <v>303</v>
      </c>
      <c r="U17" s="82">
        <v>365</v>
      </c>
      <c r="V17" s="82">
        <v>290</v>
      </c>
      <c r="W17" s="82">
        <v>318</v>
      </c>
      <c r="X17" s="82">
        <v>310</v>
      </c>
      <c r="Y17" s="82">
        <v>1379</v>
      </c>
      <c r="Z17" s="82">
        <v>1403</v>
      </c>
      <c r="AA17" s="82">
        <v>1307</v>
      </c>
      <c r="AB17" s="82">
        <v>1343</v>
      </c>
      <c r="AC17" s="82">
        <v>1211</v>
      </c>
      <c r="AD17" s="82">
        <v>1110</v>
      </c>
      <c r="AE17" s="82">
        <v>1000</v>
      </c>
      <c r="AF17" s="82">
        <v>904</v>
      </c>
      <c r="AG17" s="82">
        <v>788</v>
      </c>
      <c r="AH17" s="82">
        <v>509</v>
      </c>
      <c r="AI17" s="82">
        <v>316</v>
      </c>
      <c r="AJ17" s="82">
        <v>218</v>
      </c>
      <c r="AK17" s="82">
        <v>137</v>
      </c>
      <c r="AL17" s="82">
        <v>111</v>
      </c>
      <c r="AM17" s="82">
        <v>21</v>
      </c>
      <c r="AN17" s="82">
        <v>181</v>
      </c>
      <c r="AO17" s="82">
        <v>192</v>
      </c>
      <c r="AP17" s="82">
        <v>448</v>
      </c>
      <c r="AQ17" s="82">
        <v>9041</v>
      </c>
      <c r="AR17" s="82">
        <v>957</v>
      </c>
      <c r="AS17" s="82">
        <v>767</v>
      </c>
      <c r="AT17" s="82">
        <v>3675</v>
      </c>
      <c r="AU17" s="82">
        <v>644</v>
      </c>
    </row>
    <row r="18" spans="1:47" ht="21" customHeight="1" x14ac:dyDescent="0.2">
      <c r="A18" s="52">
        <v>220202</v>
      </c>
      <c r="B18" s="52" t="s">
        <v>22</v>
      </c>
      <c r="C18" s="81" t="s">
        <v>29</v>
      </c>
      <c r="D18" s="82">
        <f t="shared" si="4"/>
        <v>10138</v>
      </c>
      <c r="E18" s="82">
        <v>196</v>
      </c>
      <c r="F18" s="82">
        <v>191</v>
      </c>
      <c r="G18" s="82">
        <v>243</v>
      </c>
      <c r="H18" s="82">
        <v>215</v>
      </c>
      <c r="I18" s="82">
        <v>200</v>
      </c>
      <c r="J18" s="82">
        <v>192</v>
      </c>
      <c r="K18" s="82">
        <v>233</v>
      </c>
      <c r="L18" s="82">
        <v>214</v>
      </c>
      <c r="M18" s="82">
        <v>200</v>
      </c>
      <c r="N18" s="82">
        <v>236</v>
      </c>
      <c r="O18" s="82">
        <v>208</v>
      </c>
      <c r="P18" s="82">
        <v>222</v>
      </c>
      <c r="Q18" s="82">
        <v>216</v>
      </c>
      <c r="R18" s="82">
        <v>236</v>
      </c>
      <c r="S18" s="82">
        <v>228</v>
      </c>
      <c r="T18" s="82">
        <v>209</v>
      </c>
      <c r="U18" s="82">
        <v>236</v>
      </c>
      <c r="V18" s="82">
        <v>203</v>
      </c>
      <c r="W18" s="82">
        <v>177</v>
      </c>
      <c r="X18" s="82">
        <v>168</v>
      </c>
      <c r="Y18" s="82">
        <v>781</v>
      </c>
      <c r="Z18" s="82">
        <v>821</v>
      </c>
      <c r="AA18" s="82">
        <v>712</v>
      </c>
      <c r="AB18" s="82">
        <v>850</v>
      </c>
      <c r="AC18" s="82">
        <v>678</v>
      </c>
      <c r="AD18" s="82">
        <v>533</v>
      </c>
      <c r="AE18" s="82">
        <v>420</v>
      </c>
      <c r="AF18" s="82">
        <v>403</v>
      </c>
      <c r="AG18" s="82">
        <v>288</v>
      </c>
      <c r="AH18" s="82">
        <v>192</v>
      </c>
      <c r="AI18" s="82">
        <v>110</v>
      </c>
      <c r="AJ18" s="82">
        <v>61</v>
      </c>
      <c r="AK18" s="82">
        <v>39</v>
      </c>
      <c r="AL18" s="82">
        <v>27</v>
      </c>
      <c r="AM18" s="82">
        <v>13</v>
      </c>
      <c r="AN18" s="82">
        <v>82</v>
      </c>
      <c r="AO18" s="82">
        <v>114</v>
      </c>
      <c r="AP18" s="82">
        <v>239</v>
      </c>
      <c r="AQ18" s="82">
        <v>4998</v>
      </c>
      <c r="AR18" s="82">
        <v>549</v>
      </c>
      <c r="AS18" s="82">
        <v>502</v>
      </c>
      <c r="AT18" s="82">
        <v>2214</v>
      </c>
      <c r="AU18" s="82">
        <v>587</v>
      </c>
    </row>
    <row r="19" spans="1:47" ht="21" customHeight="1" x14ac:dyDescent="0.2">
      <c r="A19" s="52">
        <v>220203</v>
      </c>
      <c r="B19" s="52" t="s">
        <v>22</v>
      </c>
      <c r="C19" s="81" t="s">
        <v>30</v>
      </c>
      <c r="D19" s="82">
        <f t="shared" si="4"/>
        <v>15501</v>
      </c>
      <c r="E19" s="82">
        <v>286</v>
      </c>
      <c r="F19" s="82">
        <v>372</v>
      </c>
      <c r="G19" s="82">
        <v>383</v>
      </c>
      <c r="H19" s="82">
        <v>362</v>
      </c>
      <c r="I19" s="82">
        <v>320</v>
      </c>
      <c r="J19" s="82">
        <v>331</v>
      </c>
      <c r="K19" s="82">
        <v>333</v>
      </c>
      <c r="L19" s="82">
        <v>369</v>
      </c>
      <c r="M19" s="82">
        <v>320</v>
      </c>
      <c r="N19" s="82">
        <v>383</v>
      </c>
      <c r="O19" s="82">
        <v>344</v>
      </c>
      <c r="P19" s="82">
        <v>349</v>
      </c>
      <c r="Q19" s="82">
        <v>343</v>
      </c>
      <c r="R19" s="82">
        <v>345</v>
      </c>
      <c r="S19" s="82">
        <v>342</v>
      </c>
      <c r="T19" s="82">
        <v>341</v>
      </c>
      <c r="U19" s="82">
        <v>296</v>
      </c>
      <c r="V19" s="82">
        <v>279</v>
      </c>
      <c r="W19" s="82">
        <v>308</v>
      </c>
      <c r="X19" s="82">
        <v>284</v>
      </c>
      <c r="Y19" s="82">
        <v>1237</v>
      </c>
      <c r="Z19" s="82">
        <v>1197</v>
      </c>
      <c r="AA19" s="82">
        <v>1084</v>
      </c>
      <c r="AB19" s="82">
        <v>1040</v>
      </c>
      <c r="AC19" s="82">
        <v>983</v>
      </c>
      <c r="AD19" s="82">
        <v>834</v>
      </c>
      <c r="AE19" s="82">
        <v>682</v>
      </c>
      <c r="AF19" s="82">
        <v>593</v>
      </c>
      <c r="AG19" s="82">
        <v>458</v>
      </c>
      <c r="AH19" s="82">
        <v>285</v>
      </c>
      <c r="AI19" s="82">
        <v>188</v>
      </c>
      <c r="AJ19" s="82">
        <v>110</v>
      </c>
      <c r="AK19" s="82">
        <v>56</v>
      </c>
      <c r="AL19" s="82">
        <v>64</v>
      </c>
      <c r="AM19" s="82">
        <v>22</v>
      </c>
      <c r="AN19" s="82">
        <v>135</v>
      </c>
      <c r="AO19" s="82">
        <v>151</v>
      </c>
      <c r="AP19" s="82">
        <v>347</v>
      </c>
      <c r="AQ19" s="82">
        <v>7302</v>
      </c>
      <c r="AR19" s="82">
        <v>812</v>
      </c>
      <c r="AS19" s="82">
        <v>741</v>
      </c>
      <c r="AT19" s="82">
        <v>3073</v>
      </c>
      <c r="AU19" s="82">
        <v>506</v>
      </c>
    </row>
    <row r="20" spans="1:47" ht="21" customHeight="1" x14ac:dyDescent="0.2">
      <c r="A20" s="52">
        <v>220204</v>
      </c>
      <c r="B20" s="52" t="s">
        <v>22</v>
      </c>
      <c r="C20" s="81" t="s">
        <v>31</v>
      </c>
      <c r="D20" s="82">
        <f t="shared" si="4"/>
        <v>2731</v>
      </c>
      <c r="E20" s="82">
        <v>83</v>
      </c>
      <c r="F20" s="82">
        <v>52</v>
      </c>
      <c r="G20" s="82">
        <v>58</v>
      </c>
      <c r="H20" s="82">
        <v>53</v>
      </c>
      <c r="I20" s="82">
        <v>46</v>
      </c>
      <c r="J20" s="82">
        <v>61</v>
      </c>
      <c r="K20" s="82">
        <v>38</v>
      </c>
      <c r="L20" s="82">
        <v>57</v>
      </c>
      <c r="M20" s="82">
        <v>38</v>
      </c>
      <c r="N20" s="82">
        <v>46</v>
      </c>
      <c r="O20" s="82">
        <v>53</v>
      </c>
      <c r="P20" s="82">
        <v>54</v>
      </c>
      <c r="Q20" s="82">
        <v>51</v>
      </c>
      <c r="R20" s="82">
        <v>50</v>
      </c>
      <c r="S20" s="82">
        <v>59</v>
      </c>
      <c r="T20" s="82">
        <v>52</v>
      </c>
      <c r="U20" s="82">
        <v>65</v>
      </c>
      <c r="V20" s="82">
        <v>58</v>
      </c>
      <c r="W20" s="82">
        <v>48</v>
      </c>
      <c r="X20" s="82">
        <v>46</v>
      </c>
      <c r="Y20" s="82">
        <v>226</v>
      </c>
      <c r="Z20" s="82">
        <v>231</v>
      </c>
      <c r="AA20" s="82">
        <v>177</v>
      </c>
      <c r="AB20" s="82">
        <v>215</v>
      </c>
      <c r="AC20" s="82">
        <v>187</v>
      </c>
      <c r="AD20" s="82">
        <v>139</v>
      </c>
      <c r="AE20" s="82">
        <v>133</v>
      </c>
      <c r="AF20" s="82">
        <v>112</v>
      </c>
      <c r="AG20" s="82">
        <v>93</v>
      </c>
      <c r="AH20" s="82">
        <v>61</v>
      </c>
      <c r="AI20" s="82">
        <v>39</v>
      </c>
      <c r="AJ20" s="82">
        <v>25</v>
      </c>
      <c r="AK20" s="82">
        <v>16</v>
      </c>
      <c r="AL20" s="82">
        <v>9</v>
      </c>
      <c r="AM20" s="82">
        <v>7</v>
      </c>
      <c r="AN20" s="82">
        <v>42</v>
      </c>
      <c r="AO20" s="82">
        <v>41</v>
      </c>
      <c r="AP20" s="82">
        <v>102</v>
      </c>
      <c r="AQ20" s="82">
        <v>1328</v>
      </c>
      <c r="AR20" s="82">
        <v>117</v>
      </c>
      <c r="AS20" s="82">
        <v>129</v>
      </c>
      <c r="AT20" s="82">
        <v>596</v>
      </c>
      <c r="AU20" s="82">
        <v>102</v>
      </c>
    </row>
    <row r="21" spans="1:47" ht="21" customHeight="1" x14ac:dyDescent="0.2">
      <c r="A21" s="52">
        <v>220205</v>
      </c>
      <c r="B21" s="52" t="s">
        <v>22</v>
      </c>
      <c r="C21" s="81" t="s">
        <v>32</v>
      </c>
      <c r="D21" s="82">
        <f t="shared" si="4"/>
        <v>8622</v>
      </c>
      <c r="E21" s="82">
        <v>174</v>
      </c>
      <c r="F21" s="82">
        <v>192</v>
      </c>
      <c r="G21" s="82">
        <v>166</v>
      </c>
      <c r="H21" s="82">
        <v>167</v>
      </c>
      <c r="I21" s="82">
        <v>162</v>
      </c>
      <c r="J21" s="82">
        <v>152</v>
      </c>
      <c r="K21" s="82">
        <v>159</v>
      </c>
      <c r="L21" s="82">
        <v>159</v>
      </c>
      <c r="M21" s="82">
        <v>163</v>
      </c>
      <c r="N21" s="82">
        <v>167</v>
      </c>
      <c r="O21" s="82">
        <v>169</v>
      </c>
      <c r="P21" s="82">
        <v>146</v>
      </c>
      <c r="Q21" s="82">
        <v>176</v>
      </c>
      <c r="R21" s="82">
        <v>167</v>
      </c>
      <c r="S21" s="82">
        <v>158</v>
      </c>
      <c r="T21" s="82">
        <v>168</v>
      </c>
      <c r="U21" s="82">
        <v>176</v>
      </c>
      <c r="V21" s="82">
        <v>138</v>
      </c>
      <c r="W21" s="82">
        <v>167</v>
      </c>
      <c r="X21" s="82">
        <v>144</v>
      </c>
      <c r="Y21" s="82">
        <v>658</v>
      </c>
      <c r="Z21" s="82">
        <v>739</v>
      </c>
      <c r="AA21" s="82">
        <v>608</v>
      </c>
      <c r="AB21" s="82">
        <v>529</v>
      </c>
      <c r="AC21" s="82">
        <v>549</v>
      </c>
      <c r="AD21" s="82">
        <v>497</v>
      </c>
      <c r="AE21" s="82">
        <v>454</v>
      </c>
      <c r="AF21" s="82">
        <v>445</v>
      </c>
      <c r="AG21" s="82">
        <v>317</v>
      </c>
      <c r="AH21" s="82">
        <v>212</v>
      </c>
      <c r="AI21" s="82">
        <v>158</v>
      </c>
      <c r="AJ21" s="82">
        <v>96</v>
      </c>
      <c r="AK21" s="82">
        <v>51</v>
      </c>
      <c r="AL21" s="82">
        <v>39</v>
      </c>
      <c r="AM21" s="82">
        <v>13</v>
      </c>
      <c r="AN21" s="82">
        <v>90</v>
      </c>
      <c r="AO21" s="82">
        <v>84</v>
      </c>
      <c r="AP21" s="82">
        <v>211</v>
      </c>
      <c r="AQ21" s="82">
        <v>4034</v>
      </c>
      <c r="AR21" s="82">
        <v>391</v>
      </c>
      <c r="AS21" s="82">
        <v>393</v>
      </c>
      <c r="AT21" s="82">
        <v>1675</v>
      </c>
      <c r="AU21" s="82">
        <v>312</v>
      </c>
    </row>
    <row r="22" spans="1:47" ht="21" customHeight="1" x14ac:dyDescent="0.2">
      <c r="A22" s="52">
        <v>220206</v>
      </c>
      <c r="B22" s="52" t="s">
        <v>22</v>
      </c>
      <c r="C22" s="81" t="s">
        <v>33</v>
      </c>
      <c r="D22" s="82">
        <f t="shared" si="4"/>
        <v>6344</v>
      </c>
      <c r="E22" s="82">
        <v>155</v>
      </c>
      <c r="F22" s="82">
        <v>138</v>
      </c>
      <c r="G22" s="82">
        <v>124</v>
      </c>
      <c r="H22" s="82">
        <v>132</v>
      </c>
      <c r="I22" s="82">
        <v>113</v>
      </c>
      <c r="J22" s="82">
        <v>101</v>
      </c>
      <c r="K22" s="82">
        <v>119</v>
      </c>
      <c r="L22" s="82">
        <v>112</v>
      </c>
      <c r="M22" s="82">
        <v>127</v>
      </c>
      <c r="N22" s="82">
        <v>106</v>
      </c>
      <c r="O22" s="82">
        <v>106</v>
      </c>
      <c r="P22" s="82">
        <v>113</v>
      </c>
      <c r="Q22" s="82">
        <v>139</v>
      </c>
      <c r="R22" s="82">
        <v>133</v>
      </c>
      <c r="S22" s="82">
        <v>122</v>
      </c>
      <c r="T22" s="82">
        <v>121</v>
      </c>
      <c r="U22" s="82">
        <v>127</v>
      </c>
      <c r="V22" s="82">
        <v>108</v>
      </c>
      <c r="W22" s="82">
        <v>107</v>
      </c>
      <c r="X22" s="82">
        <v>84</v>
      </c>
      <c r="Y22" s="82">
        <v>541</v>
      </c>
      <c r="Z22" s="82">
        <v>505</v>
      </c>
      <c r="AA22" s="82">
        <v>420</v>
      </c>
      <c r="AB22" s="82">
        <v>433</v>
      </c>
      <c r="AC22" s="82">
        <v>429</v>
      </c>
      <c r="AD22" s="82">
        <v>382</v>
      </c>
      <c r="AE22" s="82">
        <v>345</v>
      </c>
      <c r="AF22" s="82">
        <v>286</v>
      </c>
      <c r="AG22" s="82">
        <v>230</v>
      </c>
      <c r="AH22" s="82">
        <v>162</v>
      </c>
      <c r="AI22" s="82">
        <v>98</v>
      </c>
      <c r="AJ22" s="82">
        <v>56</v>
      </c>
      <c r="AK22" s="82">
        <v>43</v>
      </c>
      <c r="AL22" s="82">
        <v>27</v>
      </c>
      <c r="AM22" s="82">
        <v>7</v>
      </c>
      <c r="AN22" s="82">
        <v>73</v>
      </c>
      <c r="AO22" s="82">
        <v>82</v>
      </c>
      <c r="AP22" s="82">
        <v>187</v>
      </c>
      <c r="AQ22" s="82">
        <v>3023</v>
      </c>
      <c r="AR22" s="82">
        <v>317</v>
      </c>
      <c r="AS22" s="82">
        <v>261</v>
      </c>
      <c r="AT22" s="82">
        <v>1305</v>
      </c>
      <c r="AU22" s="82">
        <v>128</v>
      </c>
    </row>
    <row r="23" spans="1:47" ht="21" customHeight="1" x14ac:dyDescent="0.2">
      <c r="A23" s="78">
        <v>220300</v>
      </c>
      <c r="B23" s="78"/>
      <c r="C23" s="79" t="s">
        <v>34</v>
      </c>
      <c r="D23" s="80">
        <f>SUM(D24:D28)</f>
        <v>44362</v>
      </c>
      <c r="E23" s="80">
        <f t="shared" ref="E23:AU23" si="5">SUM(E24:E28)</f>
        <v>1229</v>
      </c>
      <c r="F23" s="80">
        <f t="shared" si="5"/>
        <v>988</v>
      </c>
      <c r="G23" s="80">
        <f t="shared" si="5"/>
        <v>892</v>
      </c>
      <c r="H23" s="80">
        <f t="shared" si="5"/>
        <v>957</v>
      </c>
      <c r="I23" s="80">
        <f t="shared" si="5"/>
        <v>842</v>
      </c>
      <c r="J23" s="80">
        <f t="shared" si="5"/>
        <v>938</v>
      </c>
      <c r="K23" s="80">
        <f t="shared" si="5"/>
        <v>846</v>
      </c>
      <c r="L23" s="80">
        <f t="shared" si="5"/>
        <v>860</v>
      </c>
      <c r="M23" s="80">
        <f t="shared" si="5"/>
        <v>907</v>
      </c>
      <c r="N23" s="80">
        <f t="shared" si="5"/>
        <v>806</v>
      </c>
      <c r="O23" s="80">
        <f t="shared" si="5"/>
        <v>890</v>
      </c>
      <c r="P23" s="80">
        <f t="shared" si="5"/>
        <v>922</v>
      </c>
      <c r="Q23" s="80">
        <f t="shared" si="5"/>
        <v>941</v>
      </c>
      <c r="R23" s="80">
        <f t="shared" si="5"/>
        <v>906</v>
      </c>
      <c r="S23" s="80">
        <f t="shared" si="5"/>
        <v>798</v>
      </c>
      <c r="T23" s="80">
        <f t="shared" si="5"/>
        <v>794</v>
      </c>
      <c r="U23" s="80">
        <f t="shared" si="5"/>
        <v>832</v>
      </c>
      <c r="V23" s="80">
        <f t="shared" si="5"/>
        <v>879</v>
      </c>
      <c r="W23" s="80">
        <f t="shared" si="5"/>
        <v>814</v>
      </c>
      <c r="X23" s="80">
        <f t="shared" si="5"/>
        <v>769</v>
      </c>
      <c r="Y23" s="80">
        <f t="shared" si="5"/>
        <v>3585</v>
      </c>
      <c r="Z23" s="80">
        <f t="shared" si="5"/>
        <v>3527</v>
      </c>
      <c r="AA23" s="80">
        <f t="shared" si="5"/>
        <v>3337</v>
      </c>
      <c r="AB23" s="80">
        <f t="shared" si="5"/>
        <v>3157</v>
      </c>
      <c r="AC23" s="80">
        <f t="shared" si="5"/>
        <v>2763</v>
      </c>
      <c r="AD23" s="80">
        <f t="shared" si="5"/>
        <v>2496</v>
      </c>
      <c r="AE23" s="80">
        <f t="shared" si="5"/>
        <v>2091</v>
      </c>
      <c r="AF23" s="80">
        <f t="shared" si="5"/>
        <v>1833</v>
      </c>
      <c r="AG23" s="80">
        <f t="shared" si="5"/>
        <v>1420</v>
      </c>
      <c r="AH23" s="80">
        <f t="shared" si="5"/>
        <v>940</v>
      </c>
      <c r="AI23" s="80">
        <f t="shared" si="5"/>
        <v>612</v>
      </c>
      <c r="AJ23" s="80">
        <f t="shared" si="5"/>
        <v>372</v>
      </c>
      <c r="AK23" s="80">
        <f t="shared" si="5"/>
        <v>219</v>
      </c>
      <c r="AL23" s="80">
        <f t="shared" si="5"/>
        <v>200</v>
      </c>
      <c r="AM23" s="80">
        <f t="shared" si="5"/>
        <v>78</v>
      </c>
      <c r="AN23" s="80">
        <f t="shared" si="5"/>
        <v>584</v>
      </c>
      <c r="AO23" s="80">
        <f t="shared" si="5"/>
        <v>645</v>
      </c>
      <c r="AP23" s="80">
        <f t="shared" si="5"/>
        <v>1490</v>
      </c>
      <c r="AQ23" s="80">
        <f t="shared" si="5"/>
        <v>21366</v>
      </c>
      <c r="AR23" s="80">
        <f t="shared" si="5"/>
        <v>2075</v>
      </c>
      <c r="AS23" s="80">
        <f t="shared" si="5"/>
        <v>2044</v>
      </c>
      <c r="AT23" s="80">
        <f t="shared" si="5"/>
        <v>9126</v>
      </c>
      <c r="AU23" s="80">
        <f t="shared" si="5"/>
        <v>1760</v>
      </c>
    </row>
    <row r="24" spans="1:47" ht="21" customHeight="1" x14ac:dyDescent="0.2">
      <c r="A24" s="52">
        <v>220301</v>
      </c>
      <c r="B24" s="52" t="s">
        <v>22</v>
      </c>
      <c r="C24" s="81" t="s">
        <v>35</v>
      </c>
      <c r="D24" s="82">
        <f>SUM(E24:AL24)</f>
        <v>17537</v>
      </c>
      <c r="E24" s="82">
        <v>517</v>
      </c>
      <c r="F24" s="82">
        <v>399</v>
      </c>
      <c r="G24" s="82">
        <v>384</v>
      </c>
      <c r="H24" s="82">
        <v>392</v>
      </c>
      <c r="I24" s="82">
        <v>382</v>
      </c>
      <c r="J24" s="82">
        <v>380</v>
      </c>
      <c r="K24" s="82">
        <v>327</v>
      </c>
      <c r="L24" s="82">
        <v>356</v>
      </c>
      <c r="M24" s="82">
        <v>383</v>
      </c>
      <c r="N24" s="82">
        <v>339</v>
      </c>
      <c r="O24" s="82">
        <v>346</v>
      </c>
      <c r="P24" s="82">
        <v>361</v>
      </c>
      <c r="Q24" s="82">
        <v>355</v>
      </c>
      <c r="R24" s="82">
        <v>326</v>
      </c>
      <c r="S24" s="82">
        <v>298</v>
      </c>
      <c r="T24" s="82">
        <v>304</v>
      </c>
      <c r="U24" s="82">
        <v>346</v>
      </c>
      <c r="V24" s="82">
        <v>309</v>
      </c>
      <c r="W24" s="82">
        <v>298</v>
      </c>
      <c r="X24" s="82">
        <v>289</v>
      </c>
      <c r="Y24" s="82">
        <v>1339</v>
      </c>
      <c r="Z24" s="82">
        <v>1384</v>
      </c>
      <c r="AA24" s="82">
        <v>1298</v>
      </c>
      <c r="AB24" s="82">
        <v>1228</v>
      </c>
      <c r="AC24" s="82">
        <v>1064</v>
      </c>
      <c r="AD24" s="82">
        <v>1012</v>
      </c>
      <c r="AE24" s="82">
        <v>827</v>
      </c>
      <c r="AF24" s="82">
        <v>720</v>
      </c>
      <c r="AG24" s="82">
        <v>583</v>
      </c>
      <c r="AH24" s="82">
        <v>393</v>
      </c>
      <c r="AI24" s="82">
        <v>260</v>
      </c>
      <c r="AJ24" s="82">
        <v>163</v>
      </c>
      <c r="AK24" s="82">
        <v>94</v>
      </c>
      <c r="AL24" s="82">
        <v>81</v>
      </c>
      <c r="AM24" s="82">
        <v>36</v>
      </c>
      <c r="AN24" s="82">
        <v>243</v>
      </c>
      <c r="AO24" s="82">
        <v>274</v>
      </c>
      <c r="AP24" s="82">
        <v>626</v>
      </c>
      <c r="AQ24" s="82">
        <v>8451</v>
      </c>
      <c r="AR24" s="82">
        <v>788</v>
      </c>
      <c r="AS24" s="82">
        <v>811</v>
      </c>
      <c r="AT24" s="82">
        <v>3523</v>
      </c>
      <c r="AU24" s="82">
        <v>804</v>
      </c>
    </row>
    <row r="25" spans="1:47" ht="21" customHeight="1" x14ac:dyDescent="0.2">
      <c r="A25" s="52">
        <v>220302</v>
      </c>
      <c r="B25" s="52" t="s">
        <v>22</v>
      </c>
      <c r="C25" s="81" t="s">
        <v>36</v>
      </c>
      <c r="D25" s="82">
        <f t="shared" ref="D25:D28" si="6">SUM(E25:AL25)</f>
        <v>2341</v>
      </c>
      <c r="E25" s="82">
        <v>43</v>
      </c>
      <c r="F25" s="82">
        <v>32</v>
      </c>
      <c r="G25" s="82">
        <v>31</v>
      </c>
      <c r="H25" s="82">
        <v>32</v>
      </c>
      <c r="I25" s="82">
        <v>38</v>
      </c>
      <c r="J25" s="82">
        <v>37</v>
      </c>
      <c r="K25" s="82">
        <v>45</v>
      </c>
      <c r="L25" s="82">
        <v>33</v>
      </c>
      <c r="M25" s="82">
        <v>47</v>
      </c>
      <c r="N25" s="82">
        <v>20</v>
      </c>
      <c r="O25" s="82">
        <v>40</v>
      </c>
      <c r="P25" s="82">
        <v>32</v>
      </c>
      <c r="Q25" s="82">
        <v>45</v>
      </c>
      <c r="R25" s="82">
        <v>44</v>
      </c>
      <c r="S25" s="82">
        <v>39</v>
      </c>
      <c r="T25" s="82">
        <v>40</v>
      </c>
      <c r="U25" s="82">
        <v>36</v>
      </c>
      <c r="V25" s="82">
        <v>52</v>
      </c>
      <c r="W25" s="82">
        <v>46</v>
      </c>
      <c r="X25" s="82">
        <v>37</v>
      </c>
      <c r="Y25" s="82">
        <v>185</v>
      </c>
      <c r="Z25" s="82">
        <v>204</v>
      </c>
      <c r="AA25" s="82">
        <v>163</v>
      </c>
      <c r="AB25" s="82">
        <v>177</v>
      </c>
      <c r="AC25" s="82">
        <v>149</v>
      </c>
      <c r="AD25" s="82">
        <v>129</v>
      </c>
      <c r="AE25" s="82">
        <v>127</v>
      </c>
      <c r="AF25" s="82">
        <v>142</v>
      </c>
      <c r="AG25" s="82">
        <v>106</v>
      </c>
      <c r="AH25" s="82">
        <v>75</v>
      </c>
      <c r="AI25" s="82">
        <v>47</v>
      </c>
      <c r="AJ25" s="82">
        <v>25</v>
      </c>
      <c r="AK25" s="82">
        <v>23</v>
      </c>
      <c r="AL25" s="82">
        <v>20</v>
      </c>
      <c r="AM25" s="82">
        <v>3</v>
      </c>
      <c r="AN25" s="82">
        <v>21</v>
      </c>
      <c r="AO25" s="82">
        <v>22</v>
      </c>
      <c r="AP25" s="82">
        <v>52</v>
      </c>
      <c r="AQ25" s="82">
        <v>1016</v>
      </c>
      <c r="AR25" s="82">
        <v>92</v>
      </c>
      <c r="AS25" s="82">
        <v>99</v>
      </c>
      <c r="AT25" s="82">
        <v>441</v>
      </c>
      <c r="AU25" s="82">
        <v>77</v>
      </c>
    </row>
    <row r="26" spans="1:47" ht="21" customHeight="1" x14ac:dyDescent="0.2">
      <c r="A26" s="52">
        <v>220303</v>
      </c>
      <c r="B26" s="52" t="s">
        <v>22</v>
      </c>
      <c r="C26" s="81" t="s">
        <v>20</v>
      </c>
      <c r="D26" s="82">
        <f t="shared" si="6"/>
        <v>13643</v>
      </c>
      <c r="E26" s="82">
        <v>416</v>
      </c>
      <c r="F26" s="82">
        <v>324</v>
      </c>
      <c r="G26" s="82">
        <v>272</v>
      </c>
      <c r="H26" s="82">
        <v>330</v>
      </c>
      <c r="I26" s="82">
        <v>254</v>
      </c>
      <c r="J26" s="82">
        <v>322</v>
      </c>
      <c r="K26" s="82">
        <v>262</v>
      </c>
      <c r="L26" s="82">
        <v>279</v>
      </c>
      <c r="M26" s="82">
        <v>288</v>
      </c>
      <c r="N26" s="82">
        <v>259</v>
      </c>
      <c r="O26" s="82">
        <v>281</v>
      </c>
      <c r="P26" s="82">
        <v>308</v>
      </c>
      <c r="Q26" s="82">
        <v>312</v>
      </c>
      <c r="R26" s="82">
        <v>298</v>
      </c>
      <c r="S26" s="82">
        <v>268</v>
      </c>
      <c r="T26" s="82">
        <v>254</v>
      </c>
      <c r="U26" s="82">
        <v>259</v>
      </c>
      <c r="V26" s="82">
        <v>306</v>
      </c>
      <c r="W26" s="82">
        <v>276</v>
      </c>
      <c r="X26" s="82">
        <v>253</v>
      </c>
      <c r="Y26" s="82">
        <v>1173</v>
      </c>
      <c r="Z26" s="82">
        <v>1015</v>
      </c>
      <c r="AA26" s="82">
        <v>1059</v>
      </c>
      <c r="AB26" s="82">
        <v>967</v>
      </c>
      <c r="AC26" s="82">
        <v>811</v>
      </c>
      <c r="AD26" s="82">
        <v>738</v>
      </c>
      <c r="AE26" s="82">
        <v>600</v>
      </c>
      <c r="AF26" s="82">
        <v>532</v>
      </c>
      <c r="AG26" s="82">
        <v>370</v>
      </c>
      <c r="AH26" s="82">
        <v>221</v>
      </c>
      <c r="AI26" s="82">
        <v>148</v>
      </c>
      <c r="AJ26" s="82">
        <v>92</v>
      </c>
      <c r="AK26" s="82">
        <v>47</v>
      </c>
      <c r="AL26" s="82">
        <v>49</v>
      </c>
      <c r="AM26" s="82">
        <v>30</v>
      </c>
      <c r="AN26" s="82">
        <v>200</v>
      </c>
      <c r="AO26" s="82">
        <v>216</v>
      </c>
      <c r="AP26" s="82">
        <v>505</v>
      </c>
      <c r="AQ26" s="82">
        <v>6704</v>
      </c>
      <c r="AR26" s="82">
        <v>686</v>
      </c>
      <c r="AS26" s="82">
        <v>675</v>
      </c>
      <c r="AT26" s="82">
        <v>2828</v>
      </c>
      <c r="AU26" s="82">
        <v>520</v>
      </c>
    </row>
    <row r="27" spans="1:47" ht="21" customHeight="1" x14ac:dyDescent="0.2">
      <c r="A27" s="52">
        <v>220304</v>
      </c>
      <c r="B27" s="52" t="s">
        <v>22</v>
      </c>
      <c r="C27" s="81" t="s">
        <v>37</v>
      </c>
      <c r="D27" s="82">
        <f t="shared" si="6"/>
        <v>7497</v>
      </c>
      <c r="E27" s="82">
        <v>187</v>
      </c>
      <c r="F27" s="82">
        <v>158</v>
      </c>
      <c r="G27" s="82">
        <v>119</v>
      </c>
      <c r="H27" s="82">
        <v>135</v>
      </c>
      <c r="I27" s="82">
        <v>115</v>
      </c>
      <c r="J27" s="82">
        <v>144</v>
      </c>
      <c r="K27" s="82">
        <v>150</v>
      </c>
      <c r="L27" s="82">
        <v>129</v>
      </c>
      <c r="M27" s="82">
        <v>139</v>
      </c>
      <c r="N27" s="82">
        <v>109</v>
      </c>
      <c r="O27" s="82">
        <v>157</v>
      </c>
      <c r="P27" s="82">
        <v>147</v>
      </c>
      <c r="Q27" s="82">
        <v>156</v>
      </c>
      <c r="R27" s="82">
        <v>166</v>
      </c>
      <c r="S27" s="82">
        <v>142</v>
      </c>
      <c r="T27" s="82">
        <v>147</v>
      </c>
      <c r="U27" s="82">
        <v>130</v>
      </c>
      <c r="V27" s="82">
        <v>151</v>
      </c>
      <c r="W27" s="82">
        <v>139</v>
      </c>
      <c r="X27" s="82">
        <v>134</v>
      </c>
      <c r="Y27" s="82">
        <v>599</v>
      </c>
      <c r="Z27" s="82">
        <v>613</v>
      </c>
      <c r="AA27" s="82">
        <v>540</v>
      </c>
      <c r="AB27" s="82">
        <v>548</v>
      </c>
      <c r="AC27" s="82">
        <v>517</v>
      </c>
      <c r="AD27" s="82">
        <v>436</v>
      </c>
      <c r="AE27" s="82">
        <v>382</v>
      </c>
      <c r="AF27" s="82">
        <v>327</v>
      </c>
      <c r="AG27" s="82">
        <v>248</v>
      </c>
      <c r="AH27" s="82">
        <v>179</v>
      </c>
      <c r="AI27" s="82">
        <v>109</v>
      </c>
      <c r="AJ27" s="82">
        <v>73</v>
      </c>
      <c r="AK27" s="82">
        <v>37</v>
      </c>
      <c r="AL27" s="82">
        <v>35</v>
      </c>
      <c r="AM27" s="82">
        <v>9</v>
      </c>
      <c r="AN27" s="82">
        <v>90</v>
      </c>
      <c r="AO27" s="82">
        <v>97</v>
      </c>
      <c r="AP27" s="82">
        <v>226</v>
      </c>
      <c r="AQ27" s="82">
        <v>3554</v>
      </c>
      <c r="AR27" s="82">
        <v>358</v>
      </c>
      <c r="AS27" s="82">
        <v>326</v>
      </c>
      <c r="AT27" s="82">
        <v>1545</v>
      </c>
      <c r="AU27" s="82">
        <v>266</v>
      </c>
    </row>
    <row r="28" spans="1:47" ht="21" customHeight="1" x14ac:dyDescent="0.2">
      <c r="A28" s="52">
        <v>220305</v>
      </c>
      <c r="B28" s="52" t="s">
        <v>22</v>
      </c>
      <c r="C28" s="81" t="s">
        <v>38</v>
      </c>
      <c r="D28" s="82">
        <f t="shared" si="6"/>
        <v>3344</v>
      </c>
      <c r="E28" s="82">
        <v>66</v>
      </c>
      <c r="F28" s="82">
        <v>75</v>
      </c>
      <c r="G28" s="82">
        <v>86</v>
      </c>
      <c r="H28" s="82">
        <v>68</v>
      </c>
      <c r="I28" s="82">
        <v>53</v>
      </c>
      <c r="J28" s="82">
        <v>55</v>
      </c>
      <c r="K28" s="82">
        <v>62</v>
      </c>
      <c r="L28" s="82">
        <v>63</v>
      </c>
      <c r="M28" s="82">
        <v>50</v>
      </c>
      <c r="N28" s="82">
        <v>79</v>
      </c>
      <c r="O28" s="82">
        <v>66</v>
      </c>
      <c r="P28" s="82">
        <v>74</v>
      </c>
      <c r="Q28" s="82">
        <v>73</v>
      </c>
      <c r="R28" s="82">
        <v>72</v>
      </c>
      <c r="S28" s="82">
        <v>51</v>
      </c>
      <c r="T28" s="82">
        <v>49</v>
      </c>
      <c r="U28" s="82">
        <v>61</v>
      </c>
      <c r="V28" s="82">
        <v>61</v>
      </c>
      <c r="W28" s="82">
        <v>55</v>
      </c>
      <c r="X28" s="82">
        <v>56</v>
      </c>
      <c r="Y28" s="82">
        <v>289</v>
      </c>
      <c r="Z28" s="82">
        <v>311</v>
      </c>
      <c r="AA28" s="82">
        <v>277</v>
      </c>
      <c r="AB28" s="82">
        <v>237</v>
      </c>
      <c r="AC28" s="82">
        <v>222</v>
      </c>
      <c r="AD28" s="82">
        <v>181</v>
      </c>
      <c r="AE28" s="82">
        <v>155</v>
      </c>
      <c r="AF28" s="82">
        <v>112</v>
      </c>
      <c r="AG28" s="82">
        <v>113</v>
      </c>
      <c r="AH28" s="82">
        <v>72</v>
      </c>
      <c r="AI28" s="82">
        <v>48</v>
      </c>
      <c r="AJ28" s="82">
        <v>19</v>
      </c>
      <c r="AK28" s="82">
        <v>18</v>
      </c>
      <c r="AL28" s="82">
        <v>15</v>
      </c>
      <c r="AM28" s="82">
        <v>0</v>
      </c>
      <c r="AN28" s="82">
        <v>30</v>
      </c>
      <c r="AO28" s="82">
        <v>36</v>
      </c>
      <c r="AP28" s="82">
        <v>81</v>
      </c>
      <c r="AQ28" s="82">
        <v>1641</v>
      </c>
      <c r="AR28" s="82">
        <v>151</v>
      </c>
      <c r="AS28" s="82">
        <v>133</v>
      </c>
      <c r="AT28" s="82">
        <v>789</v>
      </c>
      <c r="AU28" s="82">
        <v>93</v>
      </c>
    </row>
    <row r="29" spans="1:47" ht="21" customHeight="1" x14ac:dyDescent="0.2">
      <c r="A29" s="78">
        <v>220400</v>
      </c>
      <c r="B29" s="78"/>
      <c r="C29" s="79" t="s">
        <v>31</v>
      </c>
      <c r="D29" s="80">
        <f>SUM(D30:D35)</f>
        <v>30915</v>
      </c>
      <c r="E29" s="80">
        <f t="shared" ref="E29:AU29" si="7">SUM(E30:E35)</f>
        <v>597</v>
      </c>
      <c r="F29" s="80">
        <f t="shared" si="7"/>
        <v>567</v>
      </c>
      <c r="G29" s="80">
        <f t="shared" si="7"/>
        <v>489</v>
      </c>
      <c r="H29" s="80">
        <f t="shared" si="7"/>
        <v>555</v>
      </c>
      <c r="I29" s="80">
        <f t="shared" si="7"/>
        <v>573</v>
      </c>
      <c r="J29" s="80">
        <f t="shared" si="7"/>
        <v>624</v>
      </c>
      <c r="K29" s="80">
        <f t="shared" si="7"/>
        <v>517</v>
      </c>
      <c r="L29" s="80">
        <f t="shared" si="7"/>
        <v>531</v>
      </c>
      <c r="M29" s="80">
        <f t="shared" si="7"/>
        <v>555</v>
      </c>
      <c r="N29" s="80">
        <f t="shared" si="7"/>
        <v>575</v>
      </c>
      <c r="O29" s="80">
        <f t="shared" si="7"/>
        <v>594</v>
      </c>
      <c r="P29" s="80">
        <f t="shared" si="7"/>
        <v>536</v>
      </c>
      <c r="Q29" s="80">
        <f t="shared" si="7"/>
        <v>632</v>
      </c>
      <c r="R29" s="80">
        <f t="shared" si="7"/>
        <v>592</v>
      </c>
      <c r="S29" s="80">
        <f t="shared" si="7"/>
        <v>586</v>
      </c>
      <c r="T29" s="80">
        <f t="shared" si="7"/>
        <v>579</v>
      </c>
      <c r="U29" s="80">
        <f t="shared" si="7"/>
        <v>575</v>
      </c>
      <c r="V29" s="80">
        <f t="shared" si="7"/>
        <v>561</v>
      </c>
      <c r="W29" s="80">
        <f t="shared" si="7"/>
        <v>584</v>
      </c>
      <c r="X29" s="80">
        <f t="shared" si="7"/>
        <v>557</v>
      </c>
      <c r="Y29" s="80">
        <f t="shared" si="7"/>
        <v>2411</v>
      </c>
      <c r="Z29" s="80">
        <f t="shared" si="7"/>
        <v>2442</v>
      </c>
      <c r="AA29" s="80">
        <f t="shared" si="7"/>
        <v>2382</v>
      </c>
      <c r="AB29" s="80">
        <f t="shared" si="7"/>
        <v>2202</v>
      </c>
      <c r="AC29" s="80">
        <f t="shared" si="7"/>
        <v>1975</v>
      </c>
      <c r="AD29" s="80">
        <f t="shared" si="7"/>
        <v>1731</v>
      </c>
      <c r="AE29" s="80">
        <f t="shared" si="7"/>
        <v>1617</v>
      </c>
      <c r="AF29" s="80">
        <f t="shared" si="7"/>
        <v>1501</v>
      </c>
      <c r="AG29" s="80">
        <f t="shared" si="7"/>
        <v>1178</v>
      </c>
      <c r="AH29" s="80">
        <f t="shared" si="7"/>
        <v>817</v>
      </c>
      <c r="AI29" s="80">
        <f t="shared" si="7"/>
        <v>544</v>
      </c>
      <c r="AJ29" s="80">
        <f t="shared" si="7"/>
        <v>329</v>
      </c>
      <c r="AK29" s="80">
        <f t="shared" si="7"/>
        <v>219</v>
      </c>
      <c r="AL29" s="80">
        <f t="shared" si="7"/>
        <v>188</v>
      </c>
      <c r="AM29" s="80">
        <f t="shared" si="7"/>
        <v>41</v>
      </c>
      <c r="AN29" s="80">
        <f t="shared" si="7"/>
        <v>324</v>
      </c>
      <c r="AO29" s="80">
        <f t="shared" si="7"/>
        <v>273</v>
      </c>
      <c r="AP29" s="80">
        <f t="shared" si="7"/>
        <v>731</v>
      </c>
      <c r="AQ29" s="80">
        <f t="shared" si="7"/>
        <v>14218</v>
      </c>
      <c r="AR29" s="80">
        <f t="shared" si="7"/>
        <v>1421</v>
      </c>
      <c r="AS29" s="80">
        <f t="shared" si="7"/>
        <v>1339</v>
      </c>
      <c r="AT29" s="80">
        <f t="shared" si="7"/>
        <v>6225</v>
      </c>
      <c r="AU29" s="80">
        <f t="shared" si="7"/>
        <v>1069</v>
      </c>
    </row>
    <row r="30" spans="1:47" ht="21" customHeight="1" x14ac:dyDescent="0.2">
      <c r="A30" s="52">
        <v>220401</v>
      </c>
      <c r="B30" s="52" t="s">
        <v>22</v>
      </c>
      <c r="C30" s="81" t="s">
        <v>39</v>
      </c>
      <c r="D30" s="82">
        <f t="shared" ref="D30:D35" si="8">SUM(E30:AL30)</f>
        <v>15207</v>
      </c>
      <c r="E30" s="82">
        <v>265</v>
      </c>
      <c r="F30" s="82">
        <v>288</v>
      </c>
      <c r="G30" s="82">
        <v>246</v>
      </c>
      <c r="H30" s="82">
        <v>278</v>
      </c>
      <c r="I30" s="82">
        <v>299</v>
      </c>
      <c r="J30" s="82">
        <v>285</v>
      </c>
      <c r="K30" s="82">
        <v>268</v>
      </c>
      <c r="L30" s="82">
        <v>279</v>
      </c>
      <c r="M30" s="82">
        <v>296</v>
      </c>
      <c r="N30" s="82">
        <v>293</v>
      </c>
      <c r="O30" s="82">
        <v>305</v>
      </c>
      <c r="P30" s="82">
        <v>259</v>
      </c>
      <c r="Q30" s="82">
        <v>321</v>
      </c>
      <c r="R30" s="82">
        <v>299</v>
      </c>
      <c r="S30" s="82">
        <v>307</v>
      </c>
      <c r="T30" s="82">
        <v>277</v>
      </c>
      <c r="U30" s="82">
        <v>280</v>
      </c>
      <c r="V30" s="82">
        <v>260</v>
      </c>
      <c r="W30" s="82">
        <v>278</v>
      </c>
      <c r="X30" s="82">
        <v>272</v>
      </c>
      <c r="Y30" s="82">
        <v>1188</v>
      </c>
      <c r="Z30" s="82">
        <v>1186</v>
      </c>
      <c r="AA30" s="82">
        <v>1101</v>
      </c>
      <c r="AB30" s="82">
        <v>1063</v>
      </c>
      <c r="AC30" s="82">
        <v>926</v>
      </c>
      <c r="AD30" s="82">
        <v>868</v>
      </c>
      <c r="AE30" s="82">
        <v>824</v>
      </c>
      <c r="AF30" s="82">
        <v>741</v>
      </c>
      <c r="AG30" s="82">
        <v>582</v>
      </c>
      <c r="AH30" s="82">
        <v>410</v>
      </c>
      <c r="AI30" s="82">
        <v>262</v>
      </c>
      <c r="AJ30" s="82">
        <v>178</v>
      </c>
      <c r="AK30" s="82">
        <v>116</v>
      </c>
      <c r="AL30" s="82">
        <v>107</v>
      </c>
      <c r="AM30" s="82">
        <v>18</v>
      </c>
      <c r="AN30" s="82">
        <v>142</v>
      </c>
      <c r="AO30" s="82">
        <v>123</v>
      </c>
      <c r="AP30" s="82">
        <v>322</v>
      </c>
      <c r="AQ30" s="82">
        <v>6947</v>
      </c>
      <c r="AR30" s="82">
        <v>759</v>
      </c>
      <c r="AS30" s="82">
        <v>648</v>
      </c>
      <c r="AT30" s="82">
        <v>2977</v>
      </c>
      <c r="AU30" s="82">
        <v>583</v>
      </c>
    </row>
    <row r="31" spans="1:47" ht="21" customHeight="1" x14ac:dyDescent="0.2">
      <c r="A31" s="52">
        <v>220402</v>
      </c>
      <c r="B31" s="52" t="s">
        <v>22</v>
      </c>
      <c r="C31" s="81" t="s">
        <v>40</v>
      </c>
      <c r="D31" s="82">
        <f t="shared" si="8"/>
        <v>5802</v>
      </c>
      <c r="E31" s="82">
        <v>155</v>
      </c>
      <c r="F31" s="82">
        <v>105</v>
      </c>
      <c r="G31" s="82">
        <v>82</v>
      </c>
      <c r="H31" s="82">
        <v>112</v>
      </c>
      <c r="I31" s="82">
        <v>110</v>
      </c>
      <c r="J31" s="82">
        <v>146</v>
      </c>
      <c r="K31" s="82">
        <v>87</v>
      </c>
      <c r="L31" s="82">
        <v>83</v>
      </c>
      <c r="M31" s="82">
        <v>93</v>
      </c>
      <c r="N31" s="82">
        <v>115</v>
      </c>
      <c r="O31" s="82">
        <v>107</v>
      </c>
      <c r="P31" s="82">
        <v>97</v>
      </c>
      <c r="Q31" s="82">
        <v>119</v>
      </c>
      <c r="R31" s="82">
        <v>115</v>
      </c>
      <c r="S31" s="82">
        <v>88</v>
      </c>
      <c r="T31" s="82">
        <v>124</v>
      </c>
      <c r="U31" s="82">
        <v>112</v>
      </c>
      <c r="V31" s="82">
        <v>112</v>
      </c>
      <c r="W31" s="82">
        <v>109</v>
      </c>
      <c r="X31" s="82">
        <v>124</v>
      </c>
      <c r="Y31" s="82">
        <v>451</v>
      </c>
      <c r="Z31" s="82">
        <v>501</v>
      </c>
      <c r="AA31" s="82">
        <v>484</v>
      </c>
      <c r="AB31" s="82">
        <v>442</v>
      </c>
      <c r="AC31" s="82">
        <v>402</v>
      </c>
      <c r="AD31" s="82">
        <v>284</v>
      </c>
      <c r="AE31" s="82">
        <v>266</v>
      </c>
      <c r="AF31" s="82">
        <v>255</v>
      </c>
      <c r="AG31" s="82">
        <v>194</v>
      </c>
      <c r="AH31" s="82">
        <v>149</v>
      </c>
      <c r="AI31" s="82">
        <v>90</v>
      </c>
      <c r="AJ31" s="82">
        <v>45</v>
      </c>
      <c r="AK31" s="82">
        <v>26</v>
      </c>
      <c r="AL31" s="82">
        <v>18</v>
      </c>
      <c r="AM31" s="82">
        <v>6</v>
      </c>
      <c r="AN31" s="82">
        <v>92</v>
      </c>
      <c r="AO31" s="82">
        <v>63</v>
      </c>
      <c r="AP31" s="82">
        <v>190</v>
      </c>
      <c r="AQ31" s="82">
        <v>2786</v>
      </c>
      <c r="AR31" s="82">
        <v>241</v>
      </c>
      <c r="AS31" s="82">
        <v>278</v>
      </c>
      <c r="AT31" s="82">
        <v>1279</v>
      </c>
      <c r="AU31" s="82">
        <v>150</v>
      </c>
    </row>
    <row r="32" spans="1:47" ht="21" customHeight="1" x14ac:dyDescent="0.2">
      <c r="A32" s="52">
        <v>220403</v>
      </c>
      <c r="B32" s="52" t="s">
        <v>22</v>
      </c>
      <c r="C32" s="81" t="s">
        <v>41</v>
      </c>
      <c r="D32" s="82">
        <f t="shared" si="8"/>
        <v>1874</v>
      </c>
      <c r="E32" s="82">
        <v>47</v>
      </c>
      <c r="F32" s="82">
        <v>32</v>
      </c>
      <c r="G32" s="82">
        <v>27</v>
      </c>
      <c r="H32" s="82">
        <v>27</v>
      </c>
      <c r="I32" s="82">
        <v>31</v>
      </c>
      <c r="J32" s="82">
        <v>30</v>
      </c>
      <c r="K32" s="82">
        <v>27</v>
      </c>
      <c r="L32" s="82">
        <v>35</v>
      </c>
      <c r="M32" s="82">
        <v>33</v>
      </c>
      <c r="N32" s="82">
        <v>32</v>
      </c>
      <c r="O32" s="82">
        <v>37</v>
      </c>
      <c r="P32" s="82">
        <v>33</v>
      </c>
      <c r="Q32" s="82">
        <v>36</v>
      </c>
      <c r="R32" s="82">
        <v>35</v>
      </c>
      <c r="S32" s="82">
        <v>37</v>
      </c>
      <c r="T32" s="82">
        <v>36</v>
      </c>
      <c r="U32" s="82">
        <v>34</v>
      </c>
      <c r="V32" s="82">
        <v>34</v>
      </c>
      <c r="W32" s="82">
        <v>34</v>
      </c>
      <c r="X32" s="82">
        <v>34</v>
      </c>
      <c r="Y32" s="82">
        <v>152</v>
      </c>
      <c r="Z32" s="82">
        <v>133</v>
      </c>
      <c r="AA32" s="82">
        <v>152</v>
      </c>
      <c r="AB32" s="82">
        <v>119</v>
      </c>
      <c r="AC32" s="82">
        <v>116</v>
      </c>
      <c r="AD32" s="82">
        <v>109</v>
      </c>
      <c r="AE32" s="82">
        <v>95</v>
      </c>
      <c r="AF32" s="82">
        <v>100</v>
      </c>
      <c r="AG32" s="82">
        <v>84</v>
      </c>
      <c r="AH32" s="82">
        <v>46</v>
      </c>
      <c r="AI32" s="82">
        <v>43</v>
      </c>
      <c r="AJ32" s="82">
        <v>25</v>
      </c>
      <c r="AK32" s="82">
        <v>13</v>
      </c>
      <c r="AL32" s="82">
        <v>16</v>
      </c>
      <c r="AM32" s="82">
        <v>4</v>
      </c>
      <c r="AN32" s="82">
        <v>24</v>
      </c>
      <c r="AO32" s="82">
        <v>23</v>
      </c>
      <c r="AP32" s="82">
        <v>58</v>
      </c>
      <c r="AQ32" s="82">
        <v>860</v>
      </c>
      <c r="AR32" s="82">
        <v>83</v>
      </c>
      <c r="AS32" s="82">
        <v>83</v>
      </c>
      <c r="AT32" s="82">
        <v>356</v>
      </c>
      <c r="AU32" s="82">
        <v>66</v>
      </c>
    </row>
    <row r="33" spans="1:47" ht="21" customHeight="1" x14ac:dyDescent="0.2">
      <c r="A33" s="52">
        <v>220404</v>
      </c>
      <c r="B33" s="52" t="s">
        <v>22</v>
      </c>
      <c r="C33" s="81" t="s">
        <v>42</v>
      </c>
      <c r="D33" s="82">
        <f t="shared" si="8"/>
        <v>4888</v>
      </c>
      <c r="E33" s="82">
        <v>74</v>
      </c>
      <c r="F33" s="82">
        <v>91</v>
      </c>
      <c r="G33" s="82">
        <v>79</v>
      </c>
      <c r="H33" s="82">
        <v>91</v>
      </c>
      <c r="I33" s="82">
        <v>80</v>
      </c>
      <c r="J33" s="82">
        <v>111</v>
      </c>
      <c r="K33" s="82">
        <v>95</v>
      </c>
      <c r="L33" s="82">
        <v>86</v>
      </c>
      <c r="M33" s="82">
        <v>88</v>
      </c>
      <c r="N33" s="82">
        <v>94</v>
      </c>
      <c r="O33" s="82">
        <v>94</v>
      </c>
      <c r="P33" s="82">
        <v>84</v>
      </c>
      <c r="Q33" s="82">
        <v>100</v>
      </c>
      <c r="R33" s="82">
        <v>90</v>
      </c>
      <c r="S33" s="82">
        <v>88</v>
      </c>
      <c r="T33" s="82">
        <v>100</v>
      </c>
      <c r="U33" s="82">
        <v>96</v>
      </c>
      <c r="V33" s="82">
        <v>95</v>
      </c>
      <c r="W33" s="82">
        <v>106</v>
      </c>
      <c r="X33" s="82">
        <v>82</v>
      </c>
      <c r="Y33" s="82">
        <v>357</v>
      </c>
      <c r="Z33" s="82">
        <v>371</v>
      </c>
      <c r="AA33" s="82">
        <v>419</v>
      </c>
      <c r="AB33" s="82">
        <v>348</v>
      </c>
      <c r="AC33" s="82">
        <v>326</v>
      </c>
      <c r="AD33" s="82">
        <v>273</v>
      </c>
      <c r="AE33" s="82">
        <v>248</v>
      </c>
      <c r="AF33" s="82">
        <v>247</v>
      </c>
      <c r="AG33" s="82">
        <v>182</v>
      </c>
      <c r="AH33" s="82">
        <v>118</v>
      </c>
      <c r="AI33" s="82">
        <v>82</v>
      </c>
      <c r="AJ33" s="82">
        <v>41</v>
      </c>
      <c r="AK33" s="82">
        <v>30</v>
      </c>
      <c r="AL33" s="82">
        <v>22</v>
      </c>
      <c r="AM33" s="82">
        <v>7</v>
      </c>
      <c r="AN33" s="82">
        <v>34</v>
      </c>
      <c r="AO33" s="82">
        <v>40</v>
      </c>
      <c r="AP33" s="82">
        <v>90</v>
      </c>
      <c r="AQ33" s="82">
        <v>2229</v>
      </c>
      <c r="AR33" s="82">
        <v>213</v>
      </c>
      <c r="AS33" s="82">
        <v>229</v>
      </c>
      <c r="AT33" s="82">
        <v>947</v>
      </c>
      <c r="AU33" s="82">
        <v>178</v>
      </c>
    </row>
    <row r="34" spans="1:47" ht="21" customHeight="1" x14ac:dyDescent="0.2">
      <c r="A34" s="52">
        <v>220405</v>
      </c>
      <c r="B34" s="52" t="s">
        <v>22</v>
      </c>
      <c r="C34" s="81" t="s">
        <v>43</v>
      </c>
      <c r="D34" s="82">
        <f t="shared" si="8"/>
        <v>2307</v>
      </c>
      <c r="E34" s="82">
        <v>45</v>
      </c>
      <c r="F34" s="82">
        <v>41</v>
      </c>
      <c r="G34" s="82">
        <v>37</v>
      </c>
      <c r="H34" s="82">
        <v>39</v>
      </c>
      <c r="I34" s="82">
        <v>36</v>
      </c>
      <c r="J34" s="82">
        <v>36</v>
      </c>
      <c r="K34" s="82">
        <v>33</v>
      </c>
      <c r="L34" s="82">
        <v>35</v>
      </c>
      <c r="M34" s="82">
        <v>33</v>
      </c>
      <c r="N34" s="82">
        <v>31</v>
      </c>
      <c r="O34" s="82">
        <v>35</v>
      </c>
      <c r="P34" s="82">
        <v>49</v>
      </c>
      <c r="Q34" s="82">
        <v>45</v>
      </c>
      <c r="R34" s="82">
        <v>40</v>
      </c>
      <c r="S34" s="82">
        <v>49</v>
      </c>
      <c r="T34" s="82">
        <v>35</v>
      </c>
      <c r="U34" s="82">
        <v>46</v>
      </c>
      <c r="V34" s="82">
        <v>46</v>
      </c>
      <c r="W34" s="82">
        <v>41</v>
      </c>
      <c r="X34" s="82">
        <v>40</v>
      </c>
      <c r="Y34" s="82">
        <v>215</v>
      </c>
      <c r="Z34" s="82">
        <v>193</v>
      </c>
      <c r="AA34" s="82">
        <v>176</v>
      </c>
      <c r="AB34" s="82">
        <v>163</v>
      </c>
      <c r="AC34" s="82">
        <v>144</v>
      </c>
      <c r="AD34" s="82">
        <v>143</v>
      </c>
      <c r="AE34" s="82">
        <v>123</v>
      </c>
      <c r="AF34" s="82">
        <v>104</v>
      </c>
      <c r="AG34" s="82">
        <v>87</v>
      </c>
      <c r="AH34" s="82">
        <v>66</v>
      </c>
      <c r="AI34" s="82">
        <v>39</v>
      </c>
      <c r="AJ34" s="82">
        <v>28</v>
      </c>
      <c r="AK34" s="82">
        <v>21</v>
      </c>
      <c r="AL34" s="82">
        <v>13</v>
      </c>
      <c r="AM34" s="82">
        <v>6</v>
      </c>
      <c r="AN34" s="82">
        <v>28</v>
      </c>
      <c r="AO34" s="82">
        <v>17</v>
      </c>
      <c r="AP34" s="82">
        <v>56</v>
      </c>
      <c r="AQ34" s="82">
        <v>1051</v>
      </c>
      <c r="AR34" s="82">
        <v>89</v>
      </c>
      <c r="AS34" s="82">
        <v>86</v>
      </c>
      <c r="AT34" s="82">
        <v>515</v>
      </c>
      <c r="AU34" s="82">
        <v>67</v>
      </c>
    </row>
    <row r="35" spans="1:47" ht="21" customHeight="1" x14ac:dyDescent="0.2">
      <c r="A35" s="52">
        <v>220406</v>
      </c>
      <c r="B35" s="52" t="s">
        <v>22</v>
      </c>
      <c r="C35" s="81" t="s">
        <v>44</v>
      </c>
      <c r="D35" s="82">
        <f t="shared" si="8"/>
        <v>837</v>
      </c>
      <c r="E35" s="82">
        <v>11</v>
      </c>
      <c r="F35" s="82">
        <v>10</v>
      </c>
      <c r="G35" s="82">
        <v>18</v>
      </c>
      <c r="H35" s="82">
        <v>8</v>
      </c>
      <c r="I35" s="82">
        <v>17</v>
      </c>
      <c r="J35" s="82">
        <v>16</v>
      </c>
      <c r="K35" s="82">
        <v>7</v>
      </c>
      <c r="L35" s="82">
        <v>13</v>
      </c>
      <c r="M35" s="82">
        <v>12</v>
      </c>
      <c r="N35" s="82">
        <v>10</v>
      </c>
      <c r="O35" s="82">
        <v>16</v>
      </c>
      <c r="P35" s="82">
        <v>14</v>
      </c>
      <c r="Q35" s="82">
        <v>11</v>
      </c>
      <c r="R35" s="82">
        <v>13</v>
      </c>
      <c r="S35" s="82">
        <v>17</v>
      </c>
      <c r="T35" s="82">
        <v>7</v>
      </c>
      <c r="U35" s="82">
        <v>7</v>
      </c>
      <c r="V35" s="82">
        <v>14</v>
      </c>
      <c r="W35" s="82">
        <v>16</v>
      </c>
      <c r="X35" s="82">
        <v>5</v>
      </c>
      <c r="Y35" s="82">
        <v>48</v>
      </c>
      <c r="Z35" s="82">
        <v>58</v>
      </c>
      <c r="AA35" s="82">
        <v>50</v>
      </c>
      <c r="AB35" s="82">
        <v>67</v>
      </c>
      <c r="AC35" s="82">
        <v>61</v>
      </c>
      <c r="AD35" s="82">
        <v>54</v>
      </c>
      <c r="AE35" s="82">
        <v>61</v>
      </c>
      <c r="AF35" s="82">
        <v>54</v>
      </c>
      <c r="AG35" s="82">
        <v>49</v>
      </c>
      <c r="AH35" s="82">
        <v>28</v>
      </c>
      <c r="AI35" s="82">
        <v>28</v>
      </c>
      <c r="AJ35" s="82">
        <v>12</v>
      </c>
      <c r="AK35" s="82">
        <v>13</v>
      </c>
      <c r="AL35" s="82">
        <v>12</v>
      </c>
      <c r="AM35" s="82">
        <v>0</v>
      </c>
      <c r="AN35" s="82">
        <v>4</v>
      </c>
      <c r="AO35" s="82">
        <v>7</v>
      </c>
      <c r="AP35" s="82">
        <v>15</v>
      </c>
      <c r="AQ35" s="82">
        <v>345</v>
      </c>
      <c r="AR35" s="82">
        <v>36</v>
      </c>
      <c r="AS35" s="82">
        <v>15</v>
      </c>
      <c r="AT35" s="82">
        <v>151</v>
      </c>
      <c r="AU35" s="82">
        <v>25</v>
      </c>
    </row>
    <row r="36" spans="1:47" ht="21" customHeight="1" x14ac:dyDescent="0.2">
      <c r="A36" s="78">
        <v>220500</v>
      </c>
      <c r="B36" s="78"/>
      <c r="C36" s="79" t="s">
        <v>45</v>
      </c>
      <c r="D36" s="80">
        <f>SUM(D37:D47)</f>
        <v>89674</v>
      </c>
      <c r="E36" s="80">
        <f t="shared" ref="E36:AU36" si="9">SUM(E37:E47)</f>
        <v>1808</v>
      </c>
      <c r="F36" s="80">
        <f t="shared" si="9"/>
        <v>1779</v>
      </c>
      <c r="G36" s="80">
        <f t="shared" si="9"/>
        <v>1745</v>
      </c>
      <c r="H36" s="80">
        <f t="shared" si="9"/>
        <v>1647</v>
      </c>
      <c r="I36" s="80">
        <f t="shared" si="9"/>
        <v>1741</v>
      </c>
      <c r="J36" s="80">
        <f t="shared" si="9"/>
        <v>1805</v>
      </c>
      <c r="K36" s="80">
        <f t="shared" si="9"/>
        <v>1637</v>
      </c>
      <c r="L36" s="80">
        <f t="shared" si="9"/>
        <v>1645</v>
      </c>
      <c r="M36" s="80">
        <f t="shared" si="9"/>
        <v>1706</v>
      </c>
      <c r="N36" s="80">
        <f t="shared" si="9"/>
        <v>1748</v>
      </c>
      <c r="O36" s="80">
        <f t="shared" si="9"/>
        <v>1748</v>
      </c>
      <c r="P36" s="80">
        <f t="shared" si="9"/>
        <v>1836</v>
      </c>
      <c r="Q36" s="80">
        <f t="shared" si="9"/>
        <v>1793</v>
      </c>
      <c r="R36" s="80">
        <f t="shared" si="9"/>
        <v>1772</v>
      </c>
      <c r="S36" s="80">
        <f t="shared" si="9"/>
        <v>1735</v>
      </c>
      <c r="T36" s="80">
        <f t="shared" si="9"/>
        <v>1742</v>
      </c>
      <c r="U36" s="80">
        <f t="shared" si="9"/>
        <v>1712</v>
      </c>
      <c r="V36" s="80">
        <f t="shared" si="9"/>
        <v>1682</v>
      </c>
      <c r="W36" s="80">
        <f t="shared" si="9"/>
        <v>1629</v>
      </c>
      <c r="X36" s="80">
        <f t="shared" si="9"/>
        <v>1554</v>
      </c>
      <c r="Y36" s="80">
        <f t="shared" si="9"/>
        <v>7250</v>
      </c>
      <c r="Z36" s="80">
        <f t="shared" si="9"/>
        <v>6670</v>
      </c>
      <c r="AA36" s="80">
        <f t="shared" si="9"/>
        <v>6743</v>
      </c>
      <c r="AB36" s="80">
        <f t="shared" si="9"/>
        <v>6354</v>
      </c>
      <c r="AC36" s="80">
        <f t="shared" si="9"/>
        <v>5914</v>
      </c>
      <c r="AD36" s="80">
        <f t="shared" si="9"/>
        <v>5095</v>
      </c>
      <c r="AE36" s="80">
        <f t="shared" si="9"/>
        <v>4448</v>
      </c>
      <c r="AF36" s="80">
        <f t="shared" si="9"/>
        <v>3964</v>
      </c>
      <c r="AG36" s="80">
        <f t="shared" si="9"/>
        <v>3053</v>
      </c>
      <c r="AH36" s="80">
        <f t="shared" si="9"/>
        <v>2237</v>
      </c>
      <c r="AI36" s="80">
        <f t="shared" si="9"/>
        <v>1499</v>
      </c>
      <c r="AJ36" s="80">
        <f t="shared" si="9"/>
        <v>938</v>
      </c>
      <c r="AK36" s="80">
        <f t="shared" si="9"/>
        <v>581</v>
      </c>
      <c r="AL36" s="80">
        <f t="shared" si="9"/>
        <v>464</v>
      </c>
      <c r="AM36" s="80">
        <f t="shared" si="9"/>
        <v>135</v>
      </c>
      <c r="AN36" s="80">
        <f t="shared" si="9"/>
        <v>898</v>
      </c>
      <c r="AO36" s="80">
        <f t="shared" si="9"/>
        <v>910</v>
      </c>
      <c r="AP36" s="80">
        <f t="shared" si="9"/>
        <v>2197</v>
      </c>
      <c r="AQ36" s="80">
        <f t="shared" si="9"/>
        <v>42881</v>
      </c>
      <c r="AR36" s="80">
        <f t="shared" si="9"/>
        <v>4226</v>
      </c>
      <c r="AS36" s="80">
        <f t="shared" si="9"/>
        <v>4230</v>
      </c>
      <c r="AT36" s="80">
        <f t="shared" si="9"/>
        <v>18559</v>
      </c>
      <c r="AU36" s="80">
        <f t="shared" si="9"/>
        <v>3176</v>
      </c>
    </row>
    <row r="37" spans="1:47" ht="21" customHeight="1" x14ac:dyDescent="0.2">
      <c r="A37" s="52">
        <v>220501</v>
      </c>
      <c r="B37" s="52" t="s">
        <v>22</v>
      </c>
      <c r="C37" s="81" t="s">
        <v>45</v>
      </c>
      <c r="D37" s="82">
        <f t="shared" ref="D37:D47" si="10">SUM(E37:AL37)</f>
        <v>15773</v>
      </c>
      <c r="E37" s="82">
        <v>287</v>
      </c>
      <c r="F37" s="82">
        <v>267</v>
      </c>
      <c r="G37" s="82">
        <v>307</v>
      </c>
      <c r="H37" s="82">
        <v>298</v>
      </c>
      <c r="I37" s="82">
        <v>314</v>
      </c>
      <c r="J37" s="82">
        <v>321</v>
      </c>
      <c r="K37" s="82">
        <v>248</v>
      </c>
      <c r="L37" s="82">
        <v>289</v>
      </c>
      <c r="M37" s="82">
        <v>304</v>
      </c>
      <c r="N37" s="82">
        <v>284</v>
      </c>
      <c r="O37" s="82">
        <v>302</v>
      </c>
      <c r="P37" s="82">
        <v>271</v>
      </c>
      <c r="Q37" s="82">
        <v>285</v>
      </c>
      <c r="R37" s="82">
        <v>258</v>
      </c>
      <c r="S37" s="82">
        <v>274</v>
      </c>
      <c r="T37" s="82">
        <v>284</v>
      </c>
      <c r="U37" s="82">
        <v>245</v>
      </c>
      <c r="V37" s="82">
        <v>262</v>
      </c>
      <c r="W37" s="82">
        <v>260</v>
      </c>
      <c r="X37" s="82">
        <v>291</v>
      </c>
      <c r="Y37" s="82">
        <v>1239</v>
      </c>
      <c r="Z37" s="82">
        <v>1017</v>
      </c>
      <c r="AA37" s="82">
        <v>1285</v>
      </c>
      <c r="AB37" s="82">
        <v>1114</v>
      </c>
      <c r="AC37" s="82">
        <v>1091</v>
      </c>
      <c r="AD37" s="82">
        <v>871</v>
      </c>
      <c r="AE37" s="82">
        <v>795</v>
      </c>
      <c r="AF37" s="82">
        <v>792</v>
      </c>
      <c r="AG37" s="82">
        <v>649</v>
      </c>
      <c r="AH37" s="82">
        <v>459</v>
      </c>
      <c r="AI37" s="82">
        <v>350</v>
      </c>
      <c r="AJ37" s="82">
        <v>200</v>
      </c>
      <c r="AK37" s="82">
        <v>136</v>
      </c>
      <c r="AL37" s="82">
        <v>124</v>
      </c>
      <c r="AM37" s="82">
        <v>22</v>
      </c>
      <c r="AN37" s="82">
        <v>139</v>
      </c>
      <c r="AO37" s="82">
        <v>148</v>
      </c>
      <c r="AP37" s="82">
        <v>347</v>
      </c>
      <c r="AQ37" s="82">
        <v>7455</v>
      </c>
      <c r="AR37" s="82">
        <v>704</v>
      </c>
      <c r="AS37" s="82">
        <v>659</v>
      </c>
      <c r="AT37" s="82">
        <v>3234</v>
      </c>
      <c r="AU37" s="82">
        <v>459</v>
      </c>
    </row>
    <row r="38" spans="1:47" ht="21" customHeight="1" x14ac:dyDescent="0.2">
      <c r="A38" s="52">
        <v>220502</v>
      </c>
      <c r="B38" s="52" t="s">
        <v>22</v>
      </c>
      <c r="C38" s="81" t="s">
        <v>46</v>
      </c>
      <c r="D38" s="82">
        <f t="shared" si="10"/>
        <v>14368</v>
      </c>
      <c r="E38" s="82">
        <v>355</v>
      </c>
      <c r="F38" s="82">
        <v>276</v>
      </c>
      <c r="G38" s="82">
        <v>305</v>
      </c>
      <c r="H38" s="82">
        <v>263</v>
      </c>
      <c r="I38" s="82">
        <v>259</v>
      </c>
      <c r="J38" s="82">
        <v>263</v>
      </c>
      <c r="K38" s="82">
        <v>262</v>
      </c>
      <c r="L38" s="82">
        <v>254</v>
      </c>
      <c r="M38" s="82">
        <v>255</v>
      </c>
      <c r="N38" s="82">
        <v>277</v>
      </c>
      <c r="O38" s="82">
        <v>293</v>
      </c>
      <c r="P38" s="82">
        <v>325</v>
      </c>
      <c r="Q38" s="82">
        <v>301</v>
      </c>
      <c r="R38" s="82">
        <v>301</v>
      </c>
      <c r="S38" s="82">
        <v>312</v>
      </c>
      <c r="T38" s="82">
        <v>300</v>
      </c>
      <c r="U38" s="82">
        <v>280</v>
      </c>
      <c r="V38" s="82">
        <v>281</v>
      </c>
      <c r="W38" s="82">
        <v>277</v>
      </c>
      <c r="X38" s="82">
        <v>252</v>
      </c>
      <c r="Y38" s="82">
        <v>1299</v>
      </c>
      <c r="Z38" s="82">
        <v>1134</v>
      </c>
      <c r="AA38" s="82">
        <v>1129</v>
      </c>
      <c r="AB38" s="82">
        <v>1022</v>
      </c>
      <c r="AC38" s="82">
        <v>980</v>
      </c>
      <c r="AD38" s="82">
        <v>842</v>
      </c>
      <c r="AE38" s="82">
        <v>635</v>
      </c>
      <c r="AF38" s="82">
        <v>550</v>
      </c>
      <c r="AG38" s="82">
        <v>395</v>
      </c>
      <c r="AH38" s="82">
        <v>280</v>
      </c>
      <c r="AI38" s="82">
        <v>181</v>
      </c>
      <c r="AJ38" s="82">
        <v>116</v>
      </c>
      <c r="AK38" s="82">
        <v>68</v>
      </c>
      <c r="AL38" s="82">
        <v>46</v>
      </c>
      <c r="AM38" s="82">
        <v>25</v>
      </c>
      <c r="AN38" s="82">
        <v>174</v>
      </c>
      <c r="AO38" s="82">
        <v>181</v>
      </c>
      <c r="AP38" s="82">
        <v>432</v>
      </c>
      <c r="AQ38" s="82">
        <v>7100</v>
      </c>
      <c r="AR38" s="82">
        <v>725</v>
      </c>
      <c r="AS38" s="82">
        <v>685</v>
      </c>
      <c r="AT38" s="82">
        <v>3238</v>
      </c>
      <c r="AU38" s="82">
        <v>559</v>
      </c>
    </row>
    <row r="39" spans="1:47" ht="21" customHeight="1" x14ac:dyDescent="0.2">
      <c r="A39" s="52">
        <v>220503</v>
      </c>
      <c r="B39" s="52" t="s">
        <v>22</v>
      </c>
      <c r="C39" s="81" t="s">
        <v>47</v>
      </c>
      <c r="D39" s="82">
        <f t="shared" si="10"/>
        <v>7778</v>
      </c>
      <c r="E39" s="82">
        <v>170</v>
      </c>
      <c r="F39" s="82">
        <v>188</v>
      </c>
      <c r="G39" s="82">
        <v>171</v>
      </c>
      <c r="H39" s="82">
        <v>152</v>
      </c>
      <c r="I39" s="82">
        <v>140</v>
      </c>
      <c r="J39" s="82">
        <v>188</v>
      </c>
      <c r="K39" s="82">
        <v>159</v>
      </c>
      <c r="L39" s="82">
        <v>139</v>
      </c>
      <c r="M39" s="82">
        <v>154</v>
      </c>
      <c r="N39" s="82">
        <v>161</v>
      </c>
      <c r="O39" s="82">
        <v>163</v>
      </c>
      <c r="P39" s="82">
        <v>171</v>
      </c>
      <c r="Q39" s="82">
        <v>179</v>
      </c>
      <c r="R39" s="82">
        <v>179</v>
      </c>
      <c r="S39" s="82">
        <v>139</v>
      </c>
      <c r="T39" s="82">
        <v>153</v>
      </c>
      <c r="U39" s="82">
        <v>171</v>
      </c>
      <c r="V39" s="82">
        <v>152</v>
      </c>
      <c r="W39" s="82">
        <v>173</v>
      </c>
      <c r="X39" s="82">
        <v>136</v>
      </c>
      <c r="Y39" s="82">
        <v>681</v>
      </c>
      <c r="Z39" s="82">
        <v>551</v>
      </c>
      <c r="AA39" s="82">
        <v>471</v>
      </c>
      <c r="AB39" s="82">
        <v>522</v>
      </c>
      <c r="AC39" s="82">
        <v>544</v>
      </c>
      <c r="AD39" s="82">
        <v>426</v>
      </c>
      <c r="AE39" s="82">
        <v>355</v>
      </c>
      <c r="AF39" s="82">
        <v>299</v>
      </c>
      <c r="AG39" s="82">
        <v>231</v>
      </c>
      <c r="AH39" s="82">
        <v>188</v>
      </c>
      <c r="AI39" s="82">
        <v>108</v>
      </c>
      <c r="AJ39" s="82">
        <v>73</v>
      </c>
      <c r="AK39" s="82">
        <v>48</v>
      </c>
      <c r="AL39" s="82">
        <v>43</v>
      </c>
      <c r="AM39" s="82">
        <v>15</v>
      </c>
      <c r="AN39" s="82">
        <v>92</v>
      </c>
      <c r="AO39" s="82">
        <v>78</v>
      </c>
      <c r="AP39" s="82">
        <v>206</v>
      </c>
      <c r="AQ39" s="82">
        <v>3739</v>
      </c>
      <c r="AR39" s="82">
        <v>383</v>
      </c>
      <c r="AS39" s="82">
        <v>419</v>
      </c>
      <c r="AT39" s="82">
        <v>1580</v>
      </c>
      <c r="AU39" s="82">
        <v>315</v>
      </c>
    </row>
    <row r="40" spans="1:47" ht="21" customHeight="1" x14ac:dyDescent="0.2">
      <c r="A40" s="52">
        <v>220504</v>
      </c>
      <c r="B40" s="52" t="s">
        <v>22</v>
      </c>
      <c r="C40" s="81" t="s">
        <v>48</v>
      </c>
      <c r="D40" s="82">
        <f t="shared" si="10"/>
        <v>11467</v>
      </c>
      <c r="E40" s="82">
        <v>263</v>
      </c>
      <c r="F40" s="82">
        <v>285</v>
      </c>
      <c r="G40" s="82">
        <v>249</v>
      </c>
      <c r="H40" s="82">
        <v>243</v>
      </c>
      <c r="I40" s="82">
        <v>245</v>
      </c>
      <c r="J40" s="82">
        <v>275</v>
      </c>
      <c r="K40" s="82">
        <v>243</v>
      </c>
      <c r="L40" s="82">
        <v>236</v>
      </c>
      <c r="M40" s="82">
        <v>217</v>
      </c>
      <c r="N40" s="82">
        <v>249</v>
      </c>
      <c r="O40" s="82">
        <v>217</v>
      </c>
      <c r="P40" s="82">
        <v>243</v>
      </c>
      <c r="Q40" s="82">
        <v>271</v>
      </c>
      <c r="R40" s="82">
        <v>238</v>
      </c>
      <c r="S40" s="82">
        <v>228</v>
      </c>
      <c r="T40" s="82">
        <v>227</v>
      </c>
      <c r="U40" s="82">
        <v>230</v>
      </c>
      <c r="V40" s="82">
        <v>206</v>
      </c>
      <c r="W40" s="82">
        <v>212</v>
      </c>
      <c r="X40" s="82">
        <v>175</v>
      </c>
      <c r="Y40" s="82">
        <v>817</v>
      </c>
      <c r="Z40" s="82">
        <v>918</v>
      </c>
      <c r="AA40" s="82">
        <v>776</v>
      </c>
      <c r="AB40" s="82">
        <v>764</v>
      </c>
      <c r="AC40" s="82">
        <v>699</v>
      </c>
      <c r="AD40" s="82">
        <v>657</v>
      </c>
      <c r="AE40" s="82">
        <v>585</v>
      </c>
      <c r="AF40" s="82">
        <v>494</v>
      </c>
      <c r="AG40" s="82">
        <v>362</v>
      </c>
      <c r="AH40" s="82">
        <v>257</v>
      </c>
      <c r="AI40" s="82">
        <v>170</v>
      </c>
      <c r="AJ40" s="82">
        <v>106</v>
      </c>
      <c r="AK40" s="82">
        <v>60</v>
      </c>
      <c r="AL40" s="82">
        <v>50</v>
      </c>
      <c r="AM40" s="82">
        <v>16</v>
      </c>
      <c r="AN40" s="82">
        <v>140</v>
      </c>
      <c r="AO40" s="82">
        <v>123</v>
      </c>
      <c r="AP40" s="82">
        <v>323</v>
      </c>
      <c r="AQ40" s="82">
        <v>5434</v>
      </c>
      <c r="AR40" s="82">
        <v>564</v>
      </c>
      <c r="AS40" s="82">
        <v>538</v>
      </c>
      <c r="AT40" s="82">
        <v>2177</v>
      </c>
      <c r="AU40" s="82">
        <v>410</v>
      </c>
    </row>
    <row r="41" spans="1:47" ht="21" customHeight="1" x14ac:dyDescent="0.2">
      <c r="A41" s="52">
        <v>220505</v>
      </c>
      <c r="B41" s="52" t="s">
        <v>22</v>
      </c>
      <c r="C41" s="81" t="s">
        <v>49</v>
      </c>
      <c r="D41" s="82">
        <f t="shared" si="10"/>
        <v>2892</v>
      </c>
      <c r="E41" s="82">
        <v>60</v>
      </c>
      <c r="F41" s="82">
        <v>55</v>
      </c>
      <c r="G41" s="82">
        <v>63</v>
      </c>
      <c r="H41" s="82">
        <v>56</v>
      </c>
      <c r="I41" s="82">
        <v>53</v>
      </c>
      <c r="J41" s="82">
        <v>58</v>
      </c>
      <c r="K41" s="82">
        <v>42</v>
      </c>
      <c r="L41" s="82">
        <v>57</v>
      </c>
      <c r="M41" s="82">
        <v>47</v>
      </c>
      <c r="N41" s="82">
        <v>64</v>
      </c>
      <c r="O41" s="82">
        <v>56</v>
      </c>
      <c r="P41" s="82">
        <v>56</v>
      </c>
      <c r="Q41" s="82">
        <v>48</v>
      </c>
      <c r="R41" s="82">
        <v>58</v>
      </c>
      <c r="S41" s="82">
        <v>50</v>
      </c>
      <c r="T41" s="82">
        <v>40</v>
      </c>
      <c r="U41" s="82">
        <v>40</v>
      </c>
      <c r="V41" s="82">
        <v>47</v>
      </c>
      <c r="W41" s="82">
        <v>50</v>
      </c>
      <c r="X41" s="82">
        <v>42</v>
      </c>
      <c r="Y41" s="82">
        <v>198</v>
      </c>
      <c r="Z41" s="82">
        <v>210</v>
      </c>
      <c r="AA41" s="82">
        <v>216</v>
      </c>
      <c r="AB41" s="82">
        <v>211</v>
      </c>
      <c r="AC41" s="82">
        <v>181</v>
      </c>
      <c r="AD41" s="82">
        <v>183</v>
      </c>
      <c r="AE41" s="82">
        <v>160</v>
      </c>
      <c r="AF41" s="82">
        <v>154</v>
      </c>
      <c r="AG41" s="82">
        <v>114</v>
      </c>
      <c r="AH41" s="82">
        <v>83</v>
      </c>
      <c r="AI41" s="82">
        <v>59</v>
      </c>
      <c r="AJ41" s="82">
        <v>38</v>
      </c>
      <c r="AK41" s="82">
        <v>25</v>
      </c>
      <c r="AL41" s="82">
        <v>18</v>
      </c>
      <c r="AM41" s="82">
        <v>6</v>
      </c>
      <c r="AN41" s="82">
        <v>27</v>
      </c>
      <c r="AO41" s="82">
        <v>33</v>
      </c>
      <c r="AP41" s="82">
        <v>73</v>
      </c>
      <c r="AQ41" s="82">
        <v>1233</v>
      </c>
      <c r="AR41" s="82">
        <v>124</v>
      </c>
      <c r="AS41" s="82">
        <v>111</v>
      </c>
      <c r="AT41" s="82">
        <v>467</v>
      </c>
      <c r="AU41" s="82">
        <v>139</v>
      </c>
    </row>
    <row r="42" spans="1:47" ht="21" customHeight="1" x14ac:dyDescent="0.2">
      <c r="A42" s="52">
        <v>220506</v>
      </c>
      <c r="B42" s="52" t="s">
        <v>22</v>
      </c>
      <c r="C42" s="81" t="s">
        <v>50</v>
      </c>
      <c r="D42" s="82">
        <f t="shared" si="10"/>
        <v>9035</v>
      </c>
      <c r="E42" s="82">
        <v>143</v>
      </c>
      <c r="F42" s="82">
        <v>175</v>
      </c>
      <c r="G42" s="82">
        <v>143</v>
      </c>
      <c r="H42" s="82">
        <v>146</v>
      </c>
      <c r="I42" s="82">
        <v>159</v>
      </c>
      <c r="J42" s="82">
        <v>163</v>
      </c>
      <c r="K42" s="82">
        <v>163</v>
      </c>
      <c r="L42" s="82">
        <v>166</v>
      </c>
      <c r="M42" s="82">
        <v>188</v>
      </c>
      <c r="N42" s="82">
        <v>172</v>
      </c>
      <c r="O42" s="82">
        <v>175</v>
      </c>
      <c r="P42" s="82">
        <v>186</v>
      </c>
      <c r="Q42" s="82">
        <v>208</v>
      </c>
      <c r="R42" s="82">
        <v>185</v>
      </c>
      <c r="S42" s="82">
        <v>204</v>
      </c>
      <c r="T42" s="82">
        <v>193</v>
      </c>
      <c r="U42" s="82">
        <v>203</v>
      </c>
      <c r="V42" s="82">
        <v>211</v>
      </c>
      <c r="W42" s="82">
        <v>174</v>
      </c>
      <c r="X42" s="82">
        <v>172</v>
      </c>
      <c r="Y42" s="82">
        <v>779</v>
      </c>
      <c r="Z42" s="82">
        <v>682</v>
      </c>
      <c r="AA42" s="82">
        <v>706</v>
      </c>
      <c r="AB42" s="82">
        <v>659</v>
      </c>
      <c r="AC42" s="82">
        <v>587</v>
      </c>
      <c r="AD42" s="82">
        <v>522</v>
      </c>
      <c r="AE42" s="82">
        <v>417</v>
      </c>
      <c r="AF42" s="82">
        <v>381</v>
      </c>
      <c r="AG42" s="82">
        <v>279</v>
      </c>
      <c r="AH42" s="82">
        <v>202</v>
      </c>
      <c r="AI42" s="82">
        <v>135</v>
      </c>
      <c r="AJ42" s="82">
        <v>78</v>
      </c>
      <c r="AK42" s="82">
        <v>45</v>
      </c>
      <c r="AL42" s="82">
        <v>34</v>
      </c>
      <c r="AM42" s="82">
        <v>12</v>
      </c>
      <c r="AN42" s="82">
        <v>63</v>
      </c>
      <c r="AO42" s="82">
        <v>80</v>
      </c>
      <c r="AP42" s="82">
        <v>173</v>
      </c>
      <c r="AQ42" s="82">
        <v>4352</v>
      </c>
      <c r="AR42" s="82">
        <v>446</v>
      </c>
      <c r="AS42" s="82">
        <v>474</v>
      </c>
      <c r="AT42" s="82">
        <v>1917</v>
      </c>
      <c r="AU42" s="82">
        <v>235</v>
      </c>
    </row>
    <row r="43" spans="1:47" ht="21" customHeight="1" x14ac:dyDescent="0.2">
      <c r="A43" s="52">
        <v>220507</v>
      </c>
      <c r="B43" s="52" t="s">
        <v>22</v>
      </c>
      <c r="C43" s="81" t="s">
        <v>51</v>
      </c>
      <c r="D43" s="82">
        <f t="shared" si="10"/>
        <v>3989</v>
      </c>
      <c r="E43" s="82">
        <v>82</v>
      </c>
      <c r="F43" s="82">
        <v>73</v>
      </c>
      <c r="G43" s="82">
        <v>57</v>
      </c>
      <c r="H43" s="82">
        <v>60</v>
      </c>
      <c r="I43" s="82">
        <v>82</v>
      </c>
      <c r="J43" s="82">
        <v>53</v>
      </c>
      <c r="K43" s="82">
        <v>83</v>
      </c>
      <c r="L43" s="82">
        <v>56</v>
      </c>
      <c r="M43" s="82">
        <v>78</v>
      </c>
      <c r="N43" s="82">
        <v>76</v>
      </c>
      <c r="O43" s="82">
        <v>66</v>
      </c>
      <c r="P43" s="82">
        <v>70</v>
      </c>
      <c r="Q43" s="82">
        <v>68</v>
      </c>
      <c r="R43" s="82">
        <v>66</v>
      </c>
      <c r="S43" s="82">
        <v>69</v>
      </c>
      <c r="T43" s="82">
        <v>67</v>
      </c>
      <c r="U43" s="82">
        <v>68</v>
      </c>
      <c r="V43" s="82">
        <v>70</v>
      </c>
      <c r="W43" s="82">
        <v>67</v>
      </c>
      <c r="X43" s="82">
        <v>62</v>
      </c>
      <c r="Y43" s="82">
        <v>275</v>
      </c>
      <c r="Z43" s="82">
        <v>330</v>
      </c>
      <c r="AA43" s="82">
        <v>288</v>
      </c>
      <c r="AB43" s="82">
        <v>323</v>
      </c>
      <c r="AC43" s="82">
        <v>288</v>
      </c>
      <c r="AD43" s="82">
        <v>249</v>
      </c>
      <c r="AE43" s="82">
        <v>220</v>
      </c>
      <c r="AF43" s="82">
        <v>201</v>
      </c>
      <c r="AG43" s="82">
        <v>161</v>
      </c>
      <c r="AH43" s="82">
        <v>126</v>
      </c>
      <c r="AI43" s="82">
        <v>73</v>
      </c>
      <c r="AJ43" s="82">
        <v>41</v>
      </c>
      <c r="AK43" s="82">
        <v>27</v>
      </c>
      <c r="AL43" s="82">
        <v>14</v>
      </c>
      <c r="AM43" s="82">
        <v>7</v>
      </c>
      <c r="AN43" s="82">
        <v>46</v>
      </c>
      <c r="AO43" s="82">
        <v>36</v>
      </c>
      <c r="AP43" s="82">
        <v>100</v>
      </c>
      <c r="AQ43" s="82">
        <v>1890</v>
      </c>
      <c r="AR43" s="82">
        <v>159</v>
      </c>
      <c r="AS43" s="82">
        <v>175</v>
      </c>
      <c r="AT43" s="82">
        <v>839</v>
      </c>
      <c r="AU43" s="82">
        <v>160</v>
      </c>
    </row>
    <row r="44" spans="1:47" ht="21" customHeight="1" x14ac:dyDescent="0.2">
      <c r="A44" s="52">
        <v>220508</v>
      </c>
      <c r="B44" s="52" t="s">
        <v>22</v>
      </c>
      <c r="C44" s="81" t="s">
        <v>52</v>
      </c>
      <c r="D44" s="82">
        <f t="shared" si="10"/>
        <v>1746</v>
      </c>
      <c r="E44" s="82">
        <v>35</v>
      </c>
      <c r="F44" s="82">
        <v>39</v>
      </c>
      <c r="G44" s="82">
        <v>36</v>
      </c>
      <c r="H44" s="82">
        <v>33</v>
      </c>
      <c r="I44" s="82">
        <v>34</v>
      </c>
      <c r="J44" s="82">
        <v>36</v>
      </c>
      <c r="K44" s="82">
        <v>28</v>
      </c>
      <c r="L44" s="82">
        <v>23</v>
      </c>
      <c r="M44" s="82">
        <v>30</v>
      </c>
      <c r="N44" s="82">
        <v>39</v>
      </c>
      <c r="O44" s="82">
        <v>29</v>
      </c>
      <c r="P44" s="82">
        <v>35</v>
      </c>
      <c r="Q44" s="82">
        <v>26</v>
      </c>
      <c r="R44" s="82">
        <v>37</v>
      </c>
      <c r="S44" s="82">
        <v>28</v>
      </c>
      <c r="T44" s="82">
        <v>26</v>
      </c>
      <c r="U44" s="82">
        <v>34</v>
      </c>
      <c r="V44" s="82">
        <v>31</v>
      </c>
      <c r="W44" s="82">
        <v>23</v>
      </c>
      <c r="X44" s="82">
        <v>30</v>
      </c>
      <c r="Y44" s="82">
        <v>91</v>
      </c>
      <c r="Z44" s="82">
        <v>131</v>
      </c>
      <c r="AA44" s="82">
        <v>134</v>
      </c>
      <c r="AB44" s="82">
        <v>165</v>
      </c>
      <c r="AC44" s="82">
        <v>130</v>
      </c>
      <c r="AD44" s="82">
        <v>103</v>
      </c>
      <c r="AE44" s="82">
        <v>89</v>
      </c>
      <c r="AF44" s="82">
        <v>79</v>
      </c>
      <c r="AG44" s="82">
        <v>72</v>
      </c>
      <c r="AH44" s="82">
        <v>45</v>
      </c>
      <c r="AI44" s="82">
        <v>33</v>
      </c>
      <c r="AJ44" s="82">
        <v>22</v>
      </c>
      <c r="AK44" s="82">
        <v>10</v>
      </c>
      <c r="AL44" s="82">
        <v>10</v>
      </c>
      <c r="AM44" s="82">
        <v>2</v>
      </c>
      <c r="AN44" s="82">
        <v>19</v>
      </c>
      <c r="AO44" s="82">
        <v>16</v>
      </c>
      <c r="AP44" s="82">
        <v>42</v>
      </c>
      <c r="AQ44" s="82">
        <v>821</v>
      </c>
      <c r="AR44" s="82">
        <v>70</v>
      </c>
      <c r="AS44" s="82">
        <v>73</v>
      </c>
      <c r="AT44" s="82">
        <v>359</v>
      </c>
      <c r="AU44" s="82">
        <v>59</v>
      </c>
    </row>
    <row r="45" spans="1:47" ht="21" customHeight="1" x14ac:dyDescent="0.2">
      <c r="A45" s="52">
        <v>220509</v>
      </c>
      <c r="B45" s="52" t="s">
        <v>22</v>
      </c>
      <c r="C45" s="81" t="s">
        <v>53</v>
      </c>
      <c r="D45" s="82">
        <f t="shared" si="10"/>
        <v>1802</v>
      </c>
      <c r="E45" s="82">
        <v>28</v>
      </c>
      <c r="F45" s="82">
        <v>32</v>
      </c>
      <c r="G45" s="82">
        <v>28</v>
      </c>
      <c r="H45" s="82">
        <v>31</v>
      </c>
      <c r="I45" s="82">
        <v>32</v>
      </c>
      <c r="J45" s="82">
        <v>23</v>
      </c>
      <c r="K45" s="82">
        <v>19</v>
      </c>
      <c r="L45" s="82">
        <v>34</v>
      </c>
      <c r="M45" s="82">
        <v>20</v>
      </c>
      <c r="N45" s="82">
        <v>26</v>
      </c>
      <c r="O45" s="82">
        <v>34</v>
      </c>
      <c r="P45" s="82">
        <v>27</v>
      </c>
      <c r="Q45" s="82">
        <v>28</v>
      </c>
      <c r="R45" s="82">
        <v>35</v>
      </c>
      <c r="S45" s="82">
        <v>32</v>
      </c>
      <c r="T45" s="82">
        <v>30</v>
      </c>
      <c r="U45" s="82">
        <v>34</v>
      </c>
      <c r="V45" s="82">
        <v>32</v>
      </c>
      <c r="W45" s="82">
        <v>33</v>
      </c>
      <c r="X45" s="82">
        <v>21</v>
      </c>
      <c r="Y45" s="82">
        <v>128</v>
      </c>
      <c r="Z45" s="82">
        <v>133</v>
      </c>
      <c r="AA45" s="82">
        <v>117</v>
      </c>
      <c r="AB45" s="82">
        <v>126</v>
      </c>
      <c r="AC45" s="82">
        <v>138</v>
      </c>
      <c r="AD45" s="82">
        <v>122</v>
      </c>
      <c r="AE45" s="82">
        <v>114</v>
      </c>
      <c r="AF45" s="82">
        <v>117</v>
      </c>
      <c r="AG45" s="82">
        <v>74</v>
      </c>
      <c r="AH45" s="82">
        <v>52</v>
      </c>
      <c r="AI45" s="82">
        <v>45</v>
      </c>
      <c r="AJ45" s="82">
        <v>29</v>
      </c>
      <c r="AK45" s="82">
        <v>16</v>
      </c>
      <c r="AL45" s="82">
        <v>12</v>
      </c>
      <c r="AM45" s="82">
        <v>4</v>
      </c>
      <c r="AN45" s="82">
        <v>15</v>
      </c>
      <c r="AO45" s="82">
        <v>13</v>
      </c>
      <c r="AP45" s="82">
        <v>34</v>
      </c>
      <c r="AQ45" s="82">
        <v>779</v>
      </c>
      <c r="AR45" s="82">
        <v>80</v>
      </c>
      <c r="AS45" s="82">
        <v>77</v>
      </c>
      <c r="AT45" s="82">
        <v>284</v>
      </c>
      <c r="AU45" s="82">
        <v>82</v>
      </c>
    </row>
    <row r="46" spans="1:47" ht="21" customHeight="1" x14ac:dyDescent="0.2">
      <c r="A46" s="52">
        <v>220510</v>
      </c>
      <c r="B46" s="52" t="s">
        <v>22</v>
      </c>
      <c r="C46" s="81" t="s">
        <v>54</v>
      </c>
      <c r="D46" s="82">
        <f t="shared" si="10"/>
        <v>14853</v>
      </c>
      <c r="E46" s="82">
        <v>280</v>
      </c>
      <c r="F46" s="82">
        <v>255</v>
      </c>
      <c r="G46" s="82">
        <v>259</v>
      </c>
      <c r="H46" s="82">
        <v>243</v>
      </c>
      <c r="I46" s="82">
        <v>308</v>
      </c>
      <c r="J46" s="82">
        <v>318</v>
      </c>
      <c r="K46" s="82">
        <v>278</v>
      </c>
      <c r="L46" s="82">
        <v>272</v>
      </c>
      <c r="M46" s="82">
        <v>288</v>
      </c>
      <c r="N46" s="82">
        <v>286</v>
      </c>
      <c r="O46" s="82">
        <v>297</v>
      </c>
      <c r="P46" s="82">
        <v>331</v>
      </c>
      <c r="Q46" s="82">
        <v>267</v>
      </c>
      <c r="R46" s="82">
        <v>303</v>
      </c>
      <c r="S46" s="82">
        <v>279</v>
      </c>
      <c r="T46" s="82">
        <v>320</v>
      </c>
      <c r="U46" s="82">
        <v>301</v>
      </c>
      <c r="V46" s="82">
        <v>273</v>
      </c>
      <c r="W46" s="82">
        <v>266</v>
      </c>
      <c r="X46" s="82">
        <v>265</v>
      </c>
      <c r="Y46" s="82">
        <v>1192</v>
      </c>
      <c r="Z46" s="82">
        <v>1107</v>
      </c>
      <c r="AA46" s="82">
        <v>1179</v>
      </c>
      <c r="AB46" s="82">
        <v>1032</v>
      </c>
      <c r="AC46" s="82">
        <v>899</v>
      </c>
      <c r="AD46" s="82">
        <v>786</v>
      </c>
      <c r="AE46" s="82">
        <v>769</v>
      </c>
      <c r="AF46" s="82">
        <v>667</v>
      </c>
      <c r="AG46" s="82">
        <v>514</v>
      </c>
      <c r="AH46" s="82">
        <v>411</v>
      </c>
      <c r="AI46" s="82">
        <v>247</v>
      </c>
      <c r="AJ46" s="82">
        <v>176</v>
      </c>
      <c r="AK46" s="82">
        <v>109</v>
      </c>
      <c r="AL46" s="82">
        <v>76</v>
      </c>
      <c r="AM46" s="82">
        <v>21</v>
      </c>
      <c r="AN46" s="82">
        <v>131</v>
      </c>
      <c r="AO46" s="82">
        <v>149</v>
      </c>
      <c r="AP46" s="82">
        <v>338</v>
      </c>
      <c r="AQ46" s="82">
        <v>7268</v>
      </c>
      <c r="AR46" s="82">
        <v>698</v>
      </c>
      <c r="AS46" s="82">
        <v>751</v>
      </c>
      <c r="AT46" s="82">
        <v>3245</v>
      </c>
      <c r="AU46" s="82">
        <v>427</v>
      </c>
    </row>
    <row r="47" spans="1:47" ht="21" customHeight="1" x14ac:dyDescent="0.2">
      <c r="A47" s="52">
        <v>220511</v>
      </c>
      <c r="B47" s="52" t="s">
        <v>22</v>
      </c>
      <c r="C47" s="81" t="s">
        <v>55</v>
      </c>
      <c r="D47" s="82">
        <f t="shared" si="10"/>
        <v>5971</v>
      </c>
      <c r="E47" s="82">
        <v>105</v>
      </c>
      <c r="F47" s="82">
        <v>134</v>
      </c>
      <c r="G47" s="82">
        <v>127</v>
      </c>
      <c r="H47" s="82">
        <v>122</v>
      </c>
      <c r="I47" s="82">
        <v>115</v>
      </c>
      <c r="J47" s="82">
        <v>107</v>
      </c>
      <c r="K47" s="82">
        <v>112</v>
      </c>
      <c r="L47" s="82">
        <v>119</v>
      </c>
      <c r="M47" s="82">
        <v>125</v>
      </c>
      <c r="N47" s="82">
        <v>114</v>
      </c>
      <c r="O47" s="82">
        <v>116</v>
      </c>
      <c r="P47" s="82">
        <v>121</v>
      </c>
      <c r="Q47" s="82">
        <v>112</v>
      </c>
      <c r="R47" s="82">
        <v>112</v>
      </c>
      <c r="S47" s="82">
        <v>120</v>
      </c>
      <c r="T47" s="82">
        <v>102</v>
      </c>
      <c r="U47" s="82">
        <v>106</v>
      </c>
      <c r="V47" s="82">
        <v>117</v>
      </c>
      <c r="W47" s="82">
        <v>94</v>
      </c>
      <c r="X47" s="82">
        <v>108</v>
      </c>
      <c r="Y47" s="82">
        <v>551</v>
      </c>
      <c r="Z47" s="82">
        <v>457</v>
      </c>
      <c r="AA47" s="82">
        <v>442</v>
      </c>
      <c r="AB47" s="82">
        <v>416</v>
      </c>
      <c r="AC47" s="82">
        <v>377</v>
      </c>
      <c r="AD47" s="82">
        <v>334</v>
      </c>
      <c r="AE47" s="82">
        <v>309</v>
      </c>
      <c r="AF47" s="82">
        <v>230</v>
      </c>
      <c r="AG47" s="82">
        <v>202</v>
      </c>
      <c r="AH47" s="82">
        <v>134</v>
      </c>
      <c r="AI47" s="82">
        <v>98</v>
      </c>
      <c r="AJ47" s="82">
        <v>59</v>
      </c>
      <c r="AK47" s="82">
        <v>37</v>
      </c>
      <c r="AL47" s="82">
        <v>37</v>
      </c>
      <c r="AM47" s="82">
        <v>5</v>
      </c>
      <c r="AN47" s="82">
        <v>52</v>
      </c>
      <c r="AO47" s="82">
        <v>53</v>
      </c>
      <c r="AP47" s="82">
        <v>129</v>
      </c>
      <c r="AQ47" s="82">
        <v>2810</v>
      </c>
      <c r="AR47" s="82">
        <v>273</v>
      </c>
      <c r="AS47" s="82">
        <v>268</v>
      </c>
      <c r="AT47" s="82">
        <v>1219</v>
      </c>
      <c r="AU47" s="82">
        <v>331</v>
      </c>
    </row>
    <row r="48" spans="1:47" ht="21" customHeight="1" x14ac:dyDescent="0.2">
      <c r="A48" s="78">
        <v>220600</v>
      </c>
      <c r="B48" s="78"/>
      <c r="C48" s="79" t="s">
        <v>56</v>
      </c>
      <c r="D48" s="80">
        <f>SUM(D49:D53)</f>
        <v>77025</v>
      </c>
      <c r="E48" s="80">
        <f t="shared" ref="E48:AU48" si="11">SUM(E49:E53)</f>
        <v>1500</v>
      </c>
      <c r="F48" s="80">
        <f t="shared" si="11"/>
        <v>1619</v>
      </c>
      <c r="G48" s="80">
        <f t="shared" si="11"/>
        <v>1610</v>
      </c>
      <c r="H48" s="80">
        <f t="shared" si="11"/>
        <v>1560</v>
      </c>
      <c r="I48" s="80">
        <f t="shared" si="11"/>
        <v>1356</v>
      </c>
      <c r="J48" s="80">
        <f t="shared" si="11"/>
        <v>1457</v>
      </c>
      <c r="K48" s="80">
        <f t="shared" si="11"/>
        <v>1659</v>
      </c>
      <c r="L48" s="80">
        <f t="shared" si="11"/>
        <v>1567</v>
      </c>
      <c r="M48" s="80">
        <f t="shared" si="11"/>
        <v>1499</v>
      </c>
      <c r="N48" s="80">
        <f t="shared" si="11"/>
        <v>1493</v>
      </c>
      <c r="O48" s="80">
        <f t="shared" si="11"/>
        <v>1409</v>
      </c>
      <c r="P48" s="80">
        <f t="shared" si="11"/>
        <v>1552</v>
      </c>
      <c r="Q48" s="80">
        <f t="shared" si="11"/>
        <v>1583</v>
      </c>
      <c r="R48" s="80">
        <f t="shared" si="11"/>
        <v>1517</v>
      </c>
      <c r="S48" s="80">
        <f t="shared" si="11"/>
        <v>1570</v>
      </c>
      <c r="T48" s="80">
        <f t="shared" si="11"/>
        <v>1544</v>
      </c>
      <c r="U48" s="80">
        <f t="shared" si="11"/>
        <v>1429</v>
      </c>
      <c r="V48" s="80">
        <f t="shared" si="11"/>
        <v>1418</v>
      </c>
      <c r="W48" s="80">
        <f t="shared" si="11"/>
        <v>1365</v>
      </c>
      <c r="X48" s="80">
        <f t="shared" si="11"/>
        <v>1296</v>
      </c>
      <c r="Y48" s="80">
        <f t="shared" si="11"/>
        <v>6053</v>
      </c>
      <c r="Z48" s="80">
        <f t="shared" si="11"/>
        <v>5995</v>
      </c>
      <c r="AA48" s="80">
        <f t="shared" si="11"/>
        <v>5575</v>
      </c>
      <c r="AB48" s="80">
        <f t="shared" si="11"/>
        <v>5461</v>
      </c>
      <c r="AC48" s="80">
        <f t="shared" si="11"/>
        <v>4998</v>
      </c>
      <c r="AD48" s="80">
        <f t="shared" si="11"/>
        <v>4231</v>
      </c>
      <c r="AE48" s="80">
        <f t="shared" si="11"/>
        <v>3923</v>
      </c>
      <c r="AF48" s="80">
        <f t="shared" si="11"/>
        <v>3471</v>
      </c>
      <c r="AG48" s="80">
        <f t="shared" si="11"/>
        <v>2688</v>
      </c>
      <c r="AH48" s="80">
        <f t="shared" si="11"/>
        <v>1899</v>
      </c>
      <c r="AI48" s="80">
        <f t="shared" si="11"/>
        <v>1178</v>
      </c>
      <c r="AJ48" s="80">
        <f t="shared" si="11"/>
        <v>756</v>
      </c>
      <c r="AK48" s="80">
        <f t="shared" si="11"/>
        <v>428</v>
      </c>
      <c r="AL48" s="80">
        <f t="shared" si="11"/>
        <v>366</v>
      </c>
      <c r="AM48" s="80">
        <f t="shared" si="11"/>
        <v>89</v>
      </c>
      <c r="AN48" s="80">
        <f t="shared" si="11"/>
        <v>733</v>
      </c>
      <c r="AO48" s="80">
        <f t="shared" si="11"/>
        <v>767</v>
      </c>
      <c r="AP48" s="80">
        <f t="shared" si="11"/>
        <v>1819</v>
      </c>
      <c r="AQ48" s="80">
        <f t="shared" si="11"/>
        <v>36741</v>
      </c>
      <c r="AR48" s="80">
        <f t="shared" si="11"/>
        <v>3693</v>
      </c>
      <c r="AS48" s="80">
        <f t="shared" si="11"/>
        <v>3468</v>
      </c>
      <c r="AT48" s="80">
        <f t="shared" si="11"/>
        <v>15926</v>
      </c>
      <c r="AU48" s="80">
        <f t="shared" si="11"/>
        <v>3020</v>
      </c>
    </row>
    <row r="49" spans="1:47" ht="21" customHeight="1" x14ac:dyDescent="0.2">
      <c r="A49" s="52">
        <v>220601</v>
      </c>
      <c r="B49" s="52" t="s">
        <v>22</v>
      </c>
      <c r="C49" s="81" t="s">
        <v>57</v>
      </c>
      <c r="D49" s="82">
        <f t="shared" ref="D49:D53" si="12">SUM(E49:AL49)</f>
        <v>35096</v>
      </c>
      <c r="E49" s="82">
        <v>637</v>
      </c>
      <c r="F49" s="82">
        <v>762</v>
      </c>
      <c r="G49" s="82">
        <v>826</v>
      </c>
      <c r="H49" s="82">
        <v>775</v>
      </c>
      <c r="I49" s="82">
        <v>591</v>
      </c>
      <c r="J49" s="82">
        <v>574</v>
      </c>
      <c r="K49" s="82">
        <v>802</v>
      </c>
      <c r="L49" s="82">
        <v>759</v>
      </c>
      <c r="M49" s="82">
        <v>653</v>
      </c>
      <c r="N49" s="82">
        <v>628</v>
      </c>
      <c r="O49" s="82">
        <v>536</v>
      </c>
      <c r="P49" s="82">
        <v>693</v>
      </c>
      <c r="Q49" s="82">
        <v>716</v>
      </c>
      <c r="R49" s="82">
        <v>654</v>
      </c>
      <c r="S49" s="82">
        <v>688</v>
      </c>
      <c r="T49" s="82">
        <v>691</v>
      </c>
      <c r="U49" s="82">
        <v>641</v>
      </c>
      <c r="V49" s="82">
        <v>613</v>
      </c>
      <c r="W49" s="82">
        <v>622</v>
      </c>
      <c r="X49" s="82">
        <v>588</v>
      </c>
      <c r="Y49" s="82">
        <v>2694</v>
      </c>
      <c r="Z49" s="82">
        <v>2755</v>
      </c>
      <c r="AA49" s="82">
        <v>2467</v>
      </c>
      <c r="AB49" s="82">
        <v>2480</v>
      </c>
      <c r="AC49" s="82">
        <v>2170</v>
      </c>
      <c r="AD49" s="82">
        <v>1939</v>
      </c>
      <c r="AE49" s="82">
        <v>1877</v>
      </c>
      <c r="AF49" s="82">
        <v>1656</v>
      </c>
      <c r="AG49" s="82">
        <v>1307</v>
      </c>
      <c r="AH49" s="82">
        <v>901</v>
      </c>
      <c r="AI49" s="82">
        <v>579</v>
      </c>
      <c r="AJ49" s="82">
        <v>392</v>
      </c>
      <c r="AK49" s="82">
        <v>228</v>
      </c>
      <c r="AL49" s="82">
        <v>202</v>
      </c>
      <c r="AM49" s="82">
        <v>31</v>
      </c>
      <c r="AN49" s="82">
        <v>301</v>
      </c>
      <c r="AO49" s="82">
        <v>336</v>
      </c>
      <c r="AP49" s="82">
        <v>771</v>
      </c>
      <c r="AQ49" s="82">
        <v>16730</v>
      </c>
      <c r="AR49" s="82">
        <v>1582</v>
      </c>
      <c r="AS49" s="82">
        <v>1548</v>
      </c>
      <c r="AT49" s="82">
        <v>7127</v>
      </c>
      <c r="AU49" s="82">
        <v>1430</v>
      </c>
    </row>
    <row r="50" spans="1:47" ht="21" customHeight="1" x14ac:dyDescent="0.2">
      <c r="A50" s="52">
        <v>220602</v>
      </c>
      <c r="B50" s="52" t="s">
        <v>22</v>
      </c>
      <c r="C50" s="81" t="s">
        <v>58</v>
      </c>
      <c r="D50" s="82">
        <f t="shared" si="12"/>
        <v>18896</v>
      </c>
      <c r="E50" s="82">
        <v>356</v>
      </c>
      <c r="F50" s="82">
        <v>394</v>
      </c>
      <c r="G50" s="82">
        <v>309</v>
      </c>
      <c r="H50" s="82">
        <v>344</v>
      </c>
      <c r="I50" s="82">
        <v>332</v>
      </c>
      <c r="J50" s="82">
        <v>391</v>
      </c>
      <c r="K50" s="82">
        <v>409</v>
      </c>
      <c r="L50" s="82">
        <v>382</v>
      </c>
      <c r="M50" s="82">
        <v>368</v>
      </c>
      <c r="N50" s="82">
        <v>392</v>
      </c>
      <c r="O50" s="82">
        <v>393</v>
      </c>
      <c r="P50" s="82">
        <v>394</v>
      </c>
      <c r="Q50" s="82">
        <v>409</v>
      </c>
      <c r="R50" s="82">
        <v>386</v>
      </c>
      <c r="S50" s="82">
        <v>389</v>
      </c>
      <c r="T50" s="82">
        <v>378</v>
      </c>
      <c r="U50" s="82">
        <v>358</v>
      </c>
      <c r="V50" s="82">
        <v>355</v>
      </c>
      <c r="W50" s="82">
        <v>323</v>
      </c>
      <c r="X50" s="82">
        <v>332</v>
      </c>
      <c r="Y50" s="82">
        <v>1558</v>
      </c>
      <c r="Z50" s="82">
        <v>1473</v>
      </c>
      <c r="AA50" s="82">
        <v>1447</v>
      </c>
      <c r="AB50" s="82">
        <v>1314</v>
      </c>
      <c r="AC50" s="82">
        <v>1361</v>
      </c>
      <c r="AD50" s="82">
        <v>1053</v>
      </c>
      <c r="AE50" s="82">
        <v>900</v>
      </c>
      <c r="AF50" s="82">
        <v>808</v>
      </c>
      <c r="AG50" s="82">
        <v>599</v>
      </c>
      <c r="AH50" s="82">
        <v>429</v>
      </c>
      <c r="AI50" s="82">
        <v>252</v>
      </c>
      <c r="AJ50" s="82">
        <v>149</v>
      </c>
      <c r="AK50" s="82">
        <v>85</v>
      </c>
      <c r="AL50" s="82">
        <v>74</v>
      </c>
      <c r="AM50" s="82">
        <v>21</v>
      </c>
      <c r="AN50" s="82">
        <v>192</v>
      </c>
      <c r="AO50" s="82">
        <v>164</v>
      </c>
      <c r="AP50" s="82">
        <v>431</v>
      </c>
      <c r="AQ50" s="82">
        <v>9083</v>
      </c>
      <c r="AR50" s="82">
        <v>951</v>
      </c>
      <c r="AS50" s="82">
        <v>867</v>
      </c>
      <c r="AT50" s="82">
        <v>4041</v>
      </c>
      <c r="AU50" s="82">
        <v>713</v>
      </c>
    </row>
    <row r="51" spans="1:47" ht="21" customHeight="1" x14ac:dyDescent="0.2">
      <c r="A51" s="52">
        <v>220603</v>
      </c>
      <c r="B51" s="52" t="s">
        <v>22</v>
      </c>
      <c r="C51" s="81" t="s">
        <v>59</v>
      </c>
      <c r="D51" s="82">
        <f t="shared" si="12"/>
        <v>9942</v>
      </c>
      <c r="E51" s="82">
        <v>215</v>
      </c>
      <c r="F51" s="82">
        <v>197</v>
      </c>
      <c r="G51" s="82">
        <v>200</v>
      </c>
      <c r="H51" s="82">
        <v>184</v>
      </c>
      <c r="I51" s="82">
        <v>195</v>
      </c>
      <c r="J51" s="82">
        <v>217</v>
      </c>
      <c r="K51" s="82">
        <v>198</v>
      </c>
      <c r="L51" s="82">
        <v>191</v>
      </c>
      <c r="M51" s="82">
        <v>201</v>
      </c>
      <c r="N51" s="82">
        <v>204</v>
      </c>
      <c r="O51" s="82">
        <v>221</v>
      </c>
      <c r="P51" s="82">
        <v>211</v>
      </c>
      <c r="Q51" s="82">
        <v>210</v>
      </c>
      <c r="R51" s="82">
        <v>211</v>
      </c>
      <c r="S51" s="82">
        <v>222</v>
      </c>
      <c r="T51" s="82">
        <v>221</v>
      </c>
      <c r="U51" s="82">
        <v>185</v>
      </c>
      <c r="V51" s="82">
        <v>195</v>
      </c>
      <c r="W51" s="82">
        <v>181</v>
      </c>
      <c r="X51" s="82">
        <v>164</v>
      </c>
      <c r="Y51" s="82">
        <v>855</v>
      </c>
      <c r="Z51" s="82">
        <v>735</v>
      </c>
      <c r="AA51" s="82">
        <v>736</v>
      </c>
      <c r="AB51" s="82">
        <v>698</v>
      </c>
      <c r="AC51" s="82">
        <v>614</v>
      </c>
      <c r="AD51" s="82">
        <v>498</v>
      </c>
      <c r="AE51" s="82">
        <v>474</v>
      </c>
      <c r="AF51" s="82">
        <v>432</v>
      </c>
      <c r="AG51" s="82">
        <v>331</v>
      </c>
      <c r="AH51" s="82">
        <v>221</v>
      </c>
      <c r="AI51" s="82">
        <v>151</v>
      </c>
      <c r="AJ51" s="82">
        <v>89</v>
      </c>
      <c r="AK51" s="82">
        <v>48</v>
      </c>
      <c r="AL51" s="82">
        <v>37</v>
      </c>
      <c r="AM51" s="82">
        <v>13</v>
      </c>
      <c r="AN51" s="82">
        <v>105</v>
      </c>
      <c r="AO51" s="82">
        <v>110</v>
      </c>
      <c r="AP51" s="82">
        <v>262</v>
      </c>
      <c r="AQ51" s="82">
        <v>4745</v>
      </c>
      <c r="AR51" s="82">
        <v>524</v>
      </c>
      <c r="AS51" s="82">
        <v>476</v>
      </c>
      <c r="AT51" s="82">
        <v>2070</v>
      </c>
      <c r="AU51" s="82">
        <v>353</v>
      </c>
    </row>
    <row r="52" spans="1:47" ht="21" customHeight="1" x14ac:dyDescent="0.2">
      <c r="A52" s="52">
        <v>220604</v>
      </c>
      <c r="B52" s="52" t="s">
        <v>22</v>
      </c>
      <c r="C52" s="81" t="s">
        <v>60</v>
      </c>
      <c r="D52" s="82">
        <f t="shared" si="12"/>
        <v>7163</v>
      </c>
      <c r="E52" s="82">
        <v>153</v>
      </c>
      <c r="F52" s="82">
        <v>143</v>
      </c>
      <c r="G52" s="82">
        <v>149</v>
      </c>
      <c r="H52" s="82">
        <v>135</v>
      </c>
      <c r="I52" s="82">
        <v>136</v>
      </c>
      <c r="J52" s="82">
        <v>157</v>
      </c>
      <c r="K52" s="82">
        <v>128</v>
      </c>
      <c r="L52" s="82">
        <v>129</v>
      </c>
      <c r="M52" s="82">
        <v>172</v>
      </c>
      <c r="N52" s="82">
        <v>144</v>
      </c>
      <c r="O52" s="82">
        <v>135</v>
      </c>
      <c r="P52" s="82">
        <v>145</v>
      </c>
      <c r="Q52" s="82">
        <v>156</v>
      </c>
      <c r="R52" s="82">
        <v>145</v>
      </c>
      <c r="S52" s="82">
        <v>155</v>
      </c>
      <c r="T52" s="82">
        <v>136</v>
      </c>
      <c r="U52" s="82">
        <v>154</v>
      </c>
      <c r="V52" s="82">
        <v>138</v>
      </c>
      <c r="W52" s="82">
        <v>136</v>
      </c>
      <c r="X52" s="82">
        <v>100</v>
      </c>
      <c r="Y52" s="82">
        <v>525</v>
      </c>
      <c r="Z52" s="82">
        <v>556</v>
      </c>
      <c r="AA52" s="82">
        <v>532</v>
      </c>
      <c r="AB52" s="82">
        <v>528</v>
      </c>
      <c r="AC52" s="82">
        <v>453</v>
      </c>
      <c r="AD52" s="82">
        <v>392</v>
      </c>
      <c r="AE52" s="82">
        <v>342</v>
      </c>
      <c r="AF52" s="82">
        <v>313</v>
      </c>
      <c r="AG52" s="82">
        <v>242</v>
      </c>
      <c r="AH52" s="82">
        <v>195</v>
      </c>
      <c r="AI52" s="82">
        <v>111</v>
      </c>
      <c r="AJ52" s="82">
        <v>66</v>
      </c>
      <c r="AK52" s="82">
        <v>35</v>
      </c>
      <c r="AL52" s="82">
        <v>27</v>
      </c>
      <c r="AM52" s="82">
        <v>8</v>
      </c>
      <c r="AN52" s="82">
        <v>68</v>
      </c>
      <c r="AO52" s="82">
        <v>85</v>
      </c>
      <c r="AP52" s="82">
        <v>186</v>
      </c>
      <c r="AQ52" s="82">
        <v>3374</v>
      </c>
      <c r="AR52" s="82">
        <v>367</v>
      </c>
      <c r="AS52" s="82">
        <v>327</v>
      </c>
      <c r="AT52" s="82">
        <v>1468</v>
      </c>
      <c r="AU52" s="82">
        <v>283</v>
      </c>
    </row>
    <row r="53" spans="1:47" ht="21" customHeight="1" x14ac:dyDescent="0.2">
      <c r="A53" s="52">
        <v>220605</v>
      </c>
      <c r="B53" s="52" t="s">
        <v>22</v>
      </c>
      <c r="C53" s="81" t="s">
        <v>61</v>
      </c>
      <c r="D53" s="82">
        <f t="shared" si="12"/>
        <v>5928</v>
      </c>
      <c r="E53" s="82">
        <v>139</v>
      </c>
      <c r="F53" s="82">
        <v>123</v>
      </c>
      <c r="G53" s="82">
        <v>126</v>
      </c>
      <c r="H53" s="82">
        <v>122</v>
      </c>
      <c r="I53" s="82">
        <v>102</v>
      </c>
      <c r="J53" s="82">
        <v>118</v>
      </c>
      <c r="K53" s="82">
        <v>122</v>
      </c>
      <c r="L53" s="82">
        <v>106</v>
      </c>
      <c r="M53" s="82">
        <v>105</v>
      </c>
      <c r="N53" s="82">
        <v>125</v>
      </c>
      <c r="O53" s="82">
        <v>124</v>
      </c>
      <c r="P53" s="82">
        <v>109</v>
      </c>
      <c r="Q53" s="82">
        <v>92</v>
      </c>
      <c r="R53" s="82">
        <v>121</v>
      </c>
      <c r="S53" s="82">
        <v>116</v>
      </c>
      <c r="T53" s="82">
        <v>118</v>
      </c>
      <c r="U53" s="82">
        <v>91</v>
      </c>
      <c r="V53" s="82">
        <v>117</v>
      </c>
      <c r="W53" s="82">
        <v>103</v>
      </c>
      <c r="X53" s="82">
        <v>112</v>
      </c>
      <c r="Y53" s="82">
        <v>421</v>
      </c>
      <c r="Z53" s="82">
        <v>476</v>
      </c>
      <c r="AA53" s="82">
        <v>393</v>
      </c>
      <c r="AB53" s="82">
        <v>441</v>
      </c>
      <c r="AC53" s="82">
        <v>400</v>
      </c>
      <c r="AD53" s="82">
        <v>349</v>
      </c>
      <c r="AE53" s="82">
        <v>330</v>
      </c>
      <c r="AF53" s="82">
        <v>262</v>
      </c>
      <c r="AG53" s="82">
        <v>209</v>
      </c>
      <c r="AH53" s="82">
        <v>153</v>
      </c>
      <c r="AI53" s="82">
        <v>85</v>
      </c>
      <c r="AJ53" s="82">
        <v>60</v>
      </c>
      <c r="AK53" s="82">
        <v>32</v>
      </c>
      <c r="AL53" s="82">
        <v>26</v>
      </c>
      <c r="AM53" s="82">
        <v>16</v>
      </c>
      <c r="AN53" s="82">
        <v>67</v>
      </c>
      <c r="AO53" s="82">
        <v>72</v>
      </c>
      <c r="AP53" s="82">
        <v>169</v>
      </c>
      <c r="AQ53" s="82">
        <v>2809</v>
      </c>
      <c r="AR53" s="82">
        <v>269</v>
      </c>
      <c r="AS53" s="82">
        <v>250</v>
      </c>
      <c r="AT53" s="82">
        <v>1220</v>
      </c>
      <c r="AU53" s="82">
        <v>241</v>
      </c>
    </row>
    <row r="54" spans="1:47" ht="21" customHeight="1" x14ac:dyDescent="0.2">
      <c r="A54" s="78">
        <v>220700</v>
      </c>
      <c r="B54" s="78"/>
      <c r="C54" s="79" t="s">
        <v>62</v>
      </c>
      <c r="D54" s="80">
        <f>SUM(D55:D64)</f>
        <v>44875</v>
      </c>
      <c r="E54" s="80">
        <f t="shared" ref="E54:AU54" si="13">SUM(E55:E64)</f>
        <v>969</v>
      </c>
      <c r="F54" s="80">
        <f t="shared" si="13"/>
        <v>902</v>
      </c>
      <c r="G54" s="80">
        <f t="shared" si="13"/>
        <v>848</v>
      </c>
      <c r="H54" s="80">
        <f t="shared" si="13"/>
        <v>812</v>
      </c>
      <c r="I54" s="80">
        <f t="shared" si="13"/>
        <v>891</v>
      </c>
      <c r="J54" s="80">
        <f t="shared" si="13"/>
        <v>788</v>
      </c>
      <c r="K54" s="80">
        <f t="shared" si="13"/>
        <v>870</v>
      </c>
      <c r="L54" s="80">
        <f t="shared" si="13"/>
        <v>799</v>
      </c>
      <c r="M54" s="80">
        <f t="shared" si="13"/>
        <v>790</v>
      </c>
      <c r="N54" s="80">
        <f t="shared" si="13"/>
        <v>887</v>
      </c>
      <c r="O54" s="80">
        <f t="shared" si="13"/>
        <v>889</v>
      </c>
      <c r="P54" s="80">
        <f t="shared" si="13"/>
        <v>931</v>
      </c>
      <c r="Q54" s="80">
        <f t="shared" si="13"/>
        <v>846</v>
      </c>
      <c r="R54" s="80">
        <f t="shared" si="13"/>
        <v>895</v>
      </c>
      <c r="S54" s="80">
        <f t="shared" si="13"/>
        <v>813</v>
      </c>
      <c r="T54" s="80">
        <f t="shared" si="13"/>
        <v>842</v>
      </c>
      <c r="U54" s="80">
        <f t="shared" si="13"/>
        <v>841</v>
      </c>
      <c r="V54" s="80">
        <f t="shared" si="13"/>
        <v>825</v>
      </c>
      <c r="W54" s="80">
        <f t="shared" si="13"/>
        <v>785</v>
      </c>
      <c r="X54" s="80">
        <f t="shared" si="13"/>
        <v>729</v>
      </c>
      <c r="Y54" s="80">
        <f t="shared" si="13"/>
        <v>3577</v>
      </c>
      <c r="Z54" s="80">
        <f t="shared" si="13"/>
        <v>3272</v>
      </c>
      <c r="AA54" s="80">
        <f t="shared" si="13"/>
        <v>3532</v>
      </c>
      <c r="AB54" s="80">
        <f t="shared" si="13"/>
        <v>2948</v>
      </c>
      <c r="AC54" s="80">
        <f t="shared" si="13"/>
        <v>2966</v>
      </c>
      <c r="AD54" s="80">
        <f t="shared" si="13"/>
        <v>2637</v>
      </c>
      <c r="AE54" s="80">
        <f t="shared" si="13"/>
        <v>2354</v>
      </c>
      <c r="AF54" s="80">
        <f t="shared" si="13"/>
        <v>2123</v>
      </c>
      <c r="AG54" s="80">
        <f t="shared" si="13"/>
        <v>1639</v>
      </c>
      <c r="AH54" s="80">
        <f t="shared" si="13"/>
        <v>1148</v>
      </c>
      <c r="AI54" s="80">
        <f t="shared" si="13"/>
        <v>758</v>
      </c>
      <c r="AJ54" s="80">
        <f t="shared" si="13"/>
        <v>478</v>
      </c>
      <c r="AK54" s="80">
        <f t="shared" si="13"/>
        <v>265</v>
      </c>
      <c r="AL54" s="80">
        <f t="shared" si="13"/>
        <v>226</v>
      </c>
      <c r="AM54" s="80">
        <f t="shared" si="13"/>
        <v>77</v>
      </c>
      <c r="AN54" s="80">
        <f t="shared" si="13"/>
        <v>468</v>
      </c>
      <c r="AO54" s="80">
        <f t="shared" si="13"/>
        <v>501</v>
      </c>
      <c r="AP54" s="80">
        <f t="shared" si="13"/>
        <v>1179</v>
      </c>
      <c r="AQ54" s="80">
        <f t="shared" si="13"/>
        <v>20874</v>
      </c>
      <c r="AR54" s="80">
        <f t="shared" si="13"/>
        <v>2069</v>
      </c>
      <c r="AS54" s="80">
        <f t="shared" si="13"/>
        <v>1933</v>
      </c>
      <c r="AT54" s="80">
        <f t="shared" si="13"/>
        <v>8952</v>
      </c>
      <c r="AU54" s="80">
        <f t="shared" si="13"/>
        <v>1465</v>
      </c>
    </row>
    <row r="55" spans="1:47" ht="21" customHeight="1" x14ac:dyDescent="0.2">
      <c r="A55" s="52">
        <v>220701</v>
      </c>
      <c r="B55" s="52" t="s">
        <v>22</v>
      </c>
      <c r="C55" s="81" t="s">
        <v>62</v>
      </c>
      <c r="D55" s="82">
        <f t="shared" ref="D55:D64" si="14">SUM(E55:AL55)</f>
        <v>11895</v>
      </c>
      <c r="E55" s="82">
        <v>249</v>
      </c>
      <c r="F55" s="82">
        <v>270</v>
      </c>
      <c r="G55" s="82">
        <v>235</v>
      </c>
      <c r="H55" s="82">
        <v>221</v>
      </c>
      <c r="I55" s="82">
        <v>248</v>
      </c>
      <c r="J55" s="82">
        <v>235</v>
      </c>
      <c r="K55" s="82">
        <v>283</v>
      </c>
      <c r="L55" s="82">
        <v>218</v>
      </c>
      <c r="M55" s="82">
        <v>215</v>
      </c>
      <c r="N55" s="82">
        <v>245</v>
      </c>
      <c r="O55" s="82">
        <v>237</v>
      </c>
      <c r="P55" s="82">
        <v>235</v>
      </c>
      <c r="Q55" s="82">
        <v>201</v>
      </c>
      <c r="R55" s="82">
        <v>227</v>
      </c>
      <c r="S55" s="82">
        <v>200</v>
      </c>
      <c r="T55" s="82">
        <v>196</v>
      </c>
      <c r="U55" s="82">
        <v>208</v>
      </c>
      <c r="V55" s="82">
        <v>226</v>
      </c>
      <c r="W55" s="82">
        <v>218</v>
      </c>
      <c r="X55" s="82">
        <v>176</v>
      </c>
      <c r="Y55" s="82">
        <v>847</v>
      </c>
      <c r="Z55" s="82">
        <v>875</v>
      </c>
      <c r="AA55" s="82">
        <v>909</v>
      </c>
      <c r="AB55" s="82">
        <v>773</v>
      </c>
      <c r="AC55" s="82">
        <v>807</v>
      </c>
      <c r="AD55" s="82">
        <v>702</v>
      </c>
      <c r="AE55" s="82">
        <v>633</v>
      </c>
      <c r="AF55" s="82">
        <v>567</v>
      </c>
      <c r="AG55" s="82">
        <v>465</v>
      </c>
      <c r="AH55" s="82">
        <v>319</v>
      </c>
      <c r="AI55" s="82">
        <v>189</v>
      </c>
      <c r="AJ55" s="82">
        <v>136</v>
      </c>
      <c r="AK55" s="82">
        <v>66</v>
      </c>
      <c r="AL55" s="82">
        <v>64</v>
      </c>
      <c r="AM55" s="82">
        <v>19</v>
      </c>
      <c r="AN55" s="82">
        <v>122</v>
      </c>
      <c r="AO55" s="82">
        <v>127</v>
      </c>
      <c r="AP55" s="82">
        <v>301</v>
      </c>
      <c r="AQ55" s="82">
        <v>5552</v>
      </c>
      <c r="AR55" s="82">
        <v>551</v>
      </c>
      <c r="AS55" s="82">
        <v>472</v>
      </c>
      <c r="AT55" s="82">
        <v>2326</v>
      </c>
      <c r="AU55" s="82">
        <v>499</v>
      </c>
    </row>
    <row r="56" spans="1:47" ht="21" customHeight="1" x14ac:dyDescent="0.2">
      <c r="A56" s="52">
        <v>220702</v>
      </c>
      <c r="B56" s="52" t="s">
        <v>22</v>
      </c>
      <c r="C56" s="81" t="s">
        <v>63</v>
      </c>
      <c r="D56" s="82">
        <f t="shared" si="14"/>
        <v>3016</v>
      </c>
      <c r="E56" s="82">
        <v>147</v>
      </c>
      <c r="F56" s="82">
        <v>56</v>
      </c>
      <c r="G56" s="82">
        <v>46</v>
      </c>
      <c r="H56" s="82">
        <v>49</v>
      </c>
      <c r="I56" s="82">
        <v>51</v>
      </c>
      <c r="J56" s="82">
        <v>44</v>
      </c>
      <c r="K56" s="82">
        <v>41</v>
      </c>
      <c r="L56" s="82">
        <v>50</v>
      </c>
      <c r="M56" s="82">
        <v>42</v>
      </c>
      <c r="N56" s="82">
        <v>51</v>
      </c>
      <c r="O56" s="82">
        <v>55</v>
      </c>
      <c r="P56" s="82">
        <v>55</v>
      </c>
      <c r="Q56" s="82">
        <v>49</v>
      </c>
      <c r="R56" s="82">
        <v>47</v>
      </c>
      <c r="S56" s="82">
        <v>41</v>
      </c>
      <c r="T56" s="82">
        <v>53</v>
      </c>
      <c r="U56" s="82">
        <v>55</v>
      </c>
      <c r="V56" s="82">
        <v>52</v>
      </c>
      <c r="W56" s="82">
        <v>55</v>
      </c>
      <c r="X56" s="82">
        <v>47</v>
      </c>
      <c r="Y56" s="82">
        <v>261</v>
      </c>
      <c r="Z56" s="82">
        <v>250</v>
      </c>
      <c r="AA56" s="82">
        <v>203</v>
      </c>
      <c r="AB56" s="82">
        <v>214</v>
      </c>
      <c r="AC56" s="82">
        <v>204</v>
      </c>
      <c r="AD56" s="82">
        <v>171</v>
      </c>
      <c r="AE56" s="82">
        <v>180</v>
      </c>
      <c r="AF56" s="82">
        <v>135</v>
      </c>
      <c r="AG56" s="82">
        <v>105</v>
      </c>
      <c r="AH56" s="82">
        <v>80</v>
      </c>
      <c r="AI56" s="82">
        <v>56</v>
      </c>
      <c r="AJ56" s="82">
        <v>38</v>
      </c>
      <c r="AK56" s="82">
        <v>19</v>
      </c>
      <c r="AL56" s="82">
        <v>14</v>
      </c>
      <c r="AM56" s="82">
        <v>17</v>
      </c>
      <c r="AN56" s="82">
        <v>67</v>
      </c>
      <c r="AO56" s="82">
        <v>80</v>
      </c>
      <c r="AP56" s="82">
        <v>178</v>
      </c>
      <c r="AQ56" s="82">
        <v>1397</v>
      </c>
      <c r="AR56" s="82">
        <v>124</v>
      </c>
      <c r="AS56" s="82">
        <v>123</v>
      </c>
      <c r="AT56" s="82">
        <v>549</v>
      </c>
      <c r="AU56" s="82">
        <v>107</v>
      </c>
    </row>
    <row r="57" spans="1:47" ht="21" customHeight="1" x14ac:dyDescent="0.2">
      <c r="A57" s="52">
        <v>220703</v>
      </c>
      <c r="B57" s="52" t="s">
        <v>22</v>
      </c>
      <c r="C57" s="81" t="s">
        <v>64</v>
      </c>
      <c r="D57" s="82">
        <f t="shared" si="14"/>
        <v>2222</v>
      </c>
      <c r="E57" s="82">
        <v>53</v>
      </c>
      <c r="F57" s="82">
        <v>55</v>
      </c>
      <c r="G57" s="82">
        <v>32</v>
      </c>
      <c r="H57" s="82">
        <v>34</v>
      </c>
      <c r="I57" s="82">
        <v>42</v>
      </c>
      <c r="J57" s="82">
        <v>26</v>
      </c>
      <c r="K57" s="82">
        <v>35</v>
      </c>
      <c r="L57" s="82">
        <v>30</v>
      </c>
      <c r="M57" s="82">
        <v>23</v>
      </c>
      <c r="N57" s="82">
        <v>40</v>
      </c>
      <c r="O57" s="82">
        <v>34</v>
      </c>
      <c r="P57" s="82">
        <v>43</v>
      </c>
      <c r="Q57" s="82">
        <v>32</v>
      </c>
      <c r="R57" s="82">
        <v>39</v>
      </c>
      <c r="S57" s="82">
        <v>32</v>
      </c>
      <c r="T57" s="82">
        <v>39</v>
      </c>
      <c r="U57" s="82">
        <v>38</v>
      </c>
      <c r="V57" s="82">
        <v>29</v>
      </c>
      <c r="W57" s="82">
        <v>35</v>
      </c>
      <c r="X57" s="82">
        <v>31</v>
      </c>
      <c r="Y57" s="82">
        <v>172</v>
      </c>
      <c r="Z57" s="82">
        <v>148</v>
      </c>
      <c r="AA57" s="82">
        <v>194</v>
      </c>
      <c r="AB57" s="82">
        <v>162</v>
      </c>
      <c r="AC57" s="82">
        <v>156</v>
      </c>
      <c r="AD57" s="82">
        <v>151</v>
      </c>
      <c r="AE57" s="82">
        <v>129</v>
      </c>
      <c r="AF57" s="82">
        <v>121</v>
      </c>
      <c r="AG57" s="82">
        <v>97</v>
      </c>
      <c r="AH57" s="82">
        <v>70</v>
      </c>
      <c r="AI57" s="82">
        <v>48</v>
      </c>
      <c r="AJ57" s="82">
        <v>26</v>
      </c>
      <c r="AK57" s="82">
        <v>17</v>
      </c>
      <c r="AL57" s="82">
        <v>9</v>
      </c>
      <c r="AM57" s="82">
        <v>2</v>
      </c>
      <c r="AN57" s="82">
        <v>33</v>
      </c>
      <c r="AO57" s="82">
        <v>20</v>
      </c>
      <c r="AP57" s="82">
        <v>62</v>
      </c>
      <c r="AQ57" s="82">
        <v>1033</v>
      </c>
      <c r="AR57" s="82">
        <v>80</v>
      </c>
      <c r="AS57" s="82">
        <v>79</v>
      </c>
      <c r="AT57" s="82">
        <v>474</v>
      </c>
      <c r="AU57" s="82">
        <v>85</v>
      </c>
    </row>
    <row r="58" spans="1:47" ht="21" customHeight="1" x14ac:dyDescent="0.2">
      <c r="A58" s="52">
        <v>220704</v>
      </c>
      <c r="B58" s="52" t="s">
        <v>22</v>
      </c>
      <c r="C58" s="81" t="s">
        <v>65</v>
      </c>
      <c r="D58" s="82">
        <f t="shared" si="14"/>
        <v>884</v>
      </c>
      <c r="E58" s="82">
        <v>37</v>
      </c>
      <c r="F58" s="82">
        <v>20</v>
      </c>
      <c r="G58" s="82">
        <v>14</v>
      </c>
      <c r="H58" s="82">
        <v>17</v>
      </c>
      <c r="I58" s="82">
        <v>17</v>
      </c>
      <c r="J58" s="82">
        <v>15</v>
      </c>
      <c r="K58" s="82">
        <v>17</v>
      </c>
      <c r="L58" s="82">
        <v>14</v>
      </c>
      <c r="M58" s="82">
        <v>14</v>
      </c>
      <c r="N58" s="82">
        <v>11</v>
      </c>
      <c r="O58" s="82">
        <v>9</v>
      </c>
      <c r="P58" s="82">
        <v>10</v>
      </c>
      <c r="Q58" s="82">
        <v>13</v>
      </c>
      <c r="R58" s="82">
        <v>16</v>
      </c>
      <c r="S58" s="82">
        <v>9</v>
      </c>
      <c r="T58" s="82">
        <v>19</v>
      </c>
      <c r="U58" s="82">
        <v>12</v>
      </c>
      <c r="V58" s="82">
        <v>15</v>
      </c>
      <c r="W58" s="82">
        <v>10</v>
      </c>
      <c r="X58" s="82">
        <v>13</v>
      </c>
      <c r="Y58" s="82">
        <v>49</v>
      </c>
      <c r="Z58" s="82">
        <v>50</v>
      </c>
      <c r="AA58" s="82">
        <v>75</v>
      </c>
      <c r="AB58" s="82">
        <v>51</v>
      </c>
      <c r="AC58" s="82">
        <v>49</v>
      </c>
      <c r="AD58" s="82">
        <v>51</v>
      </c>
      <c r="AE58" s="82">
        <v>55</v>
      </c>
      <c r="AF58" s="82">
        <v>60</v>
      </c>
      <c r="AG58" s="82">
        <v>51</v>
      </c>
      <c r="AH58" s="82">
        <v>28</v>
      </c>
      <c r="AI58" s="82">
        <v>25</v>
      </c>
      <c r="AJ58" s="82">
        <v>15</v>
      </c>
      <c r="AK58" s="82">
        <v>11</v>
      </c>
      <c r="AL58" s="82">
        <v>12</v>
      </c>
      <c r="AM58" s="82">
        <v>4</v>
      </c>
      <c r="AN58" s="82">
        <v>26</v>
      </c>
      <c r="AO58" s="82">
        <v>11</v>
      </c>
      <c r="AP58" s="82">
        <v>47</v>
      </c>
      <c r="AQ58" s="82">
        <v>365</v>
      </c>
      <c r="AR58" s="82">
        <v>23</v>
      </c>
      <c r="AS58" s="82">
        <v>40</v>
      </c>
      <c r="AT58" s="82">
        <v>117</v>
      </c>
      <c r="AU58" s="82">
        <v>38</v>
      </c>
    </row>
    <row r="59" spans="1:47" ht="21" customHeight="1" x14ac:dyDescent="0.2">
      <c r="A59" s="52">
        <v>220705</v>
      </c>
      <c r="B59" s="52" t="s">
        <v>22</v>
      </c>
      <c r="C59" s="81" t="s">
        <v>66</v>
      </c>
      <c r="D59" s="82">
        <f t="shared" si="14"/>
        <v>3046</v>
      </c>
      <c r="E59" s="82">
        <v>44</v>
      </c>
      <c r="F59" s="82">
        <v>58</v>
      </c>
      <c r="G59" s="82">
        <v>59</v>
      </c>
      <c r="H59" s="82">
        <v>58</v>
      </c>
      <c r="I59" s="82">
        <v>59</v>
      </c>
      <c r="J59" s="82">
        <v>41</v>
      </c>
      <c r="K59" s="82">
        <v>61</v>
      </c>
      <c r="L59" s="82">
        <v>57</v>
      </c>
      <c r="M59" s="82">
        <v>53</v>
      </c>
      <c r="N59" s="82">
        <v>63</v>
      </c>
      <c r="O59" s="82">
        <v>68</v>
      </c>
      <c r="P59" s="82">
        <v>56</v>
      </c>
      <c r="Q59" s="82">
        <v>43</v>
      </c>
      <c r="R59" s="82">
        <v>64</v>
      </c>
      <c r="S59" s="82">
        <v>36</v>
      </c>
      <c r="T59" s="82">
        <v>39</v>
      </c>
      <c r="U59" s="82">
        <v>44</v>
      </c>
      <c r="V59" s="82">
        <v>48</v>
      </c>
      <c r="W59" s="82">
        <v>31</v>
      </c>
      <c r="X59" s="82">
        <v>48</v>
      </c>
      <c r="Y59" s="82">
        <v>152</v>
      </c>
      <c r="Z59" s="82">
        <v>227</v>
      </c>
      <c r="AA59" s="82">
        <v>220</v>
      </c>
      <c r="AB59" s="82">
        <v>178</v>
      </c>
      <c r="AC59" s="82">
        <v>183</v>
      </c>
      <c r="AD59" s="82">
        <v>177</v>
      </c>
      <c r="AE59" s="82">
        <v>189</v>
      </c>
      <c r="AF59" s="82">
        <v>196</v>
      </c>
      <c r="AG59" s="82">
        <v>157</v>
      </c>
      <c r="AH59" s="82">
        <v>139</v>
      </c>
      <c r="AI59" s="82">
        <v>79</v>
      </c>
      <c r="AJ59" s="82">
        <v>51</v>
      </c>
      <c r="AK59" s="82">
        <v>36</v>
      </c>
      <c r="AL59" s="82">
        <v>32</v>
      </c>
      <c r="AM59" s="82">
        <v>5</v>
      </c>
      <c r="AN59" s="82">
        <v>18</v>
      </c>
      <c r="AO59" s="82">
        <v>26</v>
      </c>
      <c r="AP59" s="82">
        <v>53</v>
      </c>
      <c r="AQ59" s="82">
        <v>1235</v>
      </c>
      <c r="AR59" s="82">
        <v>121</v>
      </c>
      <c r="AS59" s="82">
        <v>90</v>
      </c>
      <c r="AT59" s="82">
        <v>449</v>
      </c>
      <c r="AU59" s="82">
        <v>93</v>
      </c>
    </row>
    <row r="60" spans="1:47" ht="21" customHeight="1" x14ac:dyDescent="0.2">
      <c r="A60" s="52">
        <v>220706</v>
      </c>
      <c r="B60" s="52" t="s">
        <v>22</v>
      </c>
      <c r="C60" s="81" t="s">
        <v>67</v>
      </c>
      <c r="D60" s="82">
        <f t="shared" si="14"/>
        <v>1196</v>
      </c>
      <c r="E60" s="82">
        <v>25</v>
      </c>
      <c r="F60" s="82">
        <v>21</v>
      </c>
      <c r="G60" s="82">
        <v>24</v>
      </c>
      <c r="H60" s="82">
        <v>24</v>
      </c>
      <c r="I60" s="82">
        <v>20</v>
      </c>
      <c r="J60" s="82">
        <v>22</v>
      </c>
      <c r="K60" s="82">
        <v>16</v>
      </c>
      <c r="L60" s="82">
        <v>25</v>
      </c>
      <c r="M60" s="82">
        <v>23</v>
      </c>
      <c r="N60" s="82">
        <v>25</v>
      </c>
      <c r="O60" s="82">
        <v>20</v>
      </c>
      <c r="P60" s="82">
        <v>26</v>
      </c>
      <c r="Q60" s="82">
        <v>20</v>
      </c>
      <c r="R60" s="82">
        <v>15</v>
      </c>
      <c r="S60" s="82">
        <v>17</v>
      </c>
      <c r="T60" s="82">
        <v>25</v>
      </c>
      <c r="U60" s="82">
        <v>23</v>
      </c>
      <c r="V60" s="82">
        <v>22</v>
      </c>
      <c r="W60" s="82">
        <v>14</v>
      </c>
      <c r="X60" s="82">
        <v>18</v>
      </c>
      <c r="Y60" s="82">
        <v>67</v>
      </c>
      <c r="Z60" s="82">
        <v>94</v>
      </c>
      <c r="AA60" s="82">
        <v>68</v>
      </c>
      <c r="AB60" s="82">
        <v>94</v>
      </c>
      <c r="AC60" s="82">
        <v>94</v>
      </c>
      <c r="AD60" s="82">
        <v>83</v>
      </c>
      <c r="AE60" s="82">
        <v>73</v>
      </c>
      <c r="AF60" s="82">
        <v>74</v>
      </c>
      <c r="AG60" s="82">
        <v>39</v>
      </c>
      <c r="AH60" s="82">
        <v>33</v>
      </c>
      <c r="AI60" s="82">
        <v>26</v>
      </c>
      <c r="AJ60" s="82">
        <v>15</v>
      </c>
      <c r="AK60" s="82">
        <v>6</v>
      </c>
      <c r="AL60" s="82">
        <v>5</v>
      </c>
      <c r="AM60" s="82">
        <v>2</v>
      </c>
      <c r="AN60" s="82">
        <v>10</v>
      </c>
      <c r="AO60" s="82">
        <v>15</v>
      </c>
      <c r="AP60" s="82">
        <v>32</v>
      </c>
      <c r="AQ60" s="82">
        <v>531</v>
      </c>
      <c r="AR60" s="82">
        <v>42</v>
      </c>
      <c r="AS60" s="82">
        <v>52</v>
      </c>
      <c r="AT60" s="82">
        <v>205</v>
      </c>
      <c r="AU60" s="82">
        <v>34</v>
      </c>
    </row>
    <row r="61" spans="1:47" ht="21" customHeight="1" x14ac:dyDescent="0.2">
      <c r="A61" s="52">
        <v>220707</v>
      </c>
      <c r="B61" s="52" t="s">
        <v>22</v>
      </c>
      <c r="C61" s="81" t="s">
        <v>68</v>
      </c>
      <c r="D61" s="82">
        <f t="shared" si="14"/>
        <v>3747</v>
      </c>
      <c r="E61" s="82">
        <v>59</v>
      </c>
      <c r="F61" s="82">
        <v>61</v>
      </c>
      <c r="G61" s="82">
        <v>73</v>
      </c>
      <c r="H61" s="82">
        <v>55</v>
      </c>
      <c r="I61" s="82">
        <v>73</v>
      </c>
      <c r="J61" s="82">
        <v>51</v>
      </c>
      <c r="K61" s="82">
        <v>64</v>
      </c>
      <c r="L61" s="82">
        <v>66</v>
      </c>
      <c r="M61" s="82">
        <v>53</v>
      </c>
      <c r="N61" s="82">
        <v>59</v>
      </c>
      <c r="O61" s="82">
        <v>75</v>
      </c>
      <c r="P61" s="82">
        <v>77</v>
      </c>
      <c r="Q61" s="82">
        <v>64</v>
      </c>
      <c r="R61" s="82">
        <v>81</v>
      </c>
      <c r="S61" s="82">
        <v>67</v>
      </c>
      <c r="T61" s="82">
        <v>73</v>
      </c>
      <c r="U61" s="82">
        <v>69</v>
      </c>
      <c r="V61" s="82">
        <v>55</v>
      </c>
      <c r="W61" s="82">
        <v>66</v>
      </c>
      <c r="X61" s="82">
        <v>62</v>
      </c>
      <c r="Y61" s="82">
        <v>314</v>
      </c>
      <c r="Z61" s="82">
        <v>304</v>
      </c>
      <c r="AA61" s="82">
        <v>278</v>
      </c>
      <c r="AB61" s="82">
        <v>248</v>
      </c>
      <c r="AC61" s="82">
        <v>253</v>
      </c>
      <c r="AD61" s="82">
        <v>253</v>
      </c>
      <c r="AE61" s="82">
        <v>214</v>
      </c>
      <c r="AF61" s="82">
        <v>204</v>
      </c>
      <c r="AG61" s="82">
        <v>142</v>
      </c>
      <c r="AH61" s="82">
        <v>90</v>
      </c>
      <c r="AI61" s="82">
        <v>67</v>
      </c>
      <c r="AJ61" s="82">
        <v>39</v>
      </c>
      <c r="AK61" s="82">
        <v>23</v>
      </c>
      <c r="AL61" s="82">
        <v>15</v>
      </c>
      <c r="AM61" s="82">
        <v>1</v>
      </c>
      <c r="AN61" s="82">
        <v>19</v>
      </c>
      <c r="AO61" s="82">
        <v>40</v>
      </c>
      <c r="AP61" s="82">
        <v>73</v>
      </c>
      <c r="AQ61" s="82">
        <v>1762</v>
      </c>
      <c r="AR61" s="82">
        <v>191</v>
      </c>
      <c r="AS61" s="82">
        <v>162</v>
      </c>
      <c r="AT61" s="82">
        <v>786</v>
      </c>
      <c r="AU61" s="82">
        <v>86</v>
      </c>
    </row>
    <row r="62" spans="1:47" ht="21" customHeight="1" x14ac:dyDescent="0.2">
      <c r="A62" s="52">
        <v>220708</v>
      </c>
      <c r="B62" s="52" t="s">
        <v>22</v>
      </c>
      <c r="C62" s="81" t="s">
        <v>69</v>
      </c>
      <c r="D62" s="82">
        <f t="shared" si="14"/>
        <v>10881</v>
      </c>
      <c r="E62" s="82">
        <v>191</v>
      </c>
      <c r="F62" s="82">
        <v>197</v>
      </c>
      <c r="G62" s="82">
        <v>205</v>
      </c>
      <c r="H62" s="82">
        <v>213</v>
      </c>
      <c r="I62" s="82">
        <v>231</v>
      </c>
      <c r="J62" s="82">
        <v>224</v>
      </c>
      <c r="K62" s="82">
        <v>233</v>
      </c>
      <c r="L62" s="82">
        <v>228</v>
      </c>
      <c r="M62" s="82">
        <v>228</v>
      </c>
      <c r="N62" s="82">
        <v>251</v>
      </c>
      <c r="O62" s="82">
        <v>249</v>
      </c>
      <c r="P62" s="82">
        <v>267</v>
      </c>
      <c r="Q62" s="82">
        <v>240</v>
      </c>
      <c r="R62" s="82">
        <v>249</v>
      </c>
      <c r="S62" s="82">
        <v>247</v>
      </c>
      <c r="T62" s="82">
        <v>240</v>
      </c>
      <c r="U62" s="82">
        <v>235</v>
      </c>
      <c r="V62" s="82">
        <v>217</v>
      </c>
      <c r="W62" s="82">
        <v>219</v>
      </c>
      <c r="X62" s="82">
        <v>203</v>
      </c>
      <c r="Y62" s="82">
        <v>1059</v>
      </c>
      <c r="Z62" s="82">
        <v>755</v>
      </c>
      <c r="AA62" s="82">
        <v>934</v>
      </c>
      <c r="AB62" s="82">
        <v>697</v>
      </c>
      <c r="AC62" s="82">
        <v>673</v>
      </c>
      <c r="AD62" s="82">
        <v>579</v>
      </c>
      <c r="AE62" s="82">
        <v>476</v>
      </c>
      <c r="AF62" s="82">
        <v>387</v>
      </c>
      <c r="AG62" s="82">
        <v>295</v>
      </c>
      <c r="AH62" s="82">
        <v>185</v>
      </c>
      <c r="AI62" s="82">
        <v>124</v>
      </c>
      <c r="AJ62" s="82">
        <v>74</v>
      </c>
      <c r="AK62" s="82">
        <v>37</v>
      </c>
      <c r="AL62" s="82">
        <v>39</v>
      </c>
      <c r="AM62" s="82">
        <v>9</v>
      </c>
      <c r="AN62" s="82">
        <v>89</v>
      </c>
      <c r="AO62" s="82">
        <v>102</v>
      </c>
      <c r="AP62" s="82">
        <v>233</v>
      </c>
      <c r="AQ62" s="82">
        <v>5345</v>
      </c>
      <c r="AR62" s="82">
        <v>570</v>
      </c>
      <c r="AS62" s="82">
        <v>560</v>
      </c>
      <c r="AT62" s="82">
        <v>2450</v>
      </c>
      <c r="AU62" s="82">
        <v>277</v>
      </c>
    </row>
    <row r="63" spans="1:47" ht="21" customHeight="1" x14ac:dyDescent="0.2">
      <c r="A63" s="52">
        <v>220709</v>
      </c>
      <c r="B63" s="52" t="s">
        <v>22</v>
      </c>
      <c r="C63" s="81" t="s">
        <v>70</v>
      </c>
      <c r="D63" s="82">
        <f t="shared" si="14"/>
        <v>3857</v>
      </c>
      <c r="E63" s="82">
        <v>71</v>
      </c>
      <c r="F63" s="82">
        <v>71</v>
      </c>
      <c r="G63" s="82">
        <v>84</v>
      </c>
      <c r="H63" s="82">
        <v>71</v>
      </c>
      <c r="I63" s="82">
        <v>80</v>
      </c>
      <c r="J63" s="82">
        <v>67</v>
      </c>
      <c r="K63" s="82">
        <v>63</v>
      </c>
      <c r="L63" s="82">
        <v>61</v>
      </c>
      <c r="M63" s="82">
        <v>65</v>
      </c>
      <c r="N63" s="82">
        <v>63</v>
      </c>
      <c r="O63" s="82">
        <v>68</v>
      </c>
      <c r="P63" s="82">
        <v>78</v>
      </c>
      <c r="Q63" s="82">
        <v>86</v>
      </c>
      <c r="R63" s="82">
        <v>78</v>
      </c>
      <c r="S63" s="82">
        <v>70</v>
      </c>
      <c r="T63" s="82">
        <v>70</v>
      </c>
      <c r="U63" s="82">
        <v>71</v>
      </c>
      <c r="V63" s="82">
        <v>71</v>
      </c>
      <c r="W63" s="82">
        <v>67</v>
      </c>
      <c r="X63" s="82">
        <v>66</v>
      </c>
      <c r="Y63" s="82">
        <v>307</v>
      </c>
      <c r="Z63" s="82">
        <v>265</v>
      </c>
      <c r="AA63" s="82">
        <v>331</v>
      </c>
      <c r="AB63" s="82">
        <v>257</v>
      </c>
      <c r="AC63" s="82">
        <v>286</v>
      </c>
      <c r="AD63" s="82">
        <v>212</v>
      </c>
      <c r="AE63" s="82">
        <v>191</v>
      </c>
      <c r="AF63" s="82">
        <v>179</v>
      </c>
      <c r="AG63" s="82">
        <v>153</v>
      </c>
      <c r="AH63" s="82">
        <v>98</v>
      </c>
      <c r="AI63" s="82">
        <v>73</v>
      </c>
      <c r="AJ63" s="82">
        <v>41</v>
      </c>
      <c r="AK63" s="82">
        <v>25</v>
      </c>
      <c r="AL63" s="82">
        <v>18</v>
      </c>
      <c r="AM63" s="82">
        <v>7</v>
      </c>
      <c r="AN63" s="82">
        <v>34</v>
      </c>
      <c r="AO63" s="82">
        <v>37</v>
      </c>
      <c r="AP63" s="82">
        <v>87</v>
      </c>
      <c r="AQ63" s="82">
        <v>1753</v>
      </c>
      <c r="AR63" s="82">
        <v>178</v>
      </c>
      <c r="AS63" s="82">
        <v>165</v>
      </c>
      <c r="AT63" s="82">
        <v>779</v>
      </c>
      <c r="AU63" s="82">
        <v>126</v>
      </c>
    </row>
    <row r="64" spans="1:47" ht="21" customHeight="1" x14ac:dyDescent="0.2">
      <c r="A64" s="52">
        <v>220710</v>
      </c>
      <c r="B64" s="52" t="s">
        <v>22</v>
      </c>
      <c r="C64" s="81" t="s">
        <v>71</v>
      </c>
      <c r="D64" s="82">
        <f t="shared" si="14"/>
        <v>4131</v>
      </c>
      <c r="E64" s="82">
        <v>93</v>
      </c>
      <c r="F64" s="82">
        <v>93</v>
      </c>
      <c r="G64" s="82">
        <v>76</v>
      </c>
      <c r="H64" s="82">
        <v>70</v>
      </c>
      <c r="I64" s="82">
        <v>70</v>
      </c>
      <c r="J64" s="82">
        <v>63</v>
      </c>
      <c r="K64" s="82">
        <v>57</v>
      </c>
      <c r="L64" s="82">
        <v>50</v>
      </c>
      <c r="M64" s="82">
        <v>74</v>
      </c>
      <c r="N64" s="82">
        <v>79</v>
      </c>
      <c r="O64" s="82">
        <v>74</v>
      </c>
      <c r="P64" s="82">
        <v>84</v>
      </c>
      <c r="Q64" s="82">
        <v>98</v>
      </c>
      <c r="R64" s="82">
        <v>79</v>
      </c>
      <c r="S64" s="82">
        <v>94</v>
      </c>
      <c r="T64" s="82">
        <v>88</v>
      </c>
      <c r="U64" s="82">
        <v>86</v>
      </c>
      <c r="V64" s="82">
        <v>90</v>
      </c>
      <c r="W64" s="82">
        <v>70</v>
      </c>
      <c r="X64" s="82">
        <v>65</v>
      </c>
      <c r="Y64" s="82">
        <v>349</v>
      </c>
      <c r="Z64" s="82">
        <v>304</v>
      </c>
      <c r="AA64" s="82">
        <v>320</v>
      </c>
      <c r="AB64" s="82">
        <v>274</v>
      </c>
      <c r="AC64" s="82">
        <v>261</v>
      </c>
      <c r="AD64" s="82">
        <v>258</v>
      </c>
      <c r="AE64" s="82">
        <v>214</v>
      </c>
      <c r="AF64" s="82">
        <v>200</v>
      </c>
      <c r="AG64" s="82">
        <v>135</v>
      </c>
      <c r="AH64" s="82">
        <v>106</v>
      </c>
      <c r="AI64" s="82">
        <v>71</v>
      </c>
      <c r="AJ64" s="82">
        <v>43</v>
      </c>
      <c r="AK64" s="82">
        <v>25</v>
      </c>
      <c r="AL64" s="82">
        <v>18</v>
      </c>
      <c r="AM64" s="82">
        <v>11</v>
      </c>
      <c r="AN64" s="82">
        <v>50</v>
      </c>
      <c r="AO64" s="82">
        <v>43</v>
      </c>
      <c r="AP64" s="82">
        <v>113</v>
      </c>
      <c r="AQ64" s="82">
        <v>1901</v>
      </c>
      <c r="AR64" s="82">
        <v>189</v>
      </c>
      <c r="AS64" s="82">
        <v>190</v>
      </c>
      <c r="AT64" s="82">
        <v>817</v>
      </c>
      <c r="AU64" s="82">
        <v>120</v>
      </c>
    </row>
    <row r="65" spans="1:47" ht="21" customHeight="1" x14ac:dyDescent="0.2">
      <c r="A65" s="78">
        <v>220800</v>
      </c>
      <c r="B65" s="78"/>
      <c r="C65" s="79" t="s">
        <v>72</v>
      </c>
      <c r="D65" s="80">
        <f>SUM(D66:D74)</f>
        <v>135545</v>
      </c>
      <c r="E65" s="80">
        <f t="shared" ref="E65:AU65" si="15">SUM(E66:E74)</f>
        <v>2782</v>
      </c>
      <c r="F65" s="80">
        <f t="shared" si="15"/>
        <v>2774</v>
      </c>
      <c r="G65" s="80">
        <f t="shared" si="15"/>
        <v>2654</v>
      </c>
      <c r="H65" s="80">
        <f t="shared" si="15"/>
        <v>2787</v>
      </c>
      <c r="I65" s="80">
        <f t="shared" si="15"/>
        <v>2724</v>
      </c>
      <c r="J65" s="80">
        <f t="shared" si="15"/>
        <v>2703</v>
      </c>
      <c r="K65" s="80">
        <f t="shared" si="15"/>
        <v>2713</v>
      </c>
      <c r="L65" s="80">
        <f t="shared" si="15"/>
        <v>2659</v>
      </c>
      <c r="M65" s="80">
        <f t="shared" si="15"/>
        <v>2672</v>
      </c>
      <c r="N65" s="80">
        <f t="shared" si="15"/>
        <v>2691</v>
      </c>
      <c r="O65" s="80">
        <f t="shared" si="15"/>
        <v>2757</v>
      </c>
      <c r="P65" s="80">
        <f t="shared" si="15"/>
        <v>2726</v>
      </c>
      <c r="Q65" s="80">
        <f t="shared" si="15"/>
        <v>2721</v>
      </c>
      <c r="R65" s="80">
        <f t="shared" si="15"/>
        <v>2650</v>
      </c>
      <c r="S65" s="80">
        <f t="shared" si="15"/>
        <v>2622</v>
      </c>
      <c r="T65" s="80">
        <f t="shared" si="15"/>
        <v>2572</v>
      </c>
      <c r="U65" s="80">
        <f t="shared" si="15"/>
        <v>2501</v>
      </c>
      <c r="V65" s="80">
        <f t="shared" si="15"/>
        <v>2376</v>
      </c>
      <c r="W65" s="80">
        <f t="shared" si="15"/>
        <v>2449</v>
      </c>
      <c r="X65" s="80">
        <f t="shared" si="15"/>
        <v>2424</v>
      </c>
      <c r="Y65" s="80">
        <f t="shared" si="15"/>
        <v>11896</v>
      </c>
      <c r="Z65" s="80">
        <f t="shared" si="15"/>
        <v>10261</v>
      </c>
      <c r="AA65" s="80">
        <f t="shared" si="15"/>
        <v>9352</v>
      </c>
      <c r="AB65" s="80">
        <f t="shared" si="15"/>
        <v>9495</v>
      </c>
      <c r="AC65" s="80">
        <f t="shared" si="15"/>
        <v>9122</v>
      </c>
      <c r="AD65" s="80">
        <f t="shared" si="15"/>
        <v>8055</v>
      </c>
      <c r="AE65" s="80">
        <f t="shared" si="15"/>
        <v>6541</v>
      </c>
      <c r="AF65" s="80">
        <f t="shared" si="15"/>
        <v>5610</v>
      </c>
      <c r="AG65" s="80">
        <f t="shared" si="15"/>
        <v>4393</v>
      </c>
      <c r="AH65" s="80">
        <f t="shared" si="15"/>
        <v>3159</v>
      </c>
      <c r="AI65" s="80">
        <f t="shared" si="15"/>
        <v>2068</v>
      </c>
      <c r="AJ65" s="80">
        <f t="shared" si="15"/>
        <v>1266</v>
      </c>
      <c r="AK65" s="80">
        <f t="shared" si="15"/>
        <v>760</v>
      </c>
      <c r="AL65" s="80">
        <f t="shared" si="15"/>
        <v>610</v>
      </c>
      <c r="AM65" s="80">
        <f t="shared" si="15"/>
        <v>212</v>
      </c>
      <c r="AN65" s="80">
        <f t="shared" si="15"/>
        <v>1417</v>
      </c>
      <c r="AO65" s="80">
        <f t="shared" si="15"/>
        <v>1365</v>
      </c>
      <c r="AP65" s="80">
        <f t="shared" si="15"/>
        <v>3390</v>
      </c>
      <c r="AQ65" s="80">
        <f t="shared" si="15"/>
        <v>65628</v>
      </c>
      <c r="AR65" s="80">
        <f t="shared" si="15"/>
        <v>6795</v>
      </c>
      <c r="AS65" s="80">
        <f t="shared" si="15"/>
        <v>6030</v>
      </c>
      <c r="AT65" s="80">
        <f t="shared" si="15"/>
        <v>28430</v>
      </c>
      <c r="AU65" s="80">
        <f t="shared" si="15"/>
        <v>4763</v>
      </c>
    </row>
    <row r="66" spans="1:47" ht="21" customHeight="1" x14ac:dyDescent="0.2">
      <c r="A66" s="52">
        <v>220801</v>
      </c>
      <c r="B66" s="52" t="s">
        <v>22</v>
      </c>
      <c r="C66" s="81" t="s">
        <v>72</v>
      </c>
      <c r="D66" s="82">
        <f t="shared" ref="D66:D74" si="16">SUM(E66:AL66)</f>
        <v>27193</v>
      </c>
      <c r="E66" s="82">
        <v>477</v>
      </c>
      <c r="F66" s="82">
        <v>566</v>
      </c>
      <c r="G66" s="82">
        <v>514</v>
      </c>
      <c r="H66" s="82">
        <v>511</v>
      </c>
      <c r="I66" s="82">
        <v>561</v>
      </c>
      <c r="J66" s="82">
        <v>517</v>
      </c>
      <c r="K66" s="82">
        <v>530</v>
      </c>
      <c r="L66" s="82">
        <v>504</v>
      </c>
      <c r="M66" s="82">
        <v>517</v>
      </c>
      <c r="N66" s="82">
        <v>516</v>
      </c>
      <c r="O66" s="82">
        <v>536</v>
      </c>
      <c r="P66" s="82">
        <v>517</v>
      </c>
      <c r="Q66" s="82">
        <v>555</v>
      </c>
      <c r="R66" s="82">
        <v>518</v>
      </c>
      <c r="S66" s="82">
        <v>475</v>
      </c>
      <c r="T66" s="82">
        <v>453</v>
      </c>
      <c r="U66" s="82">
        <v>475</v>
      </c>
      <c r="V66" s="82">
        <v>429</v>
      </c>
      <c r="W66" s="82">
        <v>480</v>
      </c>
      <c r="X66" s="82">
        <v>436</v>
      </c>
      <c r="Y66" s="82">
        <v>2161</v>
      </c>
      <c r="Z66" s="82">
        <v>2025</v>
      </c>
      <c r="AA66" s="82">
        <v>1878</v>
      </c>
      <c r="AB66" s="82">
        <v>1877</v>
      </c>
      <c r="AC66" s="82">
        <v>1730</v>
      </c>
      <c r="AD66" s="82">
        <v>1636</v>
      </c>
      <c r="AE66" s="82">
        <v>1428</v>
      </c>
      <c r="AF66" s="82">
        <v>1285</v>
      </c>
      <c r="AG66" s="82">
        <v>1058</v>
      </c>
      <c r="AH66" s="82">
        <v>788</v>
      </c>
      <c r="AI66" s="82">
        <v>500</v>
      </c>
      <c r="AJ66" s="82">
        <v>346</v>
      </c>
      <c r="AK66" s="82">
        <v>216</v>
      </c>
      <c r="AL66" s="82">
        <v>178</v>
      </c>
      <c r="AM66" s="82">
        <v>35</v>
      </c>
      <c r="AN66" s="82">
        <v>253</v>
      </c>
      <c r="AO66" s="82">
        <v>224</v>
      </c>
      <c r="AP66" s="82">
        <v>580</v>
      </c>
      <c r="AQ66" s="82">
        <v>12558</v>
      </c>
      <c r="AR66" s="82">
        <v>1340</v>
      </c>
      <c r="AS66" s="82">
        <v>1121</v>
      </c>
      <c r="AT66" s="82">
        <v>5169</v>
      </c>
      <c r="AU66" s="82">
        <v>869</v>
      </c>
    </row>
    <row r="67" spans="1:47" ht="21" customHeight="1" x14ac:dyDescent="0.2">
      <c r="A67" s="52">
        <v>220802</v>
      </c>
      <c r="B67" s="52" t="s">
        <v>22</v>
      </c>
      <c r="C67" s="81" t="s">
        <v>73</v>
      </c>
      <c r="D67" s="82">
        <f t="shared" si="16"/>
        <v>8005</v>
      </c>
      <c r="E67" s="82">
        <v>160</v>
      </c>
      <c r="F67" s="82">
        <v>156</v>
      </c>
      <c r="G67" s="82">
        <v>164</v>
      </c>
      <c r="H67" s="82">
        <v>174</v>
      </c>
      <c r="I67" s="82">
        <v>145</v>
      </c>
      <c r="J67" s="82">
        <v>166</v>
      </c>
      <c r="K67" s="82">
        <v>169</v>
      </c>
      <c r="L67" s="82">
        <v>181</v>
      </c>
      <c r="M67" s="82">
        <v>169</v>
      </c>
      <c r="N67" s="82">
        <v>175</v>
      </c>
      <c r="O67" s="82">
        <v>174</v>
      </c>
      <c r="P67" s="82">
        <v>187</v>
      </c>
      <c r="Q67" s="82">
        <v>191</v>
      </c>
      <c r="R67" s="82">
        <v>194</v>
      </c>
      <c r="S67" s="82">
        <v>182</v>
      </c>
      <c r="T67" s="82">
        <v>187</v>
      </c>
      <c r="U67" s="82">
        <v>162</v>
      </c>
      <c r="V67" s="82">
        <v>158</v>
      </c>
      <c r="W67" s="82">
        <v>153</v>
      </c>
      <c r="X67" s="82">
        <v>166</v>
      </c>
      <c r="Y67" s="82">
        <v>724</v>
      </c>
      <c r="Z67" s="82">
        <v>645</v>
      </c>
      <c r="AA67" s="82">
        <v>569</v>
      </c>
      <c r="AB67" s="82">
        <v>507</v>
      </c>
      <c r="AC67" s="82">
        <v>560</v>
      </c>
      <c r="AD67" s="82">
        <v>472</v>
      </c>
      <c r="AE67" s="82">
        <v>322</v>
      </c>
      <c r="AF67" s="82">
        <v>281</v>
      </c>
      <c r="AG67" s="82">
        <v>199</v>
      </c>
      <c r="AH67" s="82">
        <v>134</v>
      </c>
      <c r="AI67" s="82">
        <v>89</v>
      </c>
      <c r="AJ67" s="82">
        <v>50</v>
      </c>
      <c r="AK67" s="82">
        <v>23</v>
      </c>
      <c r="AL67" s="82">
        <v>17</v>
      </c>
      <c r="AM67" s="82">
        <v>22</v>
      </c>
      <c r="AN67" s="82">
        <v>82</v>
      </c>
      <c r="AO67" s="82">
        <v>78</v>
      </c>
      <c r="AP67" s="82">
        <v>195</v>
      </c>
      <c r="AQ67" s="82">
        <v>4004</v>
      </c>
      <c r="AR67" s="82">
        <v>458</v>
      </c>
      <c r="AS67" s="82">
        <v>412</v>
      </c>
      <c r="AT67" s="82">
        <v>1788</v>
      </c>
      <c r="AU67" s="82">
        <v>334</v>
      </c>
    </row>
    <row r="68" spans="1:47" ht="21" customHeight="1" x14ac:dyDescent="0.2">
      <c r="A68" s="52">
        <v>220803</v>
      </c>
      <c r="B68" s="52" t="s">
        <v>22</v>
      </c>
      <c r="C68" s="81" t="s">
        <v>74</v>
      </c>
      <c r="D68" s="82">
        <f t="shared" si="16"/>
        <v>22875</v>
      </c>
      <c r="E68" s="82">
        <v>696</v>
      </c>
      <c r="F68" s="82">
        <v>537</v>
      </c>
      <c r="G68" s="82">
        <v>450</v>
      </c>
      <c r="H68" s="82">
        <v>500</v>
      </c>
      <c r="I68" s="82">
        <v>469</v>
      </c>
      <c r="J68" s="82">
        <v>482</v>
      </c>
      <c r="K68" s="82">
        <v>477</v>
      </c>
      <c r="L68" s="82">
        <v>457</v>
      </c>
      <c r="M68" s="82">
        <v>485</v>
      </c>
      <c r="N68" s="82">
        <v>496</v>
      </c>
      <c r="O68" s="82">
        <v>504</v>
      </c>
      <c r="P68" s="82">
        <v>511</v>
      </c>
      <c r="Q68" s="82">
        <v>443</v>
      </c>
      <c r="R68" s="82">
        <v>483</v>
      </c>
      <c r="S68" s="82">
        <v>488</v>
      </c>
      <c r="T68" s="82">
        <v>461</v>
      </c>
      <c r="U68" s="82">
        <v>452</v>
      </c>
      <c r="V68" s="82">
        <v>431</v>
      </c>
      <c r="W68" s="82">
        <v>456</v>
      </c>
      <c r="X68" s="82">
        <v>429</v>
      </c>
      <c r="Y68" s="82">
        <v>2255</v>
      </c>
      <c r="Z68" s="82">
        <v>1739</v>
      </c>
      <c r="AA68" s="82">
        <v>1517</v>
      </c>
      <c r="AB68" s="82">
        <v>1517</v>
      </c>
      <c r="AC68" s="82">
        <v>1560</v>
      </c>
      <c r="AD68" s="82">
        <v>1287</v>
      </c>
      <c r="AE68" s="82">
        <v>894</v>
      </c>
      <c r="AF68" s="82">
        <v>768</v>
      </c>
      <c r="AG68" s="82">
        <v>583</v>
      </c>
      <c r="AH68" s="82">
        <v>411</v>
      </c>
      <c r="AI68" s="82">
        <v>297</v>
      </c>
      <c r="AJ68" s="82">
        <v>171</v>
      </c>
      <c r="AK68" s="82">
        <v>91</v>
      </c>
      <c r="AL68" s="82">
        <v>78</v>
      </c>
      <c r="AM68" s="82">
        <v>46</v>
      </c>
      <c r="AN68" s="82">
        <v>377</v>
      </c>
      <c r="AO68" s="82">
        <v>319</v>
      </c>
      <c r="AP68" s="82">
        <v>851</v>
      </c>
      <c r="AQ68" s="82">
        <v>12035</v>
      </c>
      <c r="AR68" s="82">
        <v>1246</v>
      </c>
      <c r="AS68" s="82">
        <v>1067</v>
      </c>
      <c r="AT68" s="82">
        <v>5513</v>
      </c>
      <c r="AU68" s="82">
        <v>1081</v>
      </c>
    </row>
    <row r="69" spans="1:47" ht="21" customHeight="1" x14ac:dyDescent="0.2">
      <c r="A69" s="52">
        <v>220804</v>
      </c>
      <c r="B69" s="52" t="s">
        <v>22</v>
      </c>
      <c r="C69" s="81" t="s">
        <v>75</v>
      </c>
      <c r="D69" s="82">
        <f t="shared" si="16"/>
        <v>48245</v>
      </c>
      <c r="E69" s="82">
        <v>929</v>
      </c>
      <c r="F69" s="82">
        <v>986</v>
      </c>
      <c r="G69" s="82">
        <v>1008</v>
      </c>
      <c r="H69" s="82">
        <v>1071</v>
      </c>
      <c r="I69" s="82">
        <v>1003</v>
      </c>
      <c r="J69" s="82">
        <v>1023</v>
      </c>
      <c r="K69" s="82">
        <v>990</v>
      </c>
      <c r="L69" s="82">
        <v>1004</v>
      </c>
      <c r="M69" s="82">
        <v>989</v>
      </c>
      <c r="N69" s="82">
        <v>1003</v>
      </c>
      <c r="O69" s="82">
        <v>1003</v>
      </c>
      <c r="P69" s="82">
        <v>946</v>
      </c>
      <c r="Q69" s="82">
        <v>920</v>
      </c>
      <c r="R69" s="82">
        <v>903</v>
      </c>
      <c r="S69" s="82">
        <v>907</v>
      </c>
      <c r="T69" s="82">
        <v>899</v>
      </c>
      <c r="U69" s="82">
        <v>842</v>
      </c>
      <c r="V69" s="82">
        <v>801</v>
      </c>
      <c r="W69" s="82">
        <v>828</v>
      </c>
      <c r="X69" s="82">
        <v>846</v>
      </c>
      <c r="Y69" s="82">
        <v>4062</v>
      </c>
      <c r="Z69" s="82">
        <v>3660</v>
      </c>
      <c r="AA69" s="82">
        <v>3216</v>
      </c>
      <c r="AB69" s="82">
        <v>3456</v>
      </c>
      <c r="AC69" s="82">
        <v>3357</v>
      </c>
      <c r="AD69" s="82">
        <v>2902</v>
      </c>
      <c r="AE69" s="82">
        <v>2407</v>
      </c>
      <c r="AF69" s="82">
        <v>2020</v>
      </c>
      <c r="AG69" s="82">
        <v>1581</v>
      </c>
      <c r="AH69" s="82">
        <v>1095</v>
      </c>
      <c r="AI69" s="82">
        <v>728</v>
      </c>
      <c r="AJ69" s="82">
        <v>409</v>
      </c>
      <c r="AK69" s="82">
        <v>259</v>
      </c>
      <c r="AL69" s="82">
        <v>192</v>
      </c>
      <c r="AM69" s="82">
        <v>68</v>
      </c>
      <c r="AN69" s="82">
        <v>452</v>
      </c>
      <c r="AO69" s="82">
        <v>477</v>
      </c>
      <c r="AP69" s="82">
        <v>1132</v>
      </c>
      <c r="AQ69" s="82">
        <v>23132</v>
      </c>
      <c r="AR69" s="82">
        <v>2370</v>
      </c>
      <c r="AS69" s="82">
        <v>2048</v>
      </c>
      <c r="AT69" s="82">
        <v>9776</v>
      </c>
      <c r="AU69" s="82">
        <v>1546</v>
      </c>
    </row>
    <row r="70" spans="1:47" ht="21" customHeight="1" x14ac:dyDescent="0.2">
      <c r="A70" s="52">
        <v>220805</v>
      </c>
      <c r="B70" s="52" t="s">
        <v>22</v>
      </c>
      <c r="C70" s="81" t="s">
        <v>76</v>
      </c>
      <c r="D70" s="82">
        <f t="shared" si="16"/>
        <v>17132</v>
      </c>
      <c r="E70" s="82">
        <v>332</v>
      </c>
      <c r="F70" s="82">
        <v>334</v>
      </c>
      <c r="G70" s="82">
        <v>324</v>
      </c>
      <c r="H70" s="82">
        <v>319</v>
      </c>
      <c r="I70" s="82">
        <v>322</v>
      </c>
      <c r="J70" s="82">
        <v>305</v>
      </c>
      <c r="K70" s="82">
        <v>331</v>
      </c>
      <c r="L70" s="82">
        <v>310</v>
      </c>
      <c r="M70" s="82">
        <v>323</v>
      </c>
      <c r="N70" s="82">
        <v>290</v>
      </c>
      <c r="O70" s="82">
        <v>314</v>
      </c>
      <c r="P70" s="82">
        <v>359</v>
      </c>
      <c r="Q70" s="82">
        <v>368</v>
      </c>
      <c r="R70" s="82">
        <v>358</v>
      </c>
      <c r="S70" s="82">
        <v>364</v>
      </c>
      <c r="T70" s="82">
        <v>363</v>
      </c>
      <c r="U70" s="82">
        <v>341</v>
      </c>
      <c r="V70" s="82">
        <v>333</v>
      </c>
      <c r="W70" s="82">
        <v>337</v>
      </c>
      <c r="X70" s="82">
        <v>343</v>
      </c>
      <c r="Y70" s="82">
        <v>1631</v>
      </c>
      <c r="Z70" s="82">
        <v>1305</v>
      </c>
      <c r="AA70" s="82">
        <v>1335</v>
      </c>
      <c r="AB70" s="82">
        <v>1215</v>
      </c>
      <c r="AC70" s="82">
        <v>1089</v>
      </c>
      <c r="AD70" s="82">
        <v>991</v>
      </c>
      <c r="AE70" s="82">
        <v>803</v>
      </c>
      <c r="AF70" s="82">
        <v>661</v>
      </c>
      <c r="AG70" s="82">
        <v>498</v>
      </c>
      <c r="AH70" s="82">
        <v>378</v>
      </c>
      <c r="AI70" s="82">
        <v>233</v>
      </c>
      <c r="AJ70" s="82">
        <v>158</v>
      </c>
      <c r="AK70" s="82">
        <v>89</v>
      </c>
      <c r="AL70" s="82">
        <v>76</v>
      </c>
      <c r="AM70" s="82">
        <v>28</v>
      </c>
      <c r="AN70" s="82">
        <v>156</v>
      </c>
      <c r="AO70" s="82">
        <v>176</v>
      </c>
      <c r="AP70" s="82">
        <v>405</v>
      </c>
      <c r="AQ70" s="82">
        <v>8368</v>
      </c>
      <c r="AR70" s="82">
        <v>843</v>
      </c>
      <c r="AS70" s="82">
        <v>864</v>
      </c>
      <c r="AT70" s="82">
        <v>3795</v>
      </c>
      <c r="AU70" s="82">
        <v>544</v>
      </c>
    </row>
    <row r="71" spans="1:47" ht="21" customHeight="1" x14ac:dyDescent="0.2">
      <c r="A71" s="52">
        <v>220806</v>
      </c>
      <c r="B71" s="52" t="s">
        <v>22</v>
      </c>
      <c r="C71" s="81" t="s">
        <v>77</v>
      </c>
      <c r="D71" s="82">
        <f t="shared" si="16"/>
        <v>2194</v>
      </c>
      <c r="E71" s="82">
        <v>45</v>
      </c>
      <c r="F71" s="82">
        <v>38</v>
      </c>
      <c r="G71" s="82">
        <v>31</v>
      </c>
      <c r="H71" s="82">
        <v>43</v>
      </c>
      <c r="I71" s="82">
        <v>35</v>
      </c>
      <c r="J71" s="82">
        <v>29</v>
      </c>
      <c r="K71" s="82">
        <v>31</v>
      </c>
      <c r="L71" s="82">
        <v>33</v>
      </c>
      <c r="M71" s="82">
        <v>31</v>
      </c>
      <c r="N71" s="82">
        <v>42</v>
      </c>
      <c r="O71" s="82">
        <v>44</v>
      </c>
      <c r="P71" s="82">
        <v>39</v>
      </c>
      <c r="Q71" s="82">
        <v>37</v>
      </c>
      <c r="R71" s="82">
        <v>29</v>
      </c>
      <c r="S71" s="82">
        <v>38</v>
      </c>
      <c r="T71" s="82">
        <v>32</v>
      </c>
      <c r="U71" s="82">
        <v>38</v>
      </c>
      <c r="V71" s="82">
        <v>35</v>
      </c>
      <c r="W71" s="82">
        <v>30</v>
      </c>
      <c r="X71" s="82">
        <v>40</v>
      </c>
      <c r="Y71" s="82">
        <v>182</v>
      </c>
      <c r="Z71" s="82">
        <v>164</v>
      </c>
      <c r="AA71" s="82">
        <v>183</v>
      </c>
      <c r="AB71" s="82">
        <v>176</v>
      </c>
      <c r="AC71" s="82">
        <v>153</v>
      </c>
      <c r="AD71" s="82">
        <v>131</v>
      </c>
      <c r="AE71" s="82">
        <v>138</v>
      </c>
      <c r="AF71" s="82">
        <v>115</v>
      </c>
      <c r="AG71" s="82">
        <v>91</v>
      </c>
      <c r="AH71" s="82">
        <v>61</v>
      </c>
      <c r="AI71" s="82">
        <v>37</v>
      </c>
      <c r="AJ71" s="82">
        <v>22</v>
      </c>
      <c r="AK71" s="82">
        <v>13</v>
      </c>
      <c r="AL71" s="82">
        <v>8</v>
      </c>
      <c r="AM71" s="82">
        <v>2</v>
      </c>
      <c r="AN71" s="82">
        <v>24</v>
      </c>
      <c r="AO71" s="82">
        <v>21</v>
      </c>
      <c r="AP71" s="82">
        <v>53</v>
      </c>
      <c r="AQ71" s="82">
        <v>1015</v>
      </c>
      <c r="AR71" s="82">
        <v>93</v>
      </c>
      <c r="AS71" s="82">
        <v>93</v>
      </c>
      <c r="AT71" s="82">
        <v>410</v>
      </c>
      <c r="AU71" s="82">
        <v>127</v>
      </c>
    </row>
    <row r="72" spans="1:47" ht="21" customHeight="1" x14ac:dyDescent="0.2">
      <c r="A72" s="52">
        <v>220807</v>
      </c>
      <c r="B72" s="52" t="s">
        <v>22</v>
      </c>
      <c r="C72" s="81" t="s">
        <v>78</v>
      </c>
      <c r="D72" s="82">
        <f t="shared" si="16"/>
        <v>3668</v>
      </c>
      <c r="E72" s="82">
        <v>73</v>
      </c>
      <c r="F72" s="82">
        <v>73</v>
      </c>
      <c r="G72" s="82">
        <v>75</v>
      </c>
      <c r="H72" s="82">
        <v>86</v>
      </c>
      <c r="I72" s="82">
        <v>73</v>
      </c>
      <c r="J72" s="82">
        <v>71</v>
      </c>
      <c r="K72" s="82">
        <v>69</v>
      </c>
      <c r="L72" s="82">
        <v>74</v>
      </c>
      <c r="M72" s="82">
        <v>58</v>
      </c>
      <c r="N72" s="82">
        <v>64</v>
      </c>
      <c r="O72" s="82">
        <v>76</v>
      </c>
      <c r="P72" s="82">
        <v>71</v>
      </c>
      <c r="Q72" s="82">
        <v>67</v>
      </c>
      <c r="R72" s="82">
        <v>63</v>
      </c>
      <c r="S72" s="82">
        <v>67</v>
      </c>
      <c r="T72" s="82">
        <v>65</v>
      </c>
      <c r="U72" s="82">
        <v>80</v>
      </c>
      <c r="V72" s="82">
        <v>76</v>
      </c>
      <c r="W72" s="82">
        <v>61</v>
      </c>
      <c r="X72" s="82">
        <v>61</v>
      </c>
      <c r="Y72" s="82">
        <v>333</v>
      </c>
      <c r="Z72" s="82">
        <v>244</v>
      </c>
      <c r="AA72" s="82">
        <v>245</v>
      </c>
      <c r="AB72" s="82">
        <v>247</v>
      </c>
      <c r="AC72" s="82">
        <v>239</v>
      </c>
      <c r="AD72" s="82">
        <v>226</v>
      </c>
      <c r="AE72" s="82">
        <v>194</v>
      </c>
      <c r="AF72" s="82">
        <v>159</v>
      </c>
      <c r="AG72" s="82">
        <v>130</v>
      </c>
      <c r="AH72" s="82">
        <v>107</v>
      </c>
      <c r="AI72" s="82">
        <v>67</v>
      </c>
      <c r="AJ72" s="82">
        <v>32</v>
      </c>
      <c r="AK72" s="82">
        <v>20</v>
      </c>
      <c r="AL72" s="82">
        <v>22</v>
      </c>
      <c r="AM72" s="82">
        <v>6</v>
      </c>
      <c r="AN72" s="82">
        <v>36</v>
      </c>
      <c r="AO72" s="82">
        <v>37</v>
      </c>
      <c r="AP72" s="82">
        <v>88</v>
      </c>
      <c r="AQ72" s="82">
        <v>1702</v>
      </c>
      <c r="AR72" s="82">
        <v>183</v>
      </c>
      <c r="AS72" s="82">
        <v>148</v>
      </c>
      <c r="AT72" s="82">
        <v>700</v>
      </c>
      <c r="AU72" s="82">
        <v>104</v>
      </c>
    </row>
    <row r="73" spans="1:47" ht="21" customHeight="1" x14ac:dyDescent="0.2">
      <c r="A73" s="52">
        <v>220808</v>
      </c>
      <c r="B73" s="52" t="s">
        <v>22</v>
      </c>
      <c r="C73" s="81" t="s">
        <v>79</v>
      </c>
      <c r="D73" s="82">
        <f t="shared" si="16"/>
        <v>2511</v>
      </c>
      <c r="E73" s="82">
        <v>33</v>
      </c>
      <c r="F73" s="82">
        <v>40</v>
      </c>
      <c r="G73" s="82">
        <v>41</v>
      </c>
      <c r="H73" s="82">
        <v>33</v>
      </c>
      <c r="I73" s="82">
        <v>46</v>
      </c>
      <c r="J73" s="82">
        <v>52</v>
      </c>
      <c r="K73" s="82">
        <v>44</v>
      </c>
      <c r="L73" s="82">
        <v>35</v>
      </c>
      <c r="M73" s="82">
        <v>40</v>
      </c>
      <c r="N73" s="82">
        <v>53</v>
      </c>
      <c r="O73" s="82">
        <v>43</v>
      </c>
      <c r="P73" s="82">
        <v>38</v>
      </c>
      <c r="Q73" s="82">
        <v>48</v>
      </c>
      <c r="R73" s="82">
        <v>47</v>
      </c>
      <c r="S73" s="82">
        <v>38</v>
      </c>
      <c r="T73" s="82">
        <v>44</v>
      </c>
      <c r="U73" s="82">
        <v>43</v>
      </c>
      <c r="V73" s="82">
        <v>40</v>
      </c>
      <c r="W73" s="82">
        <v>41</v>
      </c>
      <c r="X73" s="82">
        <v>43</v>
      </c>
      <c r="Y73" s="82">
        <v>231</v>
      </c>
      <c r="Z73" s="82">
        <v>192</v>
      </c>
      <c r="AA73" s="82">
        <v>167</v>
      </c>
      <c r="AB73" s="82">
        <v>200</v>
      </c>
      <c r="AC73" s="82">
        <v>181</v>
      </c>
      <c r="AD73" s="82">
        <v>163</v>
      </c>
      <c r="AE73" s="82">
        <v>156</v>
      </c>
      <c r="AF73" s="82">
        <v>118</v>
      </c>
      <c r="AG73" s="82">
        <v>91</v>
      </c>
      <c r="AH73" s="82">
        <v>63</v>
      </c>
      <c r="AI73" s="82">
        <v>46</v>
      </c>
      <c r="AJ73" s="82">
        <v>30</v>
      </c>
      <c r="AK73" s="82">
        <v>19</v>
      </c>
      <c r="AL73" s="82">
        <v>12</v>
      </c>
      <c r="AM73" s="82">
        <v>1</v>
      </c>
      <c r="AN73" s="82">
        <v>18</v>
      </c>
      <c r="AO73" s="82">
        <v>15</v>
      </c>
      <c r="AP73" s="82">
        <v>40</v>
      </c>
      <c r="AQ73" s="82">
        <v>1123</v>
      </c>
      <c r="AR73" s="82">
        <v>108</v>
      </c>
      <c r="AS73" s="82">
        <v>100</v>
      </c>
      <c r="AT73" s="82">
        <v>504</v>
      </c>
      <c r="AU73" s="82">
        <v>64</v>
      </c>
    </row>
    <row r="74" spans="1:47" ht="21" customHeight="1" x14ac:dyDescent="0.2">
      <c r="A74" s="52">
        <v>220809</v>
      </c>
      <c r="B74" s="52" t="s">
        <v>22</v>
      </c>
      <c r="C74" s="81" t="s">
        <v>80</v>
      </c>
      <c r="D74" s="82">
        <f t="shared" si="16"/>
        <v>3722</v>
      </c>
      <c r="E74" s="82">
        <v>37</v>
      </c>
      <c r="F74" s="82">
        <v>44</v>
      </c>
      <c r="G74" s="82">
        <v>47</v>
      </c>
      <c r="H74" s="82">
        <v>50</v>
      </c>
      <c r="I74" s="82">
        <v>70</v>
      </c>
      <c r="J74" s="82">
        <v>58</v>
      </c>
      <c r="K74" s="82">
        <v>72</v>
      </c>
      <c r="L74" s="82">
        <v>61</v>
      </c>
      <c r="M74" s="82">
        <v>60</v>
      </c>
      <c r="N74" s="82">
        <v>52</v>
      </c>
      <c r="O74" s="82">
        <v>63</v>
      </c>
      <c r="P74" s="82">
        <v>58</v>
      </c>
      <c r="Q74" s="82">
        <v>92</v>
      </c>
      <c r="R74" s="82">
        <v>55</v>
      </c>
      <c r="S74" s="82">
        <v>63</v>
      </c>
      <c r="T74" s="82">
        <v>68</v>
      </c>
      <c r="U74" s="82">
        <v>68</v>
      </c>
      <c r="V74" s="82">
        <v>73</v>
      </c>
      <c r="W74" s="82">
        <v>63</v>
      </c>
      <c r="X74" s="82">
        <v>60</v>
      </c>
      <c r="Y74" s="82">
        <v>317</v>
      </c>
      <c r="Z74" s="82">
        <v>287</v>
      </c>
      <c r="AA74" s="82">
        <v>242</v>
      </c>
      <c r="AB74" s="82">
        <v>300</v>
      </c>
      <c r="AC74" s="82">
        <v>253</v>
      </c>
      <c r="AD74" s="82">
        <v>247</v>
      </c>
      <c r="AE74" s="82">
        <v>199</v>
      </c>
      <c r="AF74" s="82">
        <v>203</v>
      </c>
      <c r="AG74" s="82">
        <v>162</v>
      </c>
      <c r="AH74" s="82">
        <v>122</v>
      </c>
      <c r="AI74" s="82">
        <v>71</v>
      </c>
      <c r="AJ74" s="82">
        <v>48</v>
      </c>
      <c r="AK74" s="82">
        <v>30</v>
      </c>
      <c r="AL74" s="82">
        <v>27</v>
      </c>
      <c r="AM74" s="82">
        <v>4</v>
      </c>
      <c r="AN74" s="82">
        <v>19</v>
      </c>
      <c r="AO74" s="82">
        <v>18</v>
      </c>
      <c r="AP74" s="82">
        <v>46</v>
      </c>
      <c r="AQ74" s="82">
        <v>1691</v>
      </c>
      <c r="AR74" s="82">
        <v>154</v>
      </c>
      <c r="AS74" s="82">
        <v>177</v>
      </c>
      <c r="AT74" s="82">
        <v>775</v>
      </c>
      <c r="AU74" s="82">
        <v>94</v>
      </c>
    </row>
    <row r="75" spans="1:47" ht="21" customHeight="1" x14ac:dyDescent="0.2">
      <c r="A75" s="78">
        <v>220900</v>
      </c>
      <c r="B75" s="78"/>
      <c r="C75" s="79" t="s">
        <v>20</v>
      </c>
      <c r="D75" s="80">
        <f>SUM(D76:D89)</f>
        <v>226441</v>
      </c>
      <c r="E75" s="80">
        <f t="shared" ref="E75:AU75" si="17">SUM(E76:E89)</f>
        <v>4626</v>
      </c>
      <c r="F75" s="80">
        <f t="shared" si="17"/>
        <v>4488</v>
      </c>
      <c r="G75" s="80">
        <f t="shared" si="17"/>
        <v>4633</v>
      </c>
      <c r="H75" s="80">
        <f t="shared" si="17"/>
        <v>4457</v>
      </c>
      <c r="I75" s="80">
        <f t="shared" si="17"/>
        <v>4708</v>
      </c>
      <c r="J75" s="80">
        <f t="shared" si="17"/>
        <v>4103</v>
      </c>
      <c r="K75" s="80">
        <f t="shared" si="17"/>
        <v>4311</v>
      </c>
      <c r="L75" s="80">
        <f t="shared" si="17"/>
        <v>4534</v>
      </c>
      <c r="M75" s="80">
        <f t="shared" si="17"/>
        <v>4386</v>
      </c>
      <c r="N75" s="80">
        <f t="shared" si="17"/>
        <v>4367</v>
      </c>
      <c r="O75" s="80">
        <f t="shared" si="17"/>
        <v>4279</v>
      </c>
      <c r="P75" s="80">
        <f t="shared" si="17"/>
        <v>4326</v>
      </c>
      <c r="Q75" s="80">
        <f t="shared" si="17"/>
        <v>4309</v>
      </c>
      <c r="R75" s="80">
        <f t="shared" si="17"/>
        <v>4288</v>
      </c>
      <c r="S75" s="80">
        <f t="shared" si="17"/>
        <v>4082</v>
      </c>
      <c r="T75" s="80">
        <f t="shared" si="17"/>
        <v>3981</v>
      </c>
      <c r="U75" s="80">
        <f t="shared" si="17"/>
        <v>3844</v>
      </c>
      <c r="V75" s="80">
        <f t="shared" si="17"/>
        <v>3721</v>
      </c>
      <c r="W75" s="80">
        <f t="shared" si="17"/>
        <v>3683</v>
      </c>
      <c r="X75" s="80">
        <f t="shared" si="17"/>
        <v>3624</v>
      </c>
      <c r="Y75" s="80">
        <f t="shared" si="17"/>
        <v>16496</v>
      </c>
      <c r="Z75" s="80">
        <f t="shared" si="17"/>
        <v>16796</v>
      </c>
      <c r="AA75" s="80">
        <f t="shared" si="17"/>
        <v>16451</v>
      </c>
      <c r="AB75" s="80">
        <f t="shared" si="17"/>
        <v>15856</v>
      </c>
      <c r="AC75" s="80">
        <f t="shared" si="17"/>
        <v>15507</v>
      </c>
      <c r="AD75" s="80">
        <f t="shared" si="17"/>
        <v>13029</v>
      </c>
      <c r="AE75" s="80">
        <f t="shared" si="17"/>
        <v>12271</v>
      </c>
      <c r="AF75" s="80">
        <f t="shared" si="17"/>
        <v>11242</v>
      </c>
      <c r="AG75" s="80">
        <f t="shared" si="17"/>
        <v>8792</v>
      </c>
      <c r="AH75" s="80">
        <f t="shared" si="17"/>
        <v>6025</v>
      </c>
      <c r="AI75" s="80">
        <f t="shared" si="17"/>
        <v>4020</v>
      </c>
      <c r="AJ75" s="80">
        <f t="shared" si="17"/>
        <v>2472</v>
      </c>
      <c r="AK75" s="80">
        <f t="shared" si="17"/>
        <v>1498</v>
      </c>
      <c r="AL75" s="80">
        <f t="shared" si="17"/>
        <v>1236</v>
      </c>
      <c r="AM75" s="80">
        <f t="shared" si="17"/>
        <v>244</v>
      </c>
      <c r="AN75" s="80">
        <f t="shared" si="17"/>
        <v>2379</v>
      </c>
      <c r="AO75" s="80">
        <f t="shared" si="17"/>
        <v>2247</v>
      </c>
      <c r="AP75" s="80">
        <f t="shared" si="17"/>
        <v>5591</v>
      </c>
      <c r="AQ75" s="80">
        <f t="shared" si="17"/>
        <v>106156</v>
      </c>
      <c r="AR75" s="80">
        <f t="shared" si="17"/>
        <v>10688</v>
      </c>
      <c r="AS75" s="80">
        <f t="shared" si="17"/>
        <v>9260</v>
      </c>
      <c r="AT75" s="80">
        <f t="shared" si="17"/>
        <v>42761</v>
      </c>
      <c r="AU75" s="80">
        <f t="shared" si="17"/>
        <v>5996</v>
      </c>
    </row>
    <row r="76" spans="1:47" ht="21" customHeight="1" x14ac:dyDescent="0.2">
      <c r="A76" s="52">
        <v>220901</v>
      </c>
      <c r="B76" s="52" t="s">
        <v>22</v>
      </c>
      <c r="C76" s="81" t="s">
        <v>81</v>
      </c>
      <c r="D76" s="82">
        <f t="shared" ref="D76:D89" si="18">SUM(E76:AL76)</f>
        <v>84795</v>
      </c>
      <c r="E76" s="82">
        <v>1513</v>
      </c>
      <c r="F76" s="82">
        <v>1343</v>
      </c>
      <c r="G76" s="82">
        <v>1428</v>
      </c>
      <c r="H76" s="82">
        <v>1353</v>
      </c>
      <c r="I76" s="82">
        <v>1638</v>
      </c>
      <c r="J76" s="82">
        <v>1248</v>
      </c>
      <c r="K76" s="82">
        <v>1462</v>
      </c>
      <c r="L76" s="82">
        <v>1554</v>
      </c>
      <c r="M76" s="82">
        <v>1517</v>
      </c>
      <c r="N76" s="82">
        <v>1519</v>
      </c>
      <c r="O76" s="82">
        <v>1484</v>
      </c>
      <c r="P76" s="82">
        <v>1563</v>
      </c>
      <c r="Q76" s="82">
        <v>1567</v>
      </c>
      <c r="R76" s="82">
        <v>1574</v>
      </c>
      <c r="S76" s="82">
        <v>1501</v>
      </c>
      <c r="T76" s="82">
        <v>1433</v>
      </c>
      <c r="U76" s="82">
        <v>1343</v>
      </c>
      <c r="V76" s="82">
        <v>1337</v>
      </c>
      <c r="W76" s="82">
        <v>1333</v>
      </c>
      <c r="X76" s="82">
        <v>1316</v>
      </c>
      <c r="Y76" s="82">
        <v>6185</v>
      </c>
      <c r="Z76" s="82">
        <v>6327</v>
      </c>
      <c r="AA76" s="82">
        <v>6231</v>
      </c>
      <c r="AB76" s="82">
        <v>6140</v>
      </c>
      <c r="AC76" s="82">
        <v>6125</v>
      </c>
      <c r="AD76" s="82">
        <v>5146</v>
      </c>
      <c r="AE76" s="82">
        <v>4945</v>
      </c>
      <c r="AF76" s="82">
        <v>4560</v>
      </c>
      <c r="AG76" s="82">
        <v>3613</v>
      </c>
      <c r="AH76" s="82">
        <v>2484</v>
      </c>
      <c r="AI76" s="82">
        <v>1735</v>
      </c>
      <c r="AJ76" s="82">
        <v>1076</v>
      </c>
      <c r="AK76" s="82">
        <v>661</v>
      </c>
      <c r="AL76" s="82">
        <v>541</v>
      </c>
      <c r="AM76" s="82">
        <v>86</v>
      </c>
      <c r="AN76" s="82">
        <v>772</v>
      </c>
      <c r="AO76" s="82">
        <v>741</v>
      </c>
      <c r="AP76" s="82">
        <v>1819</v>
      </c>
      <c r="AQ76" s="82">
        <v>38730</v>
      </c>
      <c r="AR76" s="82">
        <v>3717</v>
      </c>
      <c r="AS76" s="82">
        <v>3363</v>
      </c>
      <c r="AT76" s="82">
        <v>15787</v>
      </c>
      <c r="AU76" s="82">
        <v>2066</v>
      </c>
    </row>
    <row r="77" spans="1:47" ht="21" customHeight="1" x14ac:dyDescent="0.2">
      <c r="A77" s="52">
        <v>220902</v>
      </c>
      <c r="B77" s="52" t="s">
        <v>22</v>
      </c>
      <c r="C77" s="81" t="s">
        <v>82</v>
      </c>
      <c r="D77" s="82">
        <f t="shared" si="18"/>
        <v>938</v>
      </c>
      <c r="E77" s="82">
        <v>11</v>
      </c>
      <c r="F77" s="82">
        <v>18</v>
      </c>
      <c r="G77" s="82">
        <v>8</v>
      </c>
      <c r="H77" s="82">
        <v>13</v>
      </c>
      <c r="I77" s="82">
        <v>14</v>
      </c>
      <c r="J77" s="82">
        <v>12</v>
      </c>
      <c r="K77" s="82">
        <v>15</v>
      </c>
      <c r="L77" s="82">
        <v>12</v>
      </c>
      <c r="M77" s="82">
        <v>17</v>
      </c>
      <c r="N77" s="82">
        <v>15</v>
      </c>
      <c r="O77" s="82">
        <v>7</v>
      </c>
      <c r="P77" s="82">
        <v>9</v>
      </c>
      <c r="Q77" s="82">
        <v>16</v>
      </c>
      <c r="R77" s="82">
        <v>14</v>
      </c>
      <c r="S77" s="82">
        <v>15</v>
      </c>
      <c r="T77" s="82">
        <v>12</v>
      </c>
      <c r="U77" s="82">
        <v>10</v>
      </c>
      <c r="V77" s="82">
        <v>14</v>
      </c>
      <c r="W77" s="82">
        <v>9</v>
      </c>
      <c r="X77" s="82">
        <v>16</v>
      </c>
      <c r="Y77" s="82">
        <v>52</v>
      </c>
      <c r="Z77" s="82">
        <v>50</v>
      </c>
      <c r="AA77" s="82">
        <v>55</v>
      </c>
      <c r="AB77" s="82">
        <v>71</v>
      </c>
      <c r="AC77" s="82">
        <v>81</v>
      </c>
      <c r="AD77" s="82">
        <v>70</v>
      </c>
      <c r="AE77" s="82">
        <v>82</v>
      </c>
      <c r="AF77" s="82">
        <v>69</v>
      </c>
      <c r="AG77" s="82">
        <v>51</v>
      </c>
      <c r="AH77" s="82">
        <v>39</v>
      </c>
      <c r="AI77" s="82">
        <v>22</v>
      </c>
      <c r="AJ77" s="82">
        <v>22</v>
      </c>
      <c r="AK77" s="82">
        <v>10</v>
      </c>
      <c r="AL77" s="82">
        <v>7</v>
      </c>
      <c r="AM77" s="82">
        <v>0</v>
      </c>
      <c r="AN77" s="82">
        <v>8</v>
      </c>
      <c r="AO77" s="82">
        <v>3</v>
      </c>
      <c r="AP77" s="82">
        <v>13</v>
      </c>
      <c r="AQ77" s="82">
        <v>344</v>
      </c>
      <c r="AR77" s="82">
        <v>29</v>
      </c>
      <c r="AS77" s="82">
        <v>26</v>
      </c>
      <c r="AT77" s="82">
        <v>117</v>
      </c>
      <c r="AU77" s="82">
        <v>42</v>
      </c>
    </row>
    <row r="78" spans="1:47" ht="21" customHeight="1" x14ac:dyDescent="0.2">
      <c r="A78" s="52">
        <v>220903</v>
      </c>
      <c r="B78" s="52" t="s">
        <v>22</v>
      </c>
      <c r="C78" s="81" t="s">
        <v>83</v>
      </c>
      <c r="D78" s="82">
        <f t="shared" si="18"/>
        <v>3887</v>
      </c>
      <c r="E78" s="82">
        <v>78</v>
      </c>
      <c r="F78" s="82">
        <v>87</v>
      </c>
      <c r="G78" s="82">
        <v>92</v>
      </c>
      <c r="H78" s="82">
        <v>79</v>
      </c>
      <c r="I78" s="82">
        <v>67</v>
      </c>
      <c r="J78" s="82">
        <v>62</v>
      </c>
      <c r="K78" s="82">
        <v>79</v>
      </c>
      <c r="L78" s="82">
        <v>88</v>
      </c>
      <c r="M78" s="82">
        <v>66</v>
      </c>
      <c r="N78" s="82">
        <v>68</v>
      </c>
      <c r="O78" s="82">
        <v>66</v>
      </c>
      <c r="P78" s="82">
        <v>63</v>
      </c>
      <c r="Q78" s="82">
        <v>61</v>
      </c>
      <c r="R78" s="82">
        <v>63</v>
      </c>
      <c r="S78" s="82">
        <v>58</v>
      </c>
      <c r="T78" s="82">
        <v>56</v>
      </c>
      <c r="U78" s="82">
        <v>68</v>
      </c>
      <c r="V78" s="82">
        <v>70</v>
      </c>
      <c r="W78" s="82">
        <v>50</v>
      </c>
      <c r="X78" s="82">
        <v>51</v>
      </c>
      <c r="Y78" s="82">
        <v>271</v>
      </c>
      <c r="Z78" s="82">
        <v>304</v>
      </c>
      <c r="AA78" s="82">
        <v>274</v>
      </c>
      <c r="AB78" s="82">
        <v>269</v>
      </c>
      <c r="AC78" s="82">
        <v>278</v>
      </c>
      <c r="AD78" s="82">
        <v>244</v>
      </c>
      <c r="AE78" s="82">
        <v>224</v>
      </c>
      <c r="AF78" s="82">
        <v>210</v>
      </c>
      <c r="AG78" s="82">
        <v>169</v>
      </c>
      <c r="AH78" s="82">
        <v>108</v>
      </c>
      <c r="AI78" s="82">
        <v>77</v>
      </c>
      <c r="AJ78" s="82">
        <v>40</v>
      </c>
      <c r="AK78" s="82">
        <v>26</v>
      </c>
      <c r="AL78" s="82">
        <v>21</v>
      </c>
      <c r="AM78" s="82">
        <v>3</v>
      </c>
      <c r="AN78" s="82">
        <v>37</v>
      </c>
      <c r="AO78" s="82">
        <v>41</v>
      </c>
      <c r="AP78" s="82">
        <v>95</v>
      </c>
      <c r="AQ78" s="82">
        <v>1755</v>
      </c>
      <c r="AR78" s="82">
        <v>165</v>
      </c>
      <c r="AS78" s="82">
        <v>127</v>
      </c>
      <c r="AT78" s="82">
        <v>705</v>
      </c>
      <c r="AU78" s="82">
        <v>120</v>
      </c>
    </row>
    <row r="79" spans="1:47" ht="21" customHeight="1" x14ac:dyDescent="0.2">
      <c r="A79" s="52">
        <v>220904</v>
      </c>
      <c r="B79" s="52" t="s">
        <v>22</v>
      </c>
      <c r="C79" s="81" t="s">
        <v>84</v>
      </c>
      <c r="D79" s="82">
        <f t="shared" si="18"/>
        <v>10846</v>
      </c>
      <c r="E79" s="82">
        <v>273</v>
      </c>
      <c r="F79" s="82">
        <v>218</v>
      </c>
      <c r="G79" s="82">
        <v>210</v>
      </c>
      <c r="H79" s="82">
        <v>200</v>
      </c>
      <c r="I79" s="82">
        <v>204</v>
      </c>
      <c r="J79" s="82">
        <v>216</v>
      </c>
      <c r="K79" s="82">
        <v>222</v>
      </c>
      <c r="L79" s="82">
        <v>228</v>
      </c>
      <c r="M79" s="82">
        <v>203</v>
      </c>
      <c r="N79" s="82">
        <v>213</v>
      </c>
      <c r="O79" s="82">
        <v>221</v>
      </c>
      <c r="P79" s="82">
        <v>230</v>
      </c>
      <c r="Q79" s="82">
        <v>227</v>
      </c>
      <c r="R79" s="82">
        <v>199</v>
      </c>
      <c r="S79" s="82">
        <v>229</v>
      </c>
      <c r="T79" s="82">
        <v>237</v>
      </c>
      <c r="U79" s="82">
        <v>237</v>
      </c>
      <c r="V79" s="82">
        <v>239</v>
      </c>
      <c r="W79" s="82">
        <v>212</v>
      </c>
      <c r="X79" s="82">
        <v>215</v>
      </c>
      <c r="Y79" s="82">
        <v>923</v>
      </c>
      <c r="Z79" s="82">
        <v>853</v>
      </c>
      <c r="AA79" s="82">
        <v>843</v>
      </c>
      <c r="AB79" s="82">
        <v>648</v>
      </c>
      <c r="AC79" s="82">
        <v>762</v>
      </c>
      <c r="AD79" s="82">
        <v>538</v>
      </c>
      <c r="AE79" s="82">
        <v>466</v>
      </c>
      <c r="AF79" s="82">
        <v>432</v>
      </c>
      <c r="AG79" s="82">
        <v>369</v>
      </c>
      <c r="AH79" s="82">
        <v>218</v>
      </c>
      <c r="AI79" s="82">
        <v>160</v>
      </c>
      <c r="AJ79" s="82">
        <v>91</v>
      </c>
      <c r="AK79" s="82">
        <v>68</v>
      </c>
      <c r="AL79" s="82">
        <v>42</v>
      </c>
      <c r="AM79" s="82">
        <v>19</v>
      </c>
      <c r="AN79" s="82">
        <v>132</v>
      </c>
      <c r="AO79" s="82">
        <v>141</v>
      </c>
      <c r="AP79" s="82">
        <v>332</v>
      </c>
      <c r="AQ79" s="82">
        <v>5282</v>
      </c>
      <c r="AR79" s="82">
        <v>506</v>
      </c>
      <c r="AS79" s="82">
        <v>538</v>
      </c>
      <c r="AT79" s="82">
        <v>2336</v>
      </c>
      <c r="AU79" s="82">
        <v>544</v>
      </c>
    </row>
    <row r="80" spans="1:47" ht="21" customHeight="1" x14ac:dyDescent="0.2">
      <c r="A80" s="52">
        <v>220905</v>
      </c>
      <c r="B80" s="52" t="s">
        <v>22</v>
      </c>
      <c r="C80" s="81" t="s">
        <v>85</v>
      </c>
      <c r="D80" s="82">
        <f t="shared" si="18"/>
        <v>2480</v>
      </c>
      <c r="E80" s="82">
        <v>58</v>
      </c>
      <c r="F80" s="82">
        <v>60</v>
      </c>
      <c r="G80" s="82">
        <v>58</v>
      </c>
      <c r="H80" s="82">
        <v>67</v>
      </c>
      <c r="I80" s="82">
        <v>47</v>
      </c>
      <c r="J80" s="82">
        <v>46</v>
      </c>
      <c r="K80" s="82">
        <v>49</v>
      </c>
      <c r="L80" s="82">
        <v>55</v>
      </c>
      <c r="M80" s="82">
        <v>52</v>
      </c>
      <c r="N80" s="82">
        <v>49</v>
      </c>
      <c r="O80" s="82">
        <v>47</v>
      </c>
      <c r="P80" s="82">
        <v>56</v>
      </c>
      <c r="Q80" s="82">
        <v>63</v>
      </c>
      <c r="R80" s="82">
        <v>50</v>
      </c>
      <c r="S80" s="82">
        <v>60</v>
      </c>
      <c r="T80" s="82">
        <v>45</v>
      </c>
      <c r="U80" s="82">
        <v>45</v>
      </c>
      <c r="V80" s="82">
        <v>48</v>
      </c>
      <c r="W80" s="82">
        <v>65</v>
      </c>
      <c r="X80" s="82">
        <v>44</v>
      </c>
      <c r="Y80" s="82">
        <v>172</v>
      </c>
      <c r="Z80" s="82">
        <v>168</v>
      </c>
      <c r="AA80" s="82">
        <v>201</v>
      </c>
      <c r="AB80" s="82">
        <v>163</v>
      </c>
      <c r="AC80" s="82">
        <v>156</v>
      </c>
      <c r="AD80" s="82">
        <v>115</v>
      </c>
      <c r="AE80" s="82">
        <v>120</v>
      </c>
      <c r="AF80" s="82">
        <v>103</v>
      </c>
      <c r="AG80" s="82">
        <v>75</v>
      </c>
      <c r="AH80" s="82">
        <v>66</v>
      </c>
      <c r="AI80" s="82">
        <v>30</v>
      </c>
      <c r="AJ80" s="82">
        <v>21</v>
      </c>
      <c r="AK80" s="82">
        <v>17</v>
      </c>
      <c r="AL80" s="82">
        <v>9</v>
      </c>
      <c r="AM80" s="82">
        <v>4</v>
      </c>
      <c r="AN80" s="82">
        <v>25</v>
      </c>
      <c r="AO80" s="82">
        <v>33</v>
      </c>
      <c r="AP80" s="82">
        <v>71</v>
      </c>
      <c r="AQ80" s="82">
        <v>1167</v>
      </c>
      <c r="AR80" s="82">
        <v>128</v>
      </c>
      <c r="AS80" s="82">
        <v>126</v>
      </c>
      <c r="AT80" s="82">
        <v>473</v>
      </c>
      <c r="AU80" s="82">
        <v>133</v>
      </c>
    </row>
    <row r="81" spans="1:47" ht="21" customHeight="1" x14ac:dyDescent="0.2">
      <c r="A81" s="52">
        <v>220906</v>
      </c>
      <c r="B81" s="52" t="s">
        <v>22</v>
      </c>
      <c r="C81" s="81" t="s">
        <v>86</v>
      </c>
      <c r="D81" s="82">
        <f t="shared" si="18"/>
        <v>2616</v>
      </c>
      <c r="E81" s="82">
        <v>38</v>
      </c>
      <c r="F81" s="82">
        <v>56</v>
      </c>
      <c r="G81" s="82">
        <v>41</v>
      </c>
      <c r="H81" s="82">
        <v>47</v>
      </c>
      <c r="I81" s="82">
        <v>47</v>
      </c>
      <c r="J81" s="82">
        <v>50</v>
      </c>
      <c r="K81" s="82">
        <v>46</v>
      </c>
      <c r="L81" s="82">
        <v>43</v>
      </c>
      <c r="M81" s="82">
        <v>54</v>
      </c>
      <c r="N81" s="82">
        <v>38</v>
      </c>
      <c r="O81" s="82">
        <v>48</v>
      </c>
      <c r="P81" s="82">
        <v>64</v>
      </c>
      <c r="Q81" s="82">
        <v>54</v>
      </c>
      <c r="R81" s="82">
        <v>61</v>
      </c>
      <c r="S81" s="82">
        <v>54</v>
      </c>
      <c r="T81" s="82">
        <v>55</v>
      </c>
      <c r="U81" s="82">
        <v>64</v>
      </c>
      <c r="V81" s="82">
        <v>48</v>
      </c>
      <c r="W81" s="82">
        <v>59</v>
      </c>
      <c r="X81" s="82">
        <v>47</v>
      </c>
      <c r="Y81" s="82">
        <v>215</v>
      </c>
      <c r="Z81" s="82">
        <v>229</v>
      </c>
      <c r="AA81" s="82">
        <v>189</v>
      </c>
      <c r="AB81" s="82">
        <v>153</v>
      </c>
      <c r="AC81" s="82">
        <v>172</v>
      </c>
      <c r="AD81" s="82">
        <v>150</v>
      </c>
      <c r="AE81" s="82">
        <v>131</v>
      </c>
      <c r="AF81" s="82">
        <v>120</v>
      </c>
      <c r="AG81" s="82">
        <v>90</v>
      </c>
      <c r="AH81" s="82">
        <v>64</v>
      </c>
      <c r="AI81" s="82">
        <v>43</v>
      </c>
      <c r="AJ81" s="82">
        <v>23</v>
      </c>
      <c r="AK81" s="82">
        <v>11</v>
      </c>
      <c r="AL81" s="82">
        <v>12</v>
      </c>
      <c r="AM81" s="82">
        <v>4</v>
      </c>
      <c r="AN81" s="82">
        <v>22</v>
      </c>
      <c r="AO81" s="82">
        <v>16</v>
      </c>
      <c r="AP81" s="82">
        <v>47</v>
      </c>
      <c r="AQ81" s="82">
        <v>1186</v>
      </c>
      <c r="AR81" s="82">
        <v>132</v>
      </c>
      <c r="AS81" s="82">
        <v>136</v>
      </c>
      <c r="AT81" s="82">
        <v>497</v>
      </c>
      <c r="AU81" s="82">
        <v>106</v>
      </c>
    </row>
    <row r="82" spans="1:47" ht="21" customHeight="1" x14ac:dyDescent="0.2">
      <c r="A82" s="52">
        <v>220907</v>
      </c>
      <c r="B82" s="52" t="s">
        <v>22</v>
      </c>
      <c r="C82" s="84" t="s">
        <v>87</v>
      </c>
      <c r="D82" s="82">
        <f t="shared" si="18"/>
        <v>5694</v>
      </c>
      <c r="E82" s="82">
        <v>111</v>
      </c>
      <c r="F82" s="82">
        <v>128</v>
      </c>
      <c r="G82" s="82">
        <v>122</v>
      </c>
      <c r="H82" s="82">
        <v>124</v>
      </c>
      <c r="I82" s="82">
        <v>116</v>
      </c>
      <c r="J82" s="82">
        <v>117</v>
      </c>
      <c r="K82" s="82">
        <v>138</v>
      </c>
      <c r="L82" s="82">
        <v>130</v>
      </c>
      <c r="M82" s="82">
        <v>137</v>
      </c>
      <c r="N82" s="82">
        <v>122</v>
      </c>
      <c r="O82" s="82">
        <v>133</v>
      </c>
      <c r="P82" s="82">
        <v>131</v>
      </c>
      <c r="Q82" s="82">
        <v>147</v>
      </c>
      <c r="R82" s="82">
        <v>148</v>
      </c>
      <c r="S82" s="82">
        <v>140</v>
      </c>
      <c r="T82" s="82">
        <v>147</v>
      </c>
      <c r="U82" s="82">
        <v>121</v>
      </c>
      <c r="V82" s="82">
        <v>128</v>
      </c>
      <c r="W82" s="82">
        <v>113</v>
      </c>
      <c r="X82" s="82">
        <v>110</v>
      </c>
      <c r="Y82" s="82">
        <v>473</v>
      </c>
      <c r="Z82" s="82">
        <v>416</v>
      </c>
      <c r="AA82" s="82">
        <v>333</v>
      </c>
      <c r="AB82" s="82">
        <v>352</v>
      </c>
      <c r="AC82" s="82">
        <v>283</v>
      </c>
      <c r="AD82" s="82">
        <v>293</v>
      </c>
      <c r="AE82" s="82">
        <v>263</v>
      </c>
      <c r="AF82" s="82">
        <v>221</v>
      </c>
      <c r="AG82" s="82">
        <v>179</v>
      </c>
      <c r="AH82" s="82">
        <v>126</v>
      </c>
      <c r="AI82" s="82">
        <v>84</v>
      </c>
      <c r="AJ82" s="82">
        <v>51</v>
      </c>
      <c r="AK82" s="82">
        <v>28</v>
      </c>
      <c r="AL82" s="82">
        <v>29</v>
      </c>
      <c r="AM82" s="82">
        <v>6</v>
      </c>
      <c r="AN82" s="82">
        <v>59</v>
      </c>
      <c r="AO82" s="82">
        <v>52</v>
      </c>
      <c r="AP82" s="82">
        <v>136</v>
      </c>
      <c r="AQ82" s="82">
        <v>2699</v>
      </c>
      <c r="AR82" s="82">
        <v>313</v>
      </c>
      <c r="AS82" s="82">
        <v>347</v>
      </c>
      <c r="AT82" s="82">
        <v>1069</v>
      </c>
      <c r="AU82" s="82">
        <v>270</v>
      </c>
    </row>
    <row r="83" spans="1:47" ht="21" customHeight="1" x14ac:dyDescent="0.2">
      <c r="A83" s="52">
        <v>220908</v>
      </c>
      <c r="B83" s="52" t="s">
        <v>22</v>
      </c>
      <c r="C83" s="84" t="s">
        <v>88</v>
      </c>
      <c r="D83" s="82">
        <f t="shared" si="18"/>
        <v>4269</v>
      </c>
      <c r="E83" s="82">
        <v>61</v>
      </c>
      <c r="F83" s="82">
        <v>80</v>
      </c>
      <c r="G83" s="82">
        <v>91</v>
      </c>
      <c r="H83" s="82">
        <v>71</v>
      </c>
      <c r="I83" s="82">
        <v>99</v>
      </c>
      <c r="J83" s="82">
        <v>54</v>
      </c>
      <c r="K83" s="82">
        <v>79</v>
      </c>
      <c r="L83" s="82">
        <v>62</v>
      </c>
      <c r="M83" s="82">
        <v>61</v>
      </c>
      <c r="N83" s="82">
        <v>73</v>
      </c>
      <c r="O83" s="82">
        <v>56</v>
      </c>
      <c r="P83" s="82">
        <v>60</v>
      </c>
      <c r="Q83" s="82">
        <v>63</v>
      </c>
      <c r="R83" s="82">
        <v>82</v>
      </c>
      <c r="S83" s="82">
        <v>67</v>
      </c>
      <c r="T83" s="82">
        <v>59</v>
      </c>
      <c r="U83" s="82">
        <v>75</v>
      </c>
      <c r="V83" s="82">
        <v>71</v>
      </c>
      <c r="W83" s="82">
        <v>70</v>
      </c>
      <c r="X83" s="82">
        <v>59</v>
      </c>
      <c r="Y83" s="82">
        <v>306</v>
      </c>
      <c r="Z83" s="82">
        <v>290</v>
      </c>
      <c r="AA83" s="82">
        <v>317</v>
      </c>
      <c r="AB83" s="82">
        <v>313</v>
      </c>
      <c r="AC83" s="82">
        <v>300</v>
      </c>
      <c r="AD83" s="82">
        <v>253</v>
      </c>
      <c r="AE83" s="82">
        <v>236</v>
      </c>
      <c r="AF83" s="82">
        <v>240</v>
      </c>
      <c r="AG83" s="82">
        <v>209</v>
      </c>
      <c r="AH83" s="82">
        <v>145</v>
      </c>
      <c r="AI83" s="82">
        <v>113</v>
      </c>
      <c r="AJ83" s="82">
        <v>66</v>
      </c>
      <c r="AK83" s="82">
        <v>47</v>
      </c>
      <c r="AL83" s="82">
        <v>41</v>
      </c>
      <c r="AM83" s="82">
        <v>1</v>
      </c>
      <c r="AN83" s="82">
        <v>25</v>
      </c>
      <c r="AO83" s="82">
        <v>36</v>
      </c>
      <c r="AP83" s="82">
        <v>75</v>
      </c>
      <c r="AQ83" s="82">
        <v>1895</v>
      </c>
      <c r="AR83" s="82">
        <v>149</v>
      </c>
      <c r="AS83" s="82">
        <v>167</v>
      </c>
      <c r="AT83" s="82">
        <v>819</v>
      </c>
      <c r="AU83" s="82">
        <v>115</v>
      </c>
    </row>
    <row r="84" spans="1:47" ht="21" customHeight="1" x14ac:dyDescent="0.2">
      <c r="A84" s="52">
        <v>220909</v>
      </c>
      <c r="B84" s="52" t="s">
        <v>22</v>
      </c>
      <c r="C84" s="84" t="s">
        <v>89</v>
      </c>
      <c r="D84" s="82">
        <f t="shared" si="18"/>
        <v>52337</v>
      </c>
      <c r="E84" s="82">
        <v>1148</v>
      </c>
      <c r="F84" s="82">
        <v>1297</v>
      </c>
      <c r="G84" s="82">
        <v>1332</v>
      </c>
      <c r="H84" s="82">
        <v>1242</v>
      </c>
      <c r="I84" s="82">
        <v>1222</v>
      </c>
      <c r="J84" s="82">
        <v>1238</v>
      </c>
      <c r="K84" s="82">
        <v>1180</v>
      </c>
      <c r="L84" s="82">
        <v>1180</v>
      </c>
      <c r="M84" s="82">
        <v>1094</v>
      </c>
      <c r="N84" s="82">
        <v>1177</v>
      </c>
      <c r="O84" s="82">
        <v>1032</v>
      </c>
      <c r="P84" s="82">
        <v>1029</v>
      </c>
      <c r="Q84" s="82">
        <v>1007</v>
      </c>
      <c r="R84" s="82">
        <v>1032</v>
      </c>
      <c r="S84" s="82">
        <v>948</v>
      </c>
      <c r="T84" s="82">
        <v>938</v>
      </c>
      <c r="U84" s="82">
        <v>897</v>
      </c>
      <c r="V84" s="82">
        <v>867</v>
      </c>
      <c r="W84" s="82">
        <v>868</v>
      </c>
      <c r="X84" s="82">
        <v>838</v>
      </c>
      <c r="Y84" s="82">
        <v>3710</v>
      </c>
      <c r="Z84" s="82">
        <v>3777</v>
      </c>
      <c r="AA84" s="82">
        <v>3723</v>
      </c>
      <c r="AB84" s="82">
        <v>3537</v>
      </c>
      <c r="AC84" s="82">
        <v>3411</v>
      </c>
      <c r="AD84" s="82">
        <v>2846</v>
      </c>
      <c r="AE84" s="82">
        <v>2648</v>
      </c>
      <c r="AF84" s="82">
        <v>2439</v>
      </c>
      <c r="AG84" s="82">
        <v>1759</v>
      </c>
      <c r="AH84" s="82">
        <v>1187</v>
      </c>
      <c r="AI84" s="82">
        <v>801</v>
      </c>
      <c r="AJ84" s="82">
        <v>456</v>
      </c>
      <c r="AK84" s="82">
        <v>263</v>
      </c>
      <c r="AL84" s="82">
        <v>214</v>
      </c>
      <c r="AM84" s="82">
        <v>52</v>
      </c>
      <c r="AN84" s="82">
        <v>577</v>
      </c>
      <c r="AO84" s="82">
        <v>571</v>
      </c>
      <c r="AP84" s="82">
        <v>1385</v>
      </c>
      <c r="AQ84" s="82">
        <v>25439</v>
      </c>
      <c r="AR84" s="82">
        <v>2682</v>
      </c>
      <c r="AS84" s="82">
        <v>2106</v>
      </c>
      <c r="AT84" s="82">
        <v>10044</v>
      </c>
      <c r="AU84" s="82">
        <v>1391</v>
      </c>
    </row>
    <row r="85" spans="1:47" ht="21" customHeight="1" x14ac:dyDescent="0.2">
      <c r="A85" s="52">
        <v>220910</v>
      </c>
      <c r="B85" s="52" t="s">
        <v>22</v>
      </c>
      <c r="C85" s="81" t="s">
        <v>90</v>
      </c>
      <c r="D85" s="82">
        <f t="shared" si="18"/>
        <v>46264</v>
      </c>
      <c r="E85" s="82">
        <v>1022</v>
      </c>
      <c r="F85" s="82">
        <v>960</v>
      </c>
      <c r="G85" s="82">
        <v>1002</v>
      </c>
      <c r="H85" s="82">
        <v>1027</v>
      </c>
      <c r="I85" s="82">
        <v>1022</v>
      </c>
      <c r="J85" s="82">
        <v>861</v>
      </c>
      <c r="K85" s="82">
        <v>833</v>
      </c>
      <c r="L85" s="82">
        <v>988</v>
      </c>
      <c r="M85" s="82">
        <v>968</v>
      </c>
      <c r="N85" s="82">
        <v>891</v>
      </c>
      <c r="O85" s="82">
        <v>967</v>
      </c>
      <c r="P85" s="82">
        <v>885</v>
      </c>
      <c r="Q85" s="82">
        <v>883</v>
      </c>
      <c r="R85" s="82">
        <v>840</v>
      </c>
      <c r="S85" s="82">
        <v>812</v>
      </c>
      <c r="T85" s="82">
        <v>768</v>
      </c>
      <c r="U85" s="82">
        <v>768</v>
      </c>
      <c r="V85" s="82">
        <v>693</v>
      </c>
      <c r="W85" s="82">
        <v>706</v>
      </c>
      <c r="X85" s="82">
        <v>732</v>
      </c>
      <c r="Y85" s="82">
        <v>3253</v>
      </c>
      <c r="Z85" s="82">
        <v>3484</v>
      </c>
      <c r="AA85" s="82">
        <v>3363</v>
      </c>
      <c r="AB85" s="82">
        <v>3313</v>
      </c>
      <c r="AC85" s="82">
        <v>3098</v>
      </c>
      <c r="AD85" s="82">
        <v>2626</v>
      </c>
      <c r="AE85" s="82">
        <v>2489</v>
      </c>
      <c r="AF85" s="82">
        <v>2243</v>
      </c>
      <c r="AG85" s="82">
        <v>1778</v>
      </c>
      <c r="AH85" s="82">
        <v>1247</v>
      </c>
      <c r="AI85" s="82">
        <v>740</v>
      </c>
      <c r="AJ85" s="82">
        <v>478</v>
      </c>
      <c r="AK85" s="82">
        <v>283</v>
      </c>
      <c r="AL85" s="82">
        <v>241</v>
      </c>
      <c r="AM85" s="82">
        <v>47</v>
      </c>
      <c r="AN85" s="82">
        <v>553</v>
      </c>
      <c r="AO85" s="82">
        <v>469</v>
      </c>
      <c r="AP85" s="82">
        <v>1234</v>
      </c>
      <c r="AQ85" s="82">
        <v>21954</v>
      </c>
      <c r="AR85" s="82">
        <v>2316</v>
      </c>
      <c r="AS85" s="82">
        <v>1804</v>
      </c>
      <c r="AT85" s="82">
        <v>8566</v>
      </c>
      <c r="AU85" s="82">
        <v>737</v>
      </c>
    </row>
    <row r="86" spans="1:47" ht="21" customHeight="1" x14ac:dyDescent="0.2">
      <c r="A86" s="52">
        <v>220911</v>
      </c>
      <c r="B86" s="52" t="s">
        <v>22</v>
      </c>
      <c r="C86" s="81" t="s">
        <v>91</v>
      </c>
      <c r="D86" s="82">
        <f t="shared" si="18"/>
        <v>2007</v>
      </c>
      <c r="E86" s="82">
        <v>56</v>
      </c>
      <c r="F86" s="82">
        <v>32</v>
      </c>
      <c r="G86" s="82">
        <v>50</v>
      </c>
      <c r="H86" s="82">
        <v>46</v>
      </c>
      <c r="I86" s="82">
        <v>49</v>
      </c>
      <c r="J86" s="82">
        <v>41</v>
      </c>
      <c r="K86" s="82">
        <v>38</v>
      </c>
      <c r="L86" s="82">
        <v>35</v>
      </c>
      <c r="M86" s="82">
        <v>35</v>
      </c>
      <c r="N86" s="82">
        <v>40</v>
      </c>
      <c r="O86" s="82">
        <v>32</v>
      </c>
      <c r="P86" s="82">
        <v>35</v>
      </c>
      <c r="Q86" s="82">
        <v>44</v>
      </c>
      <c r="R86" s="82">
        <v>49</v>
      </c>
      <c r="S86" s="82">
        <v>43</v>
      </c>
      <c r="T86" s="82">
        <v>34</v>
      </c>
      <c r="U86" s="82">
        <v>34</v>
      </c>
      <c r="V86" s="82">
        <v>38</v>
      </c>
      <c r="W86" s="82">
        <v>38</v>
      </c>
      <c r="X86" s="82">
        <v>40</v>
      </c>
      <c r="Y86" s="82">
        <v>181</v>
      </c>
      <c r="Z86" s="82">
        <v>152</v>
      </c>
      <c r="AA86" s="82">
        <v>157</v>
      </c>
      <c r="AB86" s="82">
        <v>137</v>
      </c>
      <c r="AC86" s="82">
        <v>130</v>
      </c>
      <c r="AD86" s="82">
        <v>107</v>
      </c>
      <c r="AE86" s="82">
        <v>75</v>
      </c>
      <c r="AF86" s="82">
        <v>81</v>
      </c>
      <c r="AG86" s="82">
        <v>61</v>
      </c>
      <c r="AH86" s="82">
        <v>48</v>
      </c>
      <c r="AI86" s="82">
        <v>30</v>
      </c>
      <c r="AJ86" s="82">
        <v>15</v>
      </c>
      <c r="AK86" s="82">
        <v>14</v>
      </c>
      <c r="AL86" s="82">
        <v>10</v>
      </c>
      <c r="AM86" s="82">
        <v>2</v>
      </c>
      <c r="AN86" s="82">
        <v>28</v>
      </c>
      <c r="AO86" s="82">
        <v>28</v>
      </c>
      <c r="AP86" s="82">
        <v>67</v>
      </c>
      <c r="AQ86" s="82">
        <v>1025</v>
      </c>
      <c r="AR86" s="82">
        <v>110</v>
      </c>
      <c r="AS86" s="82">
        <v>102</v>
      </c>
      <c r="AT86" s="82">
        <v>470</v>
      </c>
      <c r="AU86" s="82">
        <v>97</v>
      </c>
    </row>
    <row r="87" spans="1:47" ht="21" customHeight="1" x14ac:dyDescent="0.2">
      <c r="A87" s="52">
        <v>220912</v>
      </c>
      <c r="B87" s="52" t="s">
        <v>22</v>
      </c>
      <c r="C87" s="81" t="s">
        <v>92</v>
      </c>
      <c r="D87" s="82">
        <f t="shared" si="18"/>
        <v>1776</v>
      </c>
      <c r="E87" s="82">
        <v>20</v>
      </c>
      <c r="F87" s="82">
        <v>31</v>
      </c>
      <c r="G87" s="82">
        <v>20</v>
      </c>
      <c r="H87" s="82">
        <v>20</v>
      </c>
      <c r="I87" s="82">
        <v>27</v>
      </c>
      <c r="J87" s="82">
        <v>13</v>
      </c>
      <c r="K87" s="82">
        <v>24</v>
      </c>
      <c r="L87" s="82">
        <v>21</v>
      </c>
      <c r="M87" s="82">
        <v>20</v>
      </c>
      <c r="N87" s="82">
        <v>23</v>
      </c>
      <c r="O87" s="82">
        <v>29</v>
      </c>
      <c r="P87" s="82">
        <v>29</v>
      </c>
      <c r="Q87" s="82">
        <v>15</v>
      </c>
      <c r="R87" s="82">
        <v>23</v>
      </c>
      <c r="S87" s="82">
        <v>16</v>
      </c>
      <c r="T87" s="82">
        <v>30</v>
      </c>
      <c r="U87" s="82">
        <v>17</v>
      </c>
      <c r="V87" s="82">
        <v>29</v>
      </c>
      <c r="W87" s="82">
        <v>24</v>
      </c>
      <c r="X87" s="82">
        <v>21</v>
      </c>
      <c r="Y87" s="82">
        <v>106</v>
      </c>
      <c r="Z87" s="82">
        <v>145</v>
      </c>
      <c r="AA87" s="82">
        <v>163</v>
      </c>
      <c r="AB87" s="82">
        <v>144</v>
      </c>
      <c r="AC87" s="82">
        <v>133</v>
      </c>
      <c r="AD87" s="82">
        <v>124</v>
      </c>
      <c r="AE87" s="82">
        <v>126</v>
      </c>
      <c r="AF87" s="82">
        <v>117</v>
      </c>
      <c r="AG87" s="82">
        <v>85</v>
      </c>
      <c r="AH87" s="82">
        <v>74</v>
      </c>
      <c r="AI87" s="82">
        <v>39</v>
      </c>
      <c r="AJ87" s="82">
        <v>31</v>
      </c>
      <c r="AK87" s="82">
        <v>16</v>
      </c>
      <c r="AL87" s="82">
        <v>21</v>
      </c>
      <c r="AM87" s="82">
        <v>0</v>
      </c>
      <c r="AN87" s="82">
        <v>10</v>
      </c>
      <c r="AO87" s="82">
        <v>10</v>
      </c>
      <c r="AP87" s="82">
        <v>26</v>
      </c>
      <c r="AQ87" s="82">
        <v>742</v>
      </c>
      <c r="AR87" s="82">
        <v>57</v>
      </c>
      <c r="AS87" s="82">
        <v>60</v>
      </c>
      <c r="AT87" s="82">
        <v>308</v>
      </c>
      <c r="AU87" s="82">
        <v>59</v>
      </c>
    </row>
    <row r="88" spans="1:47" ht="21" customHeight="1" x14ac:dyDescent="0.2">
      <c r="A88" s="52">
        <v>220913</v>
      </c>
      <c r="B88" s="52" t="s">
        <v>22</v>
      </c>
      <c r="C88" s="81" t="s">
        <v>93</v>
      </c>
      <c r="D88" s="82">
        <f t="shared" si="18"/>
        <v>6458</v>
      </c>
      <c r="E88" s="82">
        <v>157</v>
      </c>
      <c r="F88" s="82">
        <v>135</v>
      </c>
      <c r="G88" s="82">
        <v>133</v>
      </c>
      <c r="H88" s="82">
        <v>132</v>
      </c>
      <c r="I88" s="82">
        <v>118</v>
      </c>
      <c r="J88" s="82">
        <v>122</v>
      </c>
      <c r="K88" s="82">
        <v>114</v>
      </c>
      <c r="L88" s="82">
        <v>116</v>
      </c>
      <c r="M88" s="82">
        <v>134</v>
      </c>
      <c r="N88" s="82">
        <v>108</v>
      </c>
      <c r="O88" s="82">
        <v>133</v>
      </c>
      <c r="P88" s="82">
        <v>138</v>
      </c>
      <c r="Q88" s="82">
        <v>128</v>
      </c>
      <c r="R88" s="82">
        <v>128</v>
      </c>
      <c r="S88" s="82">
        <v>113</v>
      </c>
      <c r="T88" s="82">
        <v>138</v>
      </c>
      <c r="U88" s="82">
        <v>134</v>
      </c>
      <c r="V88" s="82">
        <v>110</v>
      </c>
      <c r="W88" s="82">
        <v>116</v>
      </c>
      <c r="X88" s="82">
        <v>103</v>
      </c>
      <c r="Y88" s="82">
        <v>523</v>
      </c>
      <c r="Z88" s="82">
        <v>464</v>
      </c>
      <c r="AA88" s="82">
        <v>455</v>
      </c>
      <c r="AB88" s="82">
        <v>469</v>
      </c>
      <c r="AC88" s="82">
        <v>427</v>
      </c>
      <c r="AD88" s="82">
        <v>388</v>
      </c>
      <c r="AE88" s="82">
        <v>322</v>
      </c>
      <c r="AF88" s="82">
        <v>269</v>
      </c>
      <c r="AG88" s="82">
        <v>255</v>
      </c>
      <c r="AH88" s="82">
        <v>140</v>
      </c>
      <c r="AI88" s="82">
        <v>103</v>
      </c>
      <c r="AJ88" s="82">
        <v>67</v>
      </c>
      <c r="AK88" s="82">
        <v>36</v>
      </c>
      <c r="AL88" s="82">
        <v>30</v>
      </c>
      <c r="AM88" s="82">
        <v>14</v>
      </c>
      <c r="AN88" s="82">
        <v>86</v>
      </c>
      <c r="AO88" s="82">
        <v>71</v>
      </c>
      <c r="AP88" s="82">
        <v>192</v>
      </c>
      <c r="AQ88" s="82">
        <v>3053</v>
      </c>
      <c r="AR88" s="82">
        <v>326</v>
      </c>
      <c r="AS88" s="82">
        <v>288</v>
      </c>
      <c r="AT88" s="82">
        <v>1261</v>
      </c>
      <c r="AU88" s="82">
        <v>228</v>
      </c>
    </row>
    <row r="89" spans="1:47" ht="21" customHeight="1" x14ac:dyDescent="0.2">
      <c r="A89" s="52">
        <v>220914</v>
      </c>
      <c r="B89" s="52" t="s">
        <v>22</v>
      </c>
      <c r="C89" s="81" t="s">
        <v>94</v>
      </c>
      <c r="D89" s="82">
        <f t="shared" si="18"/>
        <v>2074</v>
      </c>
      <c r="E89" s="82">
        <v>80</v>
      </c>
      <c r="F89" s="82">
        <v>43</v>
      </c>
      <c r="G89" s="82">
        <v>46</v>
      </c>
      <c r="H89" s="82">
        <v>36</v>
      </c>
      <c r="I89" s="82">
        <v>38</v>
      </c>
      <c r="J89" s="82">
        <v>23</v>
      </c>
      <c r="K89" s="82">
        <v>32</v>
      </c>
      <c r="L89" s="82">
        <v>22</v>
      </c>
      <c r="M89" s="82">
        <v>28</v>
      </c>
      <c r="N89" s="82">
        <v>31</v>
      </c>
      <c r="O89" s="82">
        <v>24</v>
      </c>
      <c r="P89" s="82">
        <v>34</v>
      </c>
      <c r="Q89" s="82">
        <v>34</v>
      </c>
      <c r="R89" s="82">
        <v>25</v>
      </c>
      <c r="S89" s="82">
        <v>26</v>
      </c>
      <c r="T89" s="82">
        <v>29</v>
      </c>
      <c r="U89" s="82">
        <v>31</v>
      </c>
      <c r="V89" s="82">
        <v>29</v>
      </c>
      <c r="W89" s="82">
        <v>20</v>
      </c>
      <c r="X89" s="82">
        <v>32</v>
      </c>
      <c r="Y89" s="82">
        <v>126</v>
      </c>
      <c r="Z89" s="82">
        <v>137</v>
      </c>
      <c r="AA89" s="82">
        <v>147</v>
      </c>
      <c r="AB89" s="82">
        <v>147</v>
      </c>
      <c r="AC89" s="82">
        <v>151</v>
      </c>
      <c r="AD89" s="82">
        <v>129</v>
      </c>
      <c r="AE89" s="82">
        <v>144</v>
      </c>
      <c r="AF89" s="82">
        <v>138</v>
      </c>
      <c r="AG89" s="82">
        <v>99</v>
      </c>
      <c r="AH89" s="82">
        <v>79</v>
      </c>
      <c r="AI89" s="82">
        <v>43</v>
      </c>
      <c r="AJ89" s="82">
        <v>35</v>
      </c>
      <c r="AK89" s="82">
        <v>18</v>
      </c>
      <c r="AL89" s="82">
        <v>18</v>
      </c>
      <c r="AM89" s="82">
        <v>6</v>
      </c>
      <c r="AN89" s="82">
        <v>45</v>
      </c>
      <c r="AO89" s="82">
        <v>35</v>
      </c>
      <c r="AP89" s="82">
        <v>99</v>
      </c>
      <c r="AQ89" s="82">
        <v>885</v>
      </c>
      <c r="AR89" s="82">
        <v>58</v>
      </c>
      <c r="AS89" s="82">
        <v>70</v>
      </c>
      <c r="AT89" s="82">
        <v>309</v>
      </c>
      <c r="AU89" s="82">
        <v>88</v>
      </c>
    </row>
    <row r="90" spans="1:47" ht="21" customHeight="1" x14ac:dyDescent="0.2">
      <c r="A90" s="78">
        <v>221000</v>
      </c>
      <c r="B90" s="78"/>
      <c r="C90" s="79" t="s">
        <v>95</v>
      </c>
      <c r="D90" s="80">
        <f>SUM(D91:D96)</f>
        <v>77161</v>
      </c>
      <c r="E90" s="80">
        <f t="shared" ref="E90:AU90" si="19">SUM(E91:E96)</f>
        <v>1681</v>
      </c>
      <c r="F90" s="80">
        <f t="shared" si="19"/>
        <v>1635</v>
      </c>
      <c r="G90" s="80">
        <f t="shared" si="19"/>
        <v>1797</v>
      </c>
      <c r="H90" s="80">
        <f t="shared" si="19"/>
        <v>1746</v>
      </c>
      <c r="I90" s="80">
        <f t="shared" si="19"/>
        <v>1629</v>
      </c>
      <c r="J90" s="80">
        <f t="shared" si="19"/>
        <v>1626</v>
      </c>
      <c r="K90" s="80">
        <f t="shared" si="19"/>
        <v>1610</v>
      </c>
      <c r="L90" s="80">
        <f t="shared" si="19"/>
        <v>1544</v>
      </c>
      <c r="M90" s="80">
        <f t="shared" si="19"/>
        <v>1567</v>
      </c>
      <c r="N90" s="80">
        <f t="shared" si="19"/>
        <v>1518</v>
      </c>
      <c r="O90" s="80">
        <f t="shared" si="19"/>
        <v>1574</v>
      </c>
      <c r="P90" s="80">
        <f t="shared" si="19"/>
        <v>1496</v>
      </c>
      <c r="Q90" s="80">
        <f t="shared" si="19"/>
        <v>1504</v>
      </c>
      <c r="R90" s="80">
        <f t="shared" si="19"/>
        <v>1387</v>
      </c>
      <c r="S90" s="80">
        <f t="shared" si="19"/>
        <v>1388</v>
      </c>
      <c r="T90" s="80">
        <f t="shared" si="19"/>
        <v>1357</v>
      </c>
      <c r="U90" s="80">
        <f t="shared" si="19"/>
        <v>1313</v>
      </c>
      <c r="V90" s="80">
        <f t="shared" si="19"/>
        <v>1308</v>
      </c>
      <c r="W90" s="80">
        <f t="shared" si="19"/>
        <v>1230</v>
      </c>
      <c r="X90" s="80">
        <f t="shared" si="19"/>
        <v>1283</v>
      </c>
      <c r="Y90" s="80">
        <f t="shared" si="19"/>
        <v>5802</v>
      </c>
      <c r="Z90" s="80">
        <f t="shared" si="19"/>
        <v>5873</v>
      </c>
      <c r="AA90" s="80">
        <f t="shared" si="19"/>
        <v>5489</v>
      </c>
      <c r="AB90" s="80">
        <f t="shared" si="19"/>
        <v>5303</v>
      </c>
      <c r="AC90" s="80">
        <f t="shared" si="19"/>
        <v>4860</v>
      </c>
      <c r="AD90" s="80">
        <f t="shared" si="19"/>
        <v>4238</v>
      </c>
      <c r="AE90" s="80">
        <f t="shared" si="19"/>
        <v>3945</v>
      </c>
      <c r="AF90" s="80">
        <f t="shared" si="19"/>
        <v>3826</v>
      </c>
      <c r="AG90" s="80">
        <f t="shared" si="19"/>
        <v>2896</v>
      </c>
      <c r="AH90" s="80">
        <f t="shared" si="19"/>
        <v>1888</v>
      </c>
      <c r="AI90" s="80">
        <f t="shared" si="19"/>
        <v>1258</v>
      </c>
      <c r="AJ90" s="80">
        <f t="shared" si="19"/>
        <v>807</v>
      </c>
      <c r="AK90" s="80">
        <f t="shared" si="19"/>
        <v>441</v>
      </c>
      <c r="AL90" s="80">
        <f t="shared" si="19"/>
        <v>342</v>
      </c>
      <c r="AM90" s="80">
        <f t="shared" si="19"/>
        <v>118</v>
      </c>
      <c r="AN90" s="80">
        <f t="shared" si="19"/>
        <v>763</v>
      </c>
      <c r="AO90" s="80">
        <f t="shared" si="19"/>
        <v>918</v>
      </c>
      <c r="AP90" s="80">
        <f t="shared" si="19"/>
        <v>2042</v>
      </c>
      <c r="AQ90" s="80">
        <f t="shared" si="19"/>
        <v>35824</v>
      </c>
      <c r="AR90" s="80">
        <f t="shared" si="19"/>
        <v>3632</v>
      </c>
      <c r="AS90" s="80">
        <f t="shared" si="19"/>
        <v>3162</v>
      </c>
      <c r="AT90" s="80">
        <f t="shared" si="19"/>
        <v>14753</v>
      </c>
      <c r="AU90" s="80">
        <f t="shared" si="19"/>
        <v>2753</v>
      </c>
    </row>
    <row r="91" spans="1:47" ht="21" customHeight="1" x14ac:dyDescent="0.2">
      <c r="A91" s="52">
        <v>221001</v>
      </c>
      <c r="B91" s="52" t="s">
        <v>22</v>
      </c>
      <c r="C91" s="81" t="s">
        <v>95</v>
      </c>
      <c r="D91" s="82">
        <f t="shared" ref="D91:D96" si="20">SUM(E91:AL91)</f>
        <v>30857</v>
      </c>
      <c r="E91" s="82">
        <v>643</v>
      </c>
      <c r="F91" s="82">
        <v>624</v>
      </c>
      <c r="G91" s="82">
        <v>677</v>
      </c>
      <c r="H91" s="82">
        <v>655</v>
      </c>
      <c r="I91" s="82">
        <v>625</v>
      </c>
      <c r="J91" s="82">
        <v>629</v>
      </c>
      <c r="K91" s="82">
        <v>618</v>
      </c>
      <c r="L91" s="82">
        <v>602</v>
      </c>
      <c r="M91" s="82">
        <v>616</v>
      </c>
      <c r="N91" s="82">
        <v>619</v>
      </c>
      <c r="O91" s="82">
        <v>615</v>
      </c>
      <c r="P91" s="82">
        <v>609</v>
      </c>
      <c r="Q91" s="82">
        <v>595</v>
      </c>
      <c r="R91" s="82">
        <v>556</v>
      </c>
      <c r="S91" s="82">
        <v>554</v>
      </c>
      <c r="T91" s="82">
        <v>533</v>
      </c>
      <c r="U91" s="82">
        <v>528</v>
      </c>
      <c r="V91" s="82">
        <v>531</v>
      </c>
      <c r="W91" s="82">
        <v>519</v>
      </c>
      <c r="X91" s="82">
        <v>526</v>
      </c>
      <c r="Y91" s="82">
        <v>2302</v>
      </c>
      <c r="Z91" s="82">
        <v>2397</v>
      </c>
      <c r="AA91" s="82">
        <v>2191</v>
      </c>
      <c r="AB91" s="82">
        <v>2078</v>
      </c>
      <c r="AC91" s="82">
        <v>1925</v>
      </c>
      <c r="AD91" s="82">
        <v>1712</v>
      </c>
      <c r="AE91" s="82">
        <v>1566</v>
      </c>
      <c r="AF91" s="82">
        <v>1591</v>
      </c>
      <c r="AG91" s="82">
        <v>1196</v>
      </c>
      <c r="AH91" s="82">
        <v>804</v>
      </c>
      <c r="AI91" s="82">
        <v>532</v>
      </c>
      <c r="AJ91" s="82">
        <v>346</v>
      </c>
      <c r="AK91" s="82">
        <v>192</v>
      </c>
      <c r="AL91" s="82">
        <v>151</v>
      </c>
      <c r="AM91" s="82">
        <v>42</v>
      </c>
      <c r="AN91" s="82">
        <v>293</v>
      </c>
      <c r="AO91" s="82">
        <v>350</v>
      </c>
      <c r="AP91" s="82">
        <v>794</v>
      </c>
      <c r="AQ91" s="82">
        <v>14283</v>
      </c>
      <c r="AR91" s="82">
        <v>1446</v>
      </c>
      <c r="AS91" s="82">
        <v>1290</v>
      </c>
      <c r="AT91" s="82">
        <v>5835</v>
      </c>
      <c r="AU91" s="82">
        <v>937</v>
      </c>
    </row>
    <row r="92" spans="1:47" ht="21" customHeight="1" x14ac:dyDescent="0.2">
      <c r="A92" s="52">
        <v>221002</v>
      </c>
      <c r="B92" s="52" t="s">
        <v>22</v>
      </c>
      <c r="C92" s="81" t="s">
        <v>96</v>
      </c>
      <c r="D92" s="82">
        <f t="shared" si="20"/>
        <v>12750</v>
      </c>
      <c r="E92" s="82">
        <v>361</v>
      </c>
      <c r="F92" s="82">
        <v>276</v>
      </c>
      <c r="G92" s="82">
        <v>317</v>
      </c>
      <c r="H92" s="82">
        <v>295</v>
      </c>
      <c r="I92" s="82">
        <v>273</v>
      </c>
      <c r="J92" s="82">
        <v>282</v>
      </c>
      <c r="K92" s="82">
        <v>277</v>
      </c>
      <c r="L92" s="82">
        <v>223</v>
      </c>
      <c r="M92" s="82">
        <v>272</v>
      </c>
      <c r="N92" s="82">
        <v>233</v>
      </c>
      <c r="O92" s="82">
        <v>253</v>
      </c>
      <c r="P92" s="82">
        <v>237</v>
      </c>
      <c r="Q92" s="82">
        <v>244</v>
      </c>
      <c r="R92" s="82">
        <v>229</v>
      </c>
      <c r="S92" s="82">
        <v>219</v>
      </c>
      <c r="T92" s="82">
        <v>230</v>
      </c>
      <c r="U92" s="82">
        <v>217</v>
      </c>
      <c r="V92" s="82">
        <v>201</v>
      </c>
      <c r="W92" s="82">
        <v>203</v>
      </c>
      <c r="X92" s="82">
        <v>202</v>
      </c>
      <c r="Y92" s="82">
        <v>983</v>
      </c>
      <c r="Z92" s="82">
        <v>919</v>
      </c>
      <c r="AA92" s="82">
        <v>876</v>
      </c>
      <c r="AB92" s="82">
        <v>879</v>
      </c>
      <c r="AC92" s="82">
        <v>898</v>
      </c>
      <c r="AD92" s="82">
        <v>711</v>
      </c>
      <c r="AE92" s="82">
        <v>634</v>
      </c>
      <c r="AF92" s="82">
        <v>591</v>
      </c>
      <c r="AG92" s="82">
        <v>449</v>
      </c>
      <c r="AH92" s="82">
        <v>296</v>
      </c>
      <c r="AI92" s="82">
        <v>203</v>
      </c>
      <c r="AJ92" s="82">
        <v>138</v>
      </c>
      <c r="AK92" s="82">
        <v>75</v>
      </c>
      <c r="AL92" s="82">
        <v>54</v>
      </c>
      <c r="AM92" s="82">
        <v>26</v>
      </c>
      <c r="AN92" s="82">
        <v>171</v>
      </c>
      <c r="AO92" s="82">
        <v>190</v>
      </c>
      <c r="AP92" s="82">
        <v>435</v>
      </c>
      <c r="AQ92" s="82">
        <v>5919</v>
      </c>
      <c r="AR92" s="82">
        <v>558</v>
      </c>
      <c r="AS92" s="82">
        <v>510</v>
      </c>
      <c r="AT92" s="82">
        <v>2498</v>
      </c>
      <c r="AU92" s="82">
        <v>350</v>
      </c>
    </row>
    <row r="93" spans="1:47" ht="21" customHeight="1" x14ac:dyDescent="0.2">
      <c r="A93" s="52">
        <v>221003</v>
      </c>
      <c r="B93" s="52" t="s">
        <v>22</v>
      </c>
      <c r="C93" s="81" t="s">
        <v>97</v>
      </c>
      <c r="D93" s="82">
        <f t="shared" si="20"/>
        <v>11171</v>
      </c>
      <c r="E93" s="82">
        <v>230</v>
      </c>
      <c r="F93" s="82">
        <v>207</v>
      </c>
      <c r="G93" s="82">
        <v>220</v>
      </c>
      <c r="H93" s="82">
        <v>241</v>
      </c>
      <c r="I93" s="82">
        <v>225</v>
      </c>
      <c r="J93" s="82">
        <v>212</v>
      </c>
      <c r="K93" s="82">
        <v>207</v>
      </c>
      <c r="L93" s="82">
        <v>245</v>
      </c>
      <c r="M93" s="82">
        <v>225</v>
      </c>
      <c r="N93" s="82">
        <v>209</v>
      </c>
      <c r="O93" s="82">
        <v>228</v>
      </c>
      <c r="P93" s="82">
        <v>221</v>
      </c>
      <c r="Q93" s="82">
        <v>225</v>
      </c>
      <c r="R93" s="82">
        <v>217</v>
      </c>
      <c r="S93" s="82">
        <v>202</v>
      </c>
      <c r="T93" s="82">
        <v>201</v>
      </c>
      <c r="U93" s="82">
        <v>200</v>
      </c>
      <c r="V93" s="82">
        <v>208</v>
      </c>
      <c r="W93" s="82">
        <v>168</v>
      </c>
      <c r="X93" s="82">
        <v>180</v>
      </c>
      <c r="Y93" s="82">
        <v>937</v>
      </c>
      <c r="Z93" s="82">
        <v>861</v>
      </c>
      <c r="AA93" s="82">
        <v>760</v>
      </c>
      <c r="AB93" s="82">
        <v>818</v>
      </c>
      <c r="AC93" s="82">
        <v>725</v>
      </c>
      <c r="AD93" s="82">
        <v>637</v>
      </c>
      <c r="AE93" s="82">
        <v>601</v>
      </c>
      <c r="AF93" s="82">
        <v>533</v>
      </c>
      <c r="AG93" s="82">
        <v>408</v>
      </c>
      <c r="AH93" s="82">
        <v>259</v>
      </c>
      <c r="AI93" s="82">
        <v>165</v>
      </c>
      <c r="AJ93" s="82">
        <v>108</v>
      </c>
      <c r="AK93" s="82">
        <v>43</v>
      </c>
      <c r="AL93" s="82">
        <v>45</v>
      </c>
      <c r="AM93" s="82">
        <v>15</v>
      </c>
      <c r="AN93" s="82">
        <v>103</v>
      </c>
      <c r="AO93" s="82">
        <v>127</v>
      </c>
      <c r="AP93" s="82">
        <v>279</v>
      </c>
      <c r="AQ93" s="82">
        <v>5304</v>
      </c>
      <c r="AR93" s="82">
        <v>512</v>
      </c>
      <c r="AS93" s="82">
        <v>462</v>
      </c>
      <c r="AT93" s="82">
        <v>2357</v>
      </c>
      <c r="AU93" s="82">
        <v>428</v>
      </c>
    </row>
    <row r="94" spans="1:47" ht="21" customHeight="1" x14ac:dyDescent="0.2">
      <c r="A94" s="52">
        <v>221004</v>
      </c>
      <c r="B94" s="52" t="s">
        <v>22</v>
      </c>
      <c r="C94" s="81" t="s">
        <v>98</v>
      </c>
      <c r="D94" s="82">
        <f t="shared" si="20"/>
        <v>1410</v>
      </c>
      <c r="E94" s="82">
        <v>27</v>
      </c>
      <c r="F94" s="82">
        <v>25</v>
      </c>
      <c r="G94" s="82">
        <v>21</v>
      </c>
      <c r="H94" s="82">
        <v>25</v>
      </c>
      <c r="I94" s="82">
        <v>20</v>
      </c>
      <c r="J94" s="82">
        <v>24</v>
      </c>
      <c r="K94" s="82">
        <v>22</v>
      </c>
      <c r="L94" s="82">
        <v>21</v>
      </c>
      <c r="M94" s="82">
        <v>19</v>
      </c>
      <c r="N94" s="82">
        <v>18</v>
      </c>
      <c r="O94" s="82">
        <v>18</v>
      </c>
      <c r="P94" s="82">
        <v>21</v>
      </c>
      <c r="Q94" s="82">
        <v>23</v>
      </c>
      <c r="R94" s="82">
        <v>16</v>
      </c>
      <c r="S94" s="82">
        <v>20</v>
      </c>
      <c r="T94" s="82">
        <v>21</v>
      </c>
      <c r="U94" s="82">
        <v>20</v>
      </c>
      <c r="V94" s="82">
        <v>23</v>
      </c>
      <c r="W94" s="82">
        <v>22</v>
      </c>
      <c r="X94" s="82">
        <v>19</v>
      </c>
      <c r="Y94" s="82">
        <v>126</v>
      </c>
      <c r="Z94" s="82">
        <v>126</v>
      </c>
      <c r="AA94" s="82">
        <v>144</v>
      </c>
      <c r="AB94" s="82">
        <v>138</v>
      </c>
      <c r="AC94" s="82">
        <v>99</v>
      </c>
      <c r="AD94" s="82">
        <v>87</v>
      </c>
      <c r="AE94" s="82">
        <v>80</v>
      </c>
      <c r="AF94" s="82">
        <v>71</v>
      </c>
      <c r="AG94" s="82">
        <v>47</v>
      </c>
      <c r="AH94" s="82">
        <v>27</v>
      </c>
      <c r="AI94" s="82">
        <v>20</v>
      </c>
      <c r="AJ94" s="82">
        <v>10</v>
      </c>
      <c r="AK94" s="82">
        <v>7</v>
      </c>
      <c r="AL94" s="82">
        <v>3</v>
      </c>
      <c r="AM94" s="82">
        <v>7</v>
      </c>
      <c r="AN94" s="82">
        <v>15</v>
      </c>
      <c r="AO94" s="82">
        <v>12</v>
      </c>
      <c r="AP94" s="82">
        <v>33</v>
      </c>
      <c r="AQ94" s="82">
        <v>599</v>
      </c>
      <c r="AR94" s="82">
        <v>47</v>
      </c>
      <c r="AS94" s="82">
        <v>50</v>
      </c>
      <c r="AT94" s="82">
        <v>264</v>
      </c>
      <c r="AU94" s="82">
        <v>242</v>
      </c>
    </row>
    <row r="95" spans="1:47" ht="21" customHeight="1" x14ac:dyDescent="0.2">
      <c r="A95" s="52">
        <v>221005</v>
      </c>
      <c r="B95" s="52" t="s">
        <v>22</v>
      </c>
      <c r="C95" s="81" t="s">
        <v>99</v>
      </c>
      <c r="D95" s="82">
        <f t="shared" si="20"/>
        <v>14758</v>
      </c>
      <c r="E95" s="82">
        <v>289</v>
      </c>
      <c r="F95" s="82">
        <v>369</v>
      </c>
      <c r="G95" s="82">
        <v>414</v>
      </c>
      <c r="H95" s="82">
        <v>388</v>
      </c>
      <c r="I95" s="82">
        <v>354</v>
      </c>
      <c r="J95" s="82">
        <v>349</v>
      </c>
      <c r="K95" s="82">
        <v>350</v>
      </c>
      <c r="L95" s="82">
        <v>330</v>
      </c>
      <c r="M95" s="82">
        <v>312</v>
      </c>
      <c r="N95" s="82">
        <v>310</v>
      </c>
      <c r="O95" s="82">
        <v>331</v>
      </c>
      <c r="P95" s="82">
        <v>286</v>
      </c>
      <c r="Q95" s="82">
        <v>291</v>
      </c>
      <c r="R95" s="82">
        <v>256</v>
      </c>
      <c r="S95" s="82">
        <v>279</v>
      </c>
      <c r="T95" s="82">
        <v>263</v>
      </c>
      <c r="U95" s="82">
        <v>242</v>
      </c>
      <c r="V95" s="82">
        <v>240</v>
      </c>
      <c r="W95" s="82">
        <v>217</v>
      </c>
      <c r="X95" s="82">
        <v>246</v>
      </c>
      <c r="Y95" s="82">
        <v>998</v>
      </c>
      <c r="Z95" s="82">
        <v>1093</v>
      </c>
      <c r="AA95" s="82">
        <v>1076</v>
      </c>
      <c r="AB95" s="82">
        <v>976</v>
      </c>
      <c r="AC95" s="82">
        <v>836</v>
      </c>
      <c r="AD95" s="82">
        <v>759</v>
      </c>
      <c r="AE95" s="82">
        <v>746</v>
      </c>
      <c r="AF95" s="82">
        <v>724</v>
      </c>
      <c r="AG95" s="82">
        <v>566</v>
      </c>
      <c r="AH95" s="82">
        <v>348</v>
      </c>
      <c r="AI95" s="82">
        <v>233</v>
      </c>
      <c r="AJ95" s="82">
        <v>139</v>
      </c>
      <c r="AK95" s="82">
        <v>86</v>
      </c>
      <c r="AL95" s="82">
        <v>62</v>
      </c>
      <c r="AM95" s="82">
        <v>20</v>
      </c>
      <c r="AN95" s="82">
        <v>123</v>
      </c>
      <c r="AO95" s="82">
        <v>166</v>
      </c>
      <c r="AP95" s="82">
        <v>341</v>
      </c>
      <c r="AQ95" s="82">
        <v>6853</v>
      </c>
      <c r="AR95" s="82">
        <v>767</v>
      </c>
      <c r="AS95" s="82">
        <v>592</v>
      </c>
      <c r="AT95" s="82">
        <v>2646</v>
      </c>
      <c r="AU95" s="82">
        <v>592</v>
      </c>
    </row>
    <row r="96" spans="1:47" ht="21" customHeight="1" x14ac:dyDescent="0.2">
      <c r="A96" s="52">
        <v>221006</v>
      </c>
      <c r="B96" s="52" t="s">
        <v>22</v>
      </c>
      <c r="C96" s="85" t="s">
        <v>1321</v>
      </c>
      <c r="D96" s="82">
        <f t="shared" si="20"/>
        <v>6215</v>
      </c>
      <c r="E96" s="82">
        <v>131</v>
      </c>
      <c r="F96" s="82">
        <v>134</v>
      </c>
      <c r="G96" s="82">
        <v>148</v>
      </c>
      <c r="H96" s="82">
        <v>142</v>
      </c>
      <c r="I96" s="82">
        <v>132</v>
      </c>
      <c r="J96" s="82">
        <v>130</v>
      </c>
      <c r="K96" s="82">
        <v>136</v>
      </c>
      <c r="L96" s="82">
        <v>123</v>
      </c>
      <c r="M96" s="82">
        <v>123</v>
      </c>
      <c r="N96" s="82">
        <v>129</v>
      </c>
      <c r="O96" s="82">
        <v>129</v>
      </c>
      <c r="P96" s="82">
        <v>122</v>
      </c>
      <c r="Q96" s="82">
        <v>126</v>
      </c>
      <c r="R96" s="82">
        <v>113</v>
      </c>
      <c r="S96" s="82">
        <v>114</v>
      </c>
      <c r="T96" s="82">
        <v>109</v>
      </c>
      <c r="U96" s="82">
        <v>106</v>
      </c>
      <c r="V96" s="82">
        <v>105</v>
      </c>
      <c r="W96" s="82">
        <v>101</v>
      </c>
      <c r="X96" s="82">
        <v>110</v>
      </c>
      <c r="Y96" s="82">
        <v>456</v>
      </c>
      <c r="Z96" s="82">
        <v>477</v>
      </c>
      <c r="AA96" s="82">
        <v>442</v>
      </c>
      <c r="AB96" s="82">
        <v>414</v>
      </c>
      <c r="AC96" s="82">
        <v>377</v>
      </c>
      <c r="AD96" s="82">
        <v>332</v>
      </c>
      <c r="AE96" s="82">
        <v>318</v>
      </c>
      <c r="AF96" s="82">
        <v>316</v>
      </c>
      <c r="AG96" s="82">
        <v>230</v>
      </c>
      <c r="AH96" s="82">
        <v>154</v>
      </c>
      <c r="AI96" s="82">
        <v>105</v>
      </c>
      <c r="AJ96" s="82">
        <v>66</v>
      </c>
      <c r="AK96" s="82">
        <v>38</v>
      </c>
      <c r="AL96" s="82">
        <v>27</v>
      </c>
      <c r="AM96" s="82">
        <v>8</v>
      </c>
      <c r="AN96" s="82">
        <v>58</v>
      </c>
      <c r="AO96" s="82">
        <v>73</v>
      </c>
      <c r="AP96" s="82">
        <v>160</v>
      </c>
      <c r="AQ96" s="82">
        <v>2866</v>
      </c>
      <c r="AR96" s="82">
        <v>302</v>
      </c>
      <c r="AS96" s="82">
        <v>258</v>
      </c>
      <c r="AT96" s="82">
        <v>1153</v>
      </c>
      <c r="AU96" s="82">
        <v>204</v>
      </c>
    </row>
    <row r="97" spans="1:47" ht="24.75" customHeight="1" x14ac:dyDescent="0.2">
      <c r="A97" s="7"/>
      <c r="B97" s="8"/>
      <c r="C97" s="9"/>
      <c r="D97" s="8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1">
        <v>0</v>
      </c>
      <c r="AN97" s="11">
        <v>0</v>
      </c>
      <c r="AO97" s="11">
        <v>0</v>
      </c>
      <c r="AP97" s="10"/>
      <c r="AQ97" s="10"/>
      <c r="AR97" s="10"/>
      <c r="AS97" s="10"/>
      <c r="AT97" s="10"/>
      <c r="AU97" s="10"/>
    </row>
    <row r="98" spans="1:47" ht="24.75" customHeight="1" x14ac:dyDescent="0.2">
      <c r="A98" s="12"/>
      <c r="B98" s="13"/>
      <c r="C98" s="1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2"/>
      <c r="AA98" s="13"/>
      <c r="AB98" s="13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</row>
    <row r="99" spans="1:47" ht="21" customHeight="1" x14ac:dyDescent="0.2">
      <c r="A99" s="12"/>
      <c r="B99" s="13"/>
      <c r="C99" s="14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ht="24.75" customHeight="1" x14ac:dyDescent="0.2">
      <c r="A100" s="12"/>
      <c r="B100" s="13"/>
      <c r="C100" s="1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2"/>
      <c r="AA100" s="13"/>
      <c r="AB100" s="13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</row>
    <row r="101" spans="1:47" ht="24.75" customHeight="1" x14ac:dyDescent="0.2">
      <c r="A101" s="12"/>
      <c r="B101" s="13"/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2"/>
      <c r="AA101" s="13"/>
      <c r="AB101" s="13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</row>
    <row r="102" spans="1:47" ht="24.75" customHeight="1" x14ac:dyDescent="0.2">
      <c r="A102" s="12"/>
      <c r="B102" s="13"/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2"/>
      <c r="AA102" s="13"/>
      <c r="AB102" s="13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</row>
    <row r="103" spans="1:47" ht="24.75" customHeight="1" x14ac:dyDescent="0.2">
      <c r="A103" s="12"/>
      <c r="B103" s="13"/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2"/>
      <c r="AA103" s="13"/>
      <c r="AB103" s="13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</row>
    <row r="104" spans="1:47" ht="24.75" customHeight="1" x14ac:dyDescent="0.2">
      <c r="A104" s="12"/>
      <c r="B104" s="13"/>
      <c r="C104" s="1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2"/>
      <c r="AA104" s="13"/>
      <c r="AB104" s="13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</row>
    <row r="105" spans="1:47" ht="24.75" customHeight="1" x14ac:dyDescent="0.2">
      <c r="A105" s="12"/>
      <c r="B105" s="13"/>
      <c r="C105" s="1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2"/>
      <c r="AA105" s="13"/>
      <c r="AB105" s="13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</row>
    <row r="106" spans="1:47" ht="24.75" customHeight="1" x14ac:dyDescent="0.2">
      <c r="A106" s="12"/>
      <c r="B106" s="13"/>
      <c r="C106" s="1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2"/>
      <c r="AA106" s="13"/>
      <c r="AB106" s="13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</row>
    <row r="107" spans="1:47" ht="24.75" customHeight="1" x14ac:dyDescent="0.2">
      <c r="A107" s="12"/>
      <c r="B107" s="13"/>
      <c r="C107" s="1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2"/>
      <c r="AA107" s="13"/>
      <c r="AB107" s="13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</row>
    <row r="108" spans="1:47" ht="24.75" customHeight="1" x14ac:dyDescent="0.2">
      <c r="A108" s="12"/>
      <c r="B108" s="13"/>
      <c r="C108" s="1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2"/>
      <c r="AA108" s="13"/>
      <c r="AB108" s="13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</row>
    <row r="109" spans="1:47" ht="24.75" customHeight="1" x14ac:dyDescent="0.2">
      <c r="A109" s="12"/>
      <c r="B109" s="13"/>
      <c r="C109" s="1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2"/>
      <c r="AA109" s="13"/>
      <c r="AB109" s="13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</row>
    <row r="110" spans="1:47" ht="24.75" customHeight="1" x14ac:dyDescent="0.2">
      <c r="A110" s="12"/>
      <c r="B110" s="13"/>
      <c r="C110" s="1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2"/>
      <c r="AA110" s="13"/>
      <c r="AB110" s="13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</row>
    <row r="111" spans="1:47" ht="24.75" customHeight="1" x14ac:dyDescent="0.2">
      <c r="A111" s="12"/>
      <c r="B111" s="13"/>
      <c r="C111" s="1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2"/>
      <c r="AA111" s="13"/>
      <c r="AB111" s="13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</row>
    <row r="112" spans="1:47" ht="24.75" customHeight="1" x14ac:dyDescent="0.2">
      <c r="A112" s="12"/>
      <c r="B112" s="13"/>
      <c r="C112" s="1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2"/>
      <c r="AA112" s="13"/>
      <c r="AB112" s="13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</row>
    <row r="113" spans="1:47" ht="24.75" customHeight="1" x14ac:dyDescent="0.2">
      <c r="A113" s="12"/>
      <c r="B113" s="13"/>
      <c r="C113" s="1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2"/>
      <c r="AA113" s="13"/>
      <c r="AB113" s="13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</row>
    <row r="114" spans="1:47" ht="24.75" customHeight="1" x14ac:dyDescent="0.2">
      <c r="A114" s="12"/>
      <c r="B114" s="13"/>
      <c r="C114" s="1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2"/>
      <c r="AA114" s="13"/>
      <c r="AB114" s="13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</row>
    <row r="115" spans="1:47" ht="24.75" customHeight="1" x14ac:dyDescent="0.2">
      <c r="A115" s="12"/>
      <c r="B115" s="13"/>
      <c r="C115" s="1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2"/>
      <c r="AA115" s="13"/>
      <c r="AB115" s="13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</row>
    <row r="116" spans="1:47" ht="24.75" customHeight="1" x14ac:dyDescent="0.2">
      <c r="A116" s="12"/>
      <c r="B116" s="13"/>
      <c r="C116" s="1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2"/>
      <c r="AA116" s="13"/>
      <c r="AB116" s="13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</row>
    <row r="117" spans="1:47" ht="24.75" customHeight="1" x14ac:dyDescent="0.2">
      <c r="A117" s="12"/>
      <c r="B117" s="13"/>
      <c r="C117" s="1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2"/>
      <c r="AA117" s="13"/>
      <c r="AB117" s="13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</row>
    <row r="118" spans="1:47" ht="24.75" customHeight="1" x14ac:dyDescent="0.2">
      <c r="A118" s="12"/>
      <c r="B118" s="13"/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2"/>
      <c r="AA118" s="13"/>
      <c r="AB118" s="13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</row>
    <row r="119" spans="1:47" ht="24.75" customHeight="1" x14ac:dyDescent="0.2">
      <c r="A119" s="12"/>
      <c r="B119" s="13"/>
      <c r="C119" s="1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2"/>
      <c r="AA119" s="13"/>
      <c r="AB119" s="13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</row>
    <row r="120" spans="1:47" ht="24.75" customHeight="1" x14ac:dyDescent="0.2">
      <c r="A120" s="12"/>
      <c r="B120" s="13"/>
      <c r="C120" s="1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2"/>
      <c r="AA120" s="13"/>
      <c r="AB120" s="13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</row>
    <row r="121" spans="1:47" ht="24.75" customHeight="1" x14ac:dyDescent="0.2">
      <c r="A121" s="12"/>
      <c r="B121" s="13"/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2"/>
      <c r="AA121" s="13"/>
      <c r="AB121" s="13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</row>
    <row r="122" spans="1:47" ht="24.75" customHeight="1" x14ac:dyDescent="0.2">
      <c r="A122" s="12"/>
      <c r="B122" s="13"/>
      <c r="C122" s="1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2"/>
      <c r="AA122" s="13"/>
      <c r="AB122" s="13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</row>
    <row r="123" spans="1:47" ht="24.75" customHeight="1" x14ac:dyDescent="0.2">
      <c r="A123" s="12"/>
      <c r="B123" s="13"/>
      <c r="C123" s="1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2"/>
      <c r="AA123" s="13"/>
      <c r="AB123" s="13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</row>
    <row r="124" spans="1:47" ht="24.75" customHeight="1" x14ac:dyDescent="0.2">
      <c r="A124" s="12"/>
      <c r="B124" s="13"/>
      <c r="C124" s="1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2"/>
      <c r="AA124" s="13"/>
      <c r="AB124" s="13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</row>
    <row r="125" spans="1:47" ht="24.75" customHeight="1" x14ac:dyDescent="0.2">
      <c r="A125" s="12"/>
      <c r="B125" s="13"/>
      <c r="C125" s="1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2"/>
      <c r="AA125" s="13"/>
      <c r="AB125" s="13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</row>
    <row r="126" spans="1:47" ht="24.75" customHeight="1" x14ac:dyDescent="0.2">
      <c r="A126" s="12"/>
      <c r="B126" s="13"/>
      <c r="C126" s="1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2"/>
      <c r="AA126" s="13"/>
      <c r="AB126" s="13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</row>
    <row r="127" spans="1:47" ht="24.75" customHeight="1" x14ac:dyDescent="0.2">
      <c r="A127" s="12"/>
      <c r="B127" s="13"/>
      <c r="C127" s="1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2"/>
      <c r="AA127" s="13"/>
      <c r="AB127" s="13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</row>
    <row r="128" spans="1:47" ht="24.75" customHeight="1" x14ac:dyDescent="0.2">
      <c r="A128" s="12"/>
      <c r="B128" s="13"/>
      <c r="C128" s="1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2"/>
      <c r="AA128" s="13"/>
      <c r="AB128" s="13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</row>
    <row r="129" spans="1:47" ht="24.75" customHeight="1" x14ac:dyDescent="0.2">
      <c r="A129" s="12"/>
      <c r="B129" s="13"/>
      <c r="C129" s="1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2"/>
      <c r="AA129" s="13"/>
      <c r="AB129" s="13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</row>
    <row r="130" spans="1:47" ht="24.75" customHeight="1" x14ac:dyDescent="0.2">
      <c r="A130" s="12"/>
      <c r="B130" s="13"/>
      <c r="C130" s="1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2"/>
      <c r="AA130" s="13"/>
      <c r="AB130" s="13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</row>
    <row r="131" spans="1:47" ht="24.75" customHeight="1" x14ac:dyDescent="0.2">
      <c r="A131" s="12"/>
      <c r="B131" s="13"/>
      <c r="C131" s="1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2"/>
      <c r="AA131" s="13"/>
      <c r="AB131" s="13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  <row r="132" spans="1:47" ht="24.75" customHeight="1" x14ac:dyDescent="0.2">
      <c r="A132" s="12"/>
      <c r="B132" s="13"/>
      <c r="C132" s="1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2"/>
      <c r="AA132" s="13"/>
      <c r="AB132" s="13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</row>
    <row r="133" spans="1:47" ht="24.75" customHeight="1" x14ac:dyDescent="0.2">
      <c r="A133" s="12"/>
      <c r="B133" s="13"/>
      <c r="C133" s="1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2"/>
      <c r="AA133" s="13"/>
      <c r="AB133" s="13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</row>
    <row r="134" spans="1:47" ht="24.75" customHeight="1" x14ac:dyDescent="0.2">
      <c r="A134" s="12"/>
      <c r="B134" s="13"/>
      <c r="C134" s="1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2"/>
      <c r="AA134" s="13"/>
      <c r="AB134" s="13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</row>
    <row r="135" spans="1:47" ht="24.75" customHeight="1" x14ac:dyDescent="0.2">
      <c r="A135" s="12"/>
      <c r="B135" s="13"/>
      <c r="C135" s="1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2"/>
      <c r="AA135" s="13"/>
      <c r="AB135" s="13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</row>
    <row r="136" spans="1:47" ht="24.75" customHeight="1" x14ac:dyDescent="0.2">
      <c r="A136" s="12"/>
      <c r="B136" s="13"/>
      <c r="C136" s="1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2"/>
      <c r="AA136" s="13"/>
      <c r="AB136" s="13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</row>
    <row r="137" spans="1:47" ht="24.75" customHeight="1" x14ac:dyDescent="0.2">
      <c r="A137" s="12"/>
      <c r="B137" s="13"/>
      <c r="C137" s="1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2"/>
      <c r="AA137" s="13"/>
      <c r="AB137" s="13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</row>
    <row r="138" spans="1:47" ht="24.75" customHeight="1" x14ac:dyDescent="0.2">
      <c r="A138" s="12"/>
      <c r="B138" s="13"/>
      <c r="C138" s="16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</row>
    <row r="139" spans="1:47" ht="24.75" customHeight="1" x14ac:dyDescent="0.2">
      <c r="A139" s="12"/>
      <c r="B139" s="13"/>
      <c r="C139" s="16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</row>
    <row r="140" spans="1:47" ht="24.75" customHeight="1" x14ac:dyDescent="0.2">
      <c r="A140" s="12"/>
      <c r="B140" s="13"/>
      <c r="C140" s="16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</row>
    <row r="141" spans="1:47" ht="24.75" customHeight="1" x14ac:dyDescent="0.2">
      <c r="A141" s="12"/>
      <c r="B141" s="13"/>
      <c r="C141" s="16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</row>
    <row r="142" spans="1:47" ht="24.75" customHeight="1" x14ac:dyDescent="0.2">
      <c r="A142" s="12"/>
      <c r="B142" s="13"/>
      <c r="C142" s="16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</row>
    <row r="143" spans="1:47" ht="24.75" customHeight="1" x14ac:dyDescent="0.2">
      <c r="A143" s="12"/>
      <c r="B143" s="13"/>
      <c r="C143" s="16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</row>
    <row r="144" spans="1:47" ht="24.75" customHeight="1" x14ac:dyDescent="0.2">
      <c r="A144" s="12"/>
      <c r="B144" s="13"/>
      <c r="C144" s="16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</row>
    <row r="145" spans="1:47" ht="24.75" customHeight="1" x14ac:dyDescent="0.2">
      <c r="A145" s="12"/>
      <c r="B145" s="13"/>
      <c r="C145" s="16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</row>
    <row r="146" spans="1:47" ht="24.75" customHeight="1" x14ac:dyDescent="0.2">
      <c r="A146" s="12"/>
      <c r="B146" s="13"/>
      <c r="C146" s="16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</row>
    <row r="147" spans="1:47" ht="24.75" customHeight="1" x14ac:dyDescent="0.2">
      <c r="A147" s="12"/>
      <c r="B147" s="13"/>
      <c r="C147" s="16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</row>
    <row r="148" spans="1:47" ht="24.75" customHeight="1" x14ac:dyDescent="0.2">
      <c r="A148" s="12"/>
      <c r="B148" s="13"/>
      <c r="C148" s="16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</row>
    <row r="149" spans="1:47" ht="24.75" customHeight="1" x14ac:dyDescent="0.2">
      <c r="A149" s="12"/>
      <c r="B149" s="13"/>
      <c r="C149" s="16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</row>
    <row r="150" spans="1:47" ht="24.75" customHeight="1" x14ac:dyDescent="0.2">
      <c r="A150" s="12"/>
      <c r="B150" s="13"/>
      <c r="C150" s="16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</row>
    <row r="151" spans="1:47" ht="24.75" customHeight="1" x14ac:dyDescent="0.2">
      <c r="A151" s="12"/>
      <c r="B151" s="13"/>
      <c r="C151" s="16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</row>
    <row r="152" spans="1:47" ht="24.75" customHeight="1" x14ac:dyDescent="0.2">
      <c r="A152" s="12"/>
      <c r="B152" s="13"/>
      <c r="C152" s="16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</row>
    <row r="153" spans="1:47" ht="24.75" customHeight="1" x14ac:dyDescent="0.2">
      <c r="A153" s="12"/>
      <c r="B153" s="13"/>
      <c r="C153" s="16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</row>
    <row r="154" spans="1:47" ht="24.75" customHeight="1" x14ac:dyDescent="0.2">
      <c r="A154" s="12"/>
      <c r="B154" s="13"/>
      <c r="C154" s="16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</row>
    <row r="155" spans="1:47" ht="24.75" customHeight="1" x14ac:dyDescent="0.2">
      <c r="A155" s="12"/>
      <c r="B155" s="13"/>
      <c r="C155" s="16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</row>
    <row r="156" spans="1:47" ht="15.75" customHeight="1" x14ac:dyDescent="0.2">
      <c r="A156" s="12"/>
      <c r="B156" s="13"/>
      <c r="C156" s="16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</row>
    <row r="157" spans="1:47" ht="15.75" customHeight="1" x14ac:dyDescent="0.2">
      <c r="A157" s="12"/>
      <c r="B157" s="13"/>
      <c r="C157" s="16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1:47" ht="15.75" customHeight="1" x14ac:dyDescent="0.2">
      <c r="A158" s="12"/>
      <c r="B158" s="13"/>
      <c r="C158" s="16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1:47" ht="15.75" customHeight="1" x14ac:dyDescent="0.2">
      <c r="A159" s="12"/>
      <c r="B159" s="13"/>
      <c r="C159" s="16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1:47" ht="15.75" customHeight="1" x14ac:dyDescent="0.2">
      <c r="A160" s="12"/>
      <c r="B160" s="13"/>
      <c r="C160" s="16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1:47" ht="15.75" customHeight="1" x14ac:dyDescent="0.2">
      <c r="A161" s="12"/>
      <c r="B161" s="13"/>
      <c r="C161" s="16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1:47" ht="15.75" customHeight="1" x14ac:dyDescent="0.2">
      <c r="A162" s="12"/>
      <c r="B162" s="13"/>
      <c r="C162" s="16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1:47" ht="15.75" customHeight="1" x14ac:dyDescent="0.2">
      <c r="A163" s="12"/>
      <c r="B163" s="13"/>
      <c r="C163" s="16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1:47" ht="15.75" customHeight="1" x14ac:dyDescent="0.2">
      <c r="A164" s="12"/>
      <c r="B164" s="13"/>
      <c r="C164" s="16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1:47" ht="15.75" customHeight="1" x14ac:dyDescent="0.2">
      <c r="A165" s="12"/>
      <c r="B165" s="13"/>
      <c r="C165" s="16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1:47" ht="15.75" customHeight="1" x14ac:dyDescent="0.2">
      <c r="A166" s="12"/>
      <c r="B166" s="13"/>
      <c r="C166" s="16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1:47" ht="15.75" customHeight="1" x14ac:dyDescent="0.2">
      <c r="A167" s="12"/>
      <c r="B167" s="13"/>
      <c r="C167" s="16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1:47" ht="15.75" customHeight="1" x14ac:dyDescent="0.2">
      <c r="A168" s="12"/>
      <c r="B168" s="13"/>
      <c r="C168" s="16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1:47" ht="15.75" customHeight="1" x14ac:dyDescent="0.2">
      <c r="A169" s="12"/>
      <c r="B169" s="13"/>
      <c r="C169" s="16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1:47" ht="15.75" customHeight="1" x14ac:dyDescent="0.2">
      <c r="A170" s="12"/>
      <c r="B170" s="13"/>
      <c r="C170" s="16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1:47" ht="15.75" customHeight="1" x14ac:dyDescent="0.2">
      <c r="A171" s="12"/>
      <c r="B171" s="13"/>
      <c r="C171" s="16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1:47" ht="15.75" customHeight="1" x14ac:dyDescent="0.2">
      <c r="A172" s="12"/>
      <c r="B172" s="13"/>
      <c r="C172" s="16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1:47" ht="15.75" customHeight="1" x14ac:dyDescent="0.2">
      <c r="A173" s="12"/>
      <c r="B173" s="13"/>
      <c r="C173" s="16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1:47" ht="15.75" customHeight="1" x14ac:dyDescent="0.2">
      <c r="A174" s="12"/>
      <c r="B174" s="13"/>
      <c r="C174" s="16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1:47" ht="15.75" customHeight="1" x14ac:dyDescent="0.2">
      <c r="A175" s="12"/>
      <c r="B175" s="13"/>
      <c r="C175" s="16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1:47" ht="15.75" customHeight="1" x14ac:dyDescent="0.2">
      <c r="A176" s="12"/>
      <c r="B176" s="13"/>
      <c r="C176" s="16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1:47" ht="15.75" customHeight="1" x14ac:dyDescent="0.2">
      <c r="A177" s="12"/>
      <c r="B177" s="13"/>
      <c r="C177" s="16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1:47" ht="15.75" customHeight="1" x14ac:dyDescent="0.2">
      <c r="A178" s="12"/>
      <c r="B178" s="13"/>
      <c r="C178" s="16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1:47" ht="15.75" customHeight="1" x14ac:dyDescent="0.2">
      <c r="A179" s="12"/>
      <c r="B179" s="13"/>
      <c r="C179" s="16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1:47" ht="15.75" customHeight="1" x14ac:dyDescent="0.2">
      <c r="A180" s="12"/>
      <c r="B180" s="13"/>
      <c r="C180" s="16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1:47" ht="15.75" customHeight="1" x14ac:dyDescent="0.2">
      <c r="A181" s="12"/>
      <c r="B181" s="13"/>
      <c r="C181" s="16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1:47" ht="15.75" customHeight="1" x14ac:dyDescent="0.2">
      <c r="A182" s="12"/>
      <c r="B182" s="13"/>
      <c r="C182" s="16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1:47" ht="15.75" customHeight="1" x14ac:dyDescent="0.2">
      <c r="A183" s="12"/>
      <c r="B183" s="13"/>
      <c r="C183" s="16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1:47" ht="15.75" customHeight="1" x14ac:dyDescent="0.2">
      <c r="A184" s="12"/>
      <c r="B184" s="13"/>
      <c r="C184" s="16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1:47" ht="15.75" customHeight="1" x14ac:dyDescent="0.2">
      <c r="A185" s="12"/>
      <c r="B185" s="13"/>
      <c r="C185" s="16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1:47" ht="15.75" customHeight="1" x14ac:dyDescent="0.2">
      <c r="A186" s="12"/>
      <c r="B186" s="13"/>
      <c r="C186" s="16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1:47" ht="15.75" customHeight="1" x14ac:dyDescent="0.2">
      <c r="A187" s="12"/>
      <c r="B187" s="13"/>
      <c r="C187" s="16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1:47" ht="15.75" customHeight="1" x14ac:dyDescent="0.2">
      <c r="A188" s="12"/>
      <c r="B188" s="13"/>
      <c r="C188" s="16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1:47" ht="15.75" customHeight="1" x14ac:dyDescent="0.2">
      <c r="A189" s="12"/>
      <c r="B189" s="13"/>
      <c r="C189" s="16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1:47" ht="15.75" customHeight="1" x14ac:dyDescent="0.2">
      <c r="A190" s="12"/>
      <c r="B190" s="13"/>
      <c r="C190" s="16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1:47" ht="15.75" customHeight="1" x14ac:dyDescent="0.2">
      <c r="A191" s="12"/>
      <c r="B191" s="13"/>
      <c r="C191" s="16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1:47" ht="15.75" customHeight="1" x14ac:dyDescent="0.2">
      <c r="A192" s="12"/>
      <c r="B192" s="13"/>
      <c r="C192" s="16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1:47" ht="15.75" customHeight="1" x14ac:dyDescent="0.2">
      <c r="A193" s="12"/>
      <c r="B193" s="13"/>
      <c r="C193" s="16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1:47" ht="15.75" customHeight="1" x14ac:dyDescent="0.2">
      <c r="A194" s="12"/>
      <c r="B194" s="13"/>
      <c r="C194" s="16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1:47" ht="15.75" customHeight="1" x14ac:dyDescent="0.2">
      <c r="A195" s="12"/>
      <c r="B195" s="13"/>
      <c r="C195" s="16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1:47" ht="15.75" customHeight="1" x14ac:dyDescent="0.2">
      <c r="A196" s="12"/>
      <c r="B196" s="13"/>
      <c r="C196" s="16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1:47" ht="15.75" customHeight="1" x14ac:dyDescent="0.2">
      <c r="A197" s="12"/>
      <c r="B197" s="13"/>
      <c r="C197" s="16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1:47" ht="15.75" customHeight="1" x14ac:dyDescent="0.2">
      <c r="A198" s="12"/>
      <c r="B198" s="13"/>
      <c r="C198" s="16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1:47" ht="15.75" customHeight="1" x14ac:dyDescent="0.2">
      <c r="A199" s="12"/>
      <c r="B199" s="13"/>
      <c r="C199" s="16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1:47" ht="15.75" customHeight="1" x14ac:dyDescent="0.2">
      <c r="A200" s="12"/>
      <c r="B200" s="13"/>
      <c r="C200" s="16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1:47" ht="15.75" customHeight="1" x14ac:dyDescent="0.2">
      <c r="A201" s="12"/>
      <c r="B201" s="13"/>
      <c r="C201" s="16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1:47" ht="15.75" customHeight="1" x14ac:dyDescent="0.2">
      <c r="A202" s="12"/>
      <c r="B202" s="13"/>
      <c r="C202" s="16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1:47" ht="15.75" customHeight="1" x14ac:dyDescent="0.2">
      <c r="A203" s="12"/>
      <c r="B203" s="13"/>
      <c r="C203" s="16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1:47" ht="15.75" customHeight="1" x14ac:dyDescent="0.2">
      <c r="A204" s="12"/>
      <c r="B204" s="13"/>
      <c r="C204" s="16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1:47" ht="15.75" customHeight="1" x14ac:dyDescent="0.2">
      <c r="A205" s="12"/>
      <c r="B205" s="13"/>
      <c r="C205" s="16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1:47" ht="15.75" customHeight="1" x14ac:dyDescent="0.2">
      <c r="A206" s="12"/>
      <c r="B206" s="13"/>
      <c r="C206" s="16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1:47" ht="15.75" customHeight="1" x14ac:dyDescent="0.2">
      <c r="A207" s="12"/>
      <c r="B207" s="13"/>
      <c r="C207" s="16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1:47" ht="15.75" customHeight="1" x14ac:dyDescent="0.2">
      <c r="A208" s="12"/>
      <c r="B208" s="13"/>
      <c r="C208" s="16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1:47" ht="15.75" customHeight="1" x14ac:dyDescent="0.2">
      <c r="A209" s="12"/>
      <c r="B209" s="13"/>
      <c r="C209" s="16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1:47" ht="15.75" customHeight="1" x14ac:dyDescent="0.2">
      <c r="A210" s="12"/>
      <c r="B210" s="13"/>
      <c r="C210" s="16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1:47" ht="15.75" customHeight="1" x14ac:dyDescent="0.2">
      <c r="A211" s="12"/>
      <c r="B211" s="13"/>
      <c r="C211" s="16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1:47" ht="15.75" customHeight="1" x14ac:dyDescent="0.2">
      <c r="A212" s="12"/>
      <c r="B212" s="13"/>
      <c r="C212" s="16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1:47" ht="15.75" customHeight="1" x14ac:dyDescent="0.2">
      <c r="A213" s="12"/>
      <c r="B213" s="13"/>
      <c r="C213" s="16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1:47" ht="15.75" customHeight="1" x14ac:dyDescent="0.2">
      <c r="A214" s="12"/>
      <c r="B214" s="13"/>
      <c r="C214" s="16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1:47" ht="15.75" customHeight="1" x14ac:dyDescent="0.2">
      <c r="A215" s="12"/>
      <c r="B215" s="13"/>
      <c r="C215" s="16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1:47" ht="15.75" customHeight="1" x14ac:dyDescent="0.2">
      <c r="A216" s="12"/>
      <c r="B216" s="13"/>
      <c r="C216" s="16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1:47" ht="15.75" customHeight="1" x14ac:dyDescent="0.2">
      <c r="A217" s="12"/>
      <c r="B217" s="13"/>
      <c r="C217" s="16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1:47" ht="15.75" customHeight="1" x14ac:dyDescent="0.2">
      <c r="A218" s="12"/>
      <c r="B218" s="13"/>
      <c r="C218" s="16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1:47" ht="15.75" customHeight="1" x14ac:dyDescent="0.2">
      <c r="A219" s="12"/>
      <c r="B219" s="13"/>
      <c r="C219" s="16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1:47" ht="15.75" customHeight="1" x14ac:dyDescent="0.2">
      <c r="A220" s="12"/>
      <c r="B220" s="13"/>
      <c r="C220" s="16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1:47" ht="15.75" customHeight="1" x14ac:dyDescent="0.2">
      <c r="A221" s="12"/>
      <c r="B221" s="13"/>
      <c r="C221" s="16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1:47" ht="15.75" customHeight="1" x14ac:dyDescent="0.2">
      <c r="A222" s="12"/>
      <c r="B222" s="13"/>
      <c r="C222" s="16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1:47" ht="15.75" customHeight="1" x14ac:dyDescent="0.2">
      <c r="A223" s="12"/>
      <c r="B223" s="13"/>
      <c r="C223" s="16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1:47" ht="15.75" customHeight="1" x14ac:dyDescent="0.2">
      <c r="A224" s="12"/>
      <c r="B224" s="13"/>
      <c r="C224" s="16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1:47" ht="15.75" customHeight="1" x14ac:dyDescent="0.2">
      <c r="A225" s="12"/>
      <c r="B225" s="13"/>
      <c r="C225" s="16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1:47" ht="15.75" customHeight="1" x14ac:dyDescent="0.2">
      <c r="A226" s="12"/>
      <c r="B226" s="13"/>
      <c r="C226" s="16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1:47" ht="15.75" customHeight="1" x14ac:dyDescent="0.2">
      <c r="A227" s="12"/>
      <c r="B227" s="13"/>
      <c r="C227" s="16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1:47" ht="15.75" customHeight="1" x14ac:dyDescent="0.2">
      <c r="A228" s="12"/>
      <c r="B228" s="13"/>
      <c r="C228" s="16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1:47" ht="15.75" customHeight="1" x14ac:dyDescent="0.2">
      <c r="A229" s="12"/>
      <c r="B229" s="13"/>
      <c r="C229" s="16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1:47" ht="15.75" customHeight="1" x14ac:dyDescent="0.2">
      <c r="A230" s="12"/>
      <c r="B230" s="13"/>
      <c r="C230" s="16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1:47" ht="15.75" customHeight="1" x14ac:dyDescent="0.2">
      <c r="A231" s="12"/>
      <c r="B231" s="13"/>
      <c r="C231" s="16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1:47" ht="15.75" customHeight="1" x14ac:dyDescent="0.2">
      <c r="A232" s="12"/>
      <c r="B232" s="13"/>
      <c r="C232" s="16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1:47" ht="15.75" customHeight="1" x14ac:dyDescent="0.2">
      <c r="A233" s="12"/>
      <c r="B233" s="13"/>
      <c r="C233" s="16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1:47" ht="15.75" customHeight="1" x14ac:dyDescent="0.2">
      <c r="A234" s="12"/>
      <c r="B234" s="13"/>
      <c r="C234" s="16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1:47" ht="15.75" customHeight="1" x14ac:dyDescent="0.2">
      <c r="A235" s="12"/>
      <c r="B235" s="13"/>
      <c r="C235" s="16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1:47" ht="15.75" customHeight="1" x14ac:dyDescent="0.2">
      <c r="A236" s="12"/>
      <c r="B236" s="13"/>
      <c r="C236" s="16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1:47" ht="15.75" customHeight="1" x14ac:dyDescent="0.2">
      <c r="A237" s="12"/>
      <c r="B237" s="13"/>
      <c r="C237" s="16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1:47" ht="15.75" customHeight="1" x14ac:dyDescent="0.2">
      <c r="A238" s="12"/>
      <c r="B238" s="13"/>
      <c r="C238" s="16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1:47" ht="15.75" customHeight="1" x14ac:dyDescent="0.2">
      <c r="A239" s="12"/>
      <c r="B239" s="13"/>
      <c r="C239" s="16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1:47" ht="15.75" customHeight="1" x14ac:dyDescent="0.2">
      <c r="A240" s="12"/>
      <c r="B240" s="13"/>
      <c r="C240" s="16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1:47" ht="15.75" customHeight="1" x14ac:dyDescent="0.2">
      <c r="A241" s="12"/>
      <c r="B241" s="13"/>
      <c r="C241" s="16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1:47" ht="15.75" customHeight="1" x14ac:dyDescent="0.2">
      <c r="A242" s="12"/>
      <c r="B242" s="13"/>
      <c r="C242" s="16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1:47" ht="15.75" customHeight="1" x14ac:dyDescent="0.2">
      <c r="A243" s="12"/>
      <c r="B243" s="13"/>
      <c r="C243" s="16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1:47" ht="15.75" customHeight="1" x14ac:dyDescent="0.2">
      <c r="A244" s="12"/>
      <c r="B244" s="13"/>
      <c r="C244" s="16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1:47" ht="15.75" customHeight="1" x14ac:dyDescent="0.2">
      <c r="A245" s="12"/>
      <c r="B245" s="13"/>
      <c r="C245" s="16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1:47" ht="15.75" customHeight="1" x14ac:dyDescent="0.2">
      <c r="A246" s="12"/>
      <c r="B246" s="13"/>
      <c r="C246" s="16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1:47" ht="15.75" customHeight="1" x14ac:dyDescent="0.2">
      <c r="A247" s="12"/>
      <c r="B247" s="13"/>
      <c r="C247" s="16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1:47" ht="15.75" customHeight="1" x14ac:dyDescent="0.2">
      <c r="A248" s="12"/>
      <c r="B248" s="13"/>
      <c r="C248" s="16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1:47" ht="15.75" customHeight="1" x14ac:dyDescent="0.2">
      <c r="A249" s="12"/>
      <c r="B249" s="13"/>
      <c r="C249" s="16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1:47" ht="15.75" customHeight="1" x14ac:dyDescent="0.2">
      <c r="A250" s="12"/>
      <c r="B250" s="13"/>
      <c r="C250" s="16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1:47" ht="15.75" customHeight="1" x14ac:dyDescent="0.2">
      <c r="A251" s="12"/>
      <c r="B251" s="13"/>
      <c r="C251" s="16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1:47" ht="15.75" customHeight="1" x14ac:dyDescent="0.2">
      <c r="A252" s="12"/>
      <c r="B252" s="13"/>
      <c r="C252" s="16"/>
      <c r="D252" s="13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1:47" ht="15.75" customHeight="1" x14ac:dyDescent="0.2">
      <c r="A253" s="12"/>
      <c r="B253" s="13"/>
      <c r="C253" s="16"/>
      <c r="D253" s="13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1:47" ht="15.75" customHeight="1" x14ac:dyDescent="0.2">
      <c r="A254" s="12"/>
      <c r="B254" s="13"/>
      <c r="C254" s="16"/>
      <c r="D254" s="13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1:47" ht="15.75" customHeight="1" x14ac:dyDescent="0.2">
      <c r="A255" s="12"/>
      <c r="B255" s="13"/>
      <c r="C255" s="16"/>
      <c r="D255" s="13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1:47" ht="15.75" customHeight="1" x14ac:dyDescent="0.2">
      <c r="A256" s="12"/>
      <c r="B256" s="13"/>
      <c r="C256" s="16"/>
      <c r="D256" s="13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1:47" ht="15.75" customHeight="1" x14ac:dyDescent="0.2">
      <c r="A257" s="12"/>
      <c r="B257" s="13"/>
      <c r="C257" s="16"/>
      <c r="D257" s="13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1:47" ht="15.75" customHeight="1" x14ac:dyDescent="0.2">
      <c r="A258" s="12"/>
      <c r="B258" s="13"/>
      <c r="C258" s="16"/>
      <c r="D258" s="13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1:47" ht="15.75" customHeight="1" x14ac:dyDescent="0.2">
      <c r="A259" s="12"/>
      <c r="B259" s="13"/>
      <c r="C259" s="16"/>
      <c r="D259" s="13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1:47" ht="15.75" customHeight="1" x14ac:dyDescent="0.2">
      <c r="A260" s="12"/>
      <c r="B260" s="13"/>
      <c r="C260" s="16"/>
      <c r="D260" s="13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1:47" ht="15.75" customHeight="1" x14ac:dyDescent="0.2">
      <c r="A261" s="12"/>
      <c r="B261" s="13"/>
      <c r="C261" s="16"/>
      <c r="D261" s="13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1:47" ht="15.75" customHeight="1" x14ac:dyDescent="0.2">
      <c r="A262" s="12"/>
      <c r="B262" s="13"/>
      <c r="C262" s="16"/>
      <c r="D262" s="13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1:47" ht="15.75" customHeight="1" x14ac:dyDescent="0.2">
      <c r="A263" s="12"/>
      <c r="B263" s="13"/>
      <c r="C263" s="16"/>
      <c r="D263" s="13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1:47" ht="15.75" customHeight="1" x14ac:dyDescent="0.2">
      <c r="A264" s="12"/>
      <c r="B264" s="13"/>
      <c r="C264" s="16"/>
      <c r="D264" s="13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1:47" ht="15.75" customHeight="1" x14ac:dyDescent="0.2">
      <c r="A265" s="12"/>
      <c r="B265" s="13"/>
      <c r="C265" s="16"/>
      <c r="D265" s="13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1:47" ht="15.75" customHeight="1" x14ac:dyDescent="0.2">
      <c r="A266" s="12"/>
      <c r="B266" s="13"/>
      <c r="C266" s="16"/>
      <c r="D266" s="13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1:47" ht="15.75" customHeight="1" x14ac:dyDescent="0.2">
      <c r="A267" s="12"/>
      <c r="B267" s="13"/>
      <c r="C267" s="16"/>
      <c r="D267" s="13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1:47" ht="15.75" customHeight="1" x14ac:dyDescent="0.2">
      <c r="A268" s="12"/>
      <c r="B268" s="13"/>
      <c r="C268" s="16"/>
      <c r="D268" s="13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1:47" ht="15.75" customHeight="1" x14ac:dyDescent="0.2">
      <c r="A269" s="12"/>
      <c r="B269" s="13"/>
      <c r="C269" s="16"/>
      <c r="D269" s="13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1:47" ht="15.75" customHeight="1" x14ac:dyDescent="0.2">
      <c r="A270" s="12"/>
      <c r="B270" s="13"/>
      <c r="C270" s="16"/>
      <c r="D270" s="13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1:47" ht="15.75" customHeight="1" x14ac:dyDescent="0.2">
      <c r="A271" s="12"/>
      <c r="B271" s="13"/>
      <c r="C271" s="16"/>
      <c r="D271" s="13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1:47" ht="15.75" customHeight="1" x14ac:dyDescent="0.2">
      <c r="A272" s="12"/>
      <c r="B272" s="13"/>
      <c r="C272" s="16"/>
      <c r="D272" s="13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1:47" ht="15.75" customHeight="1" x14ac:dyDescent="0.2">
      <c r="A273" s="12"/>
      <c r="B273" s="13"/>
      <c r="C273" s="16"/>
      <c r="D273" s="13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1:47" ht="15.75" customHeight="1" x14ac:dyDescent="0.2">
      <c r="A274" s="12"/>
      <c r="B274" s="13"/>
      <c r="C274" s="16"/>
      <c r="D274" s="13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1:47" ht="15.75" customHeight="1" x14ac:dyDescent="0.2">
      <c r="A275" s="12"/>
      <c r="B275" s="13"/>
      <c r="C275" s="16"/>
      <c r="D275" s="13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1:47" ht="15.75" customHeight="1" x14ac:dyDescent="0.2">
      <c r="A276" s="12"/>
      <c r="B276" s="13"/>
      <c r="C276" s="16"/>
      <c r="D276" s="13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1:47" ht="15.75" customHeight="1" x14ac:dyDescent="0.2">
      <c r="A277" s="12"/>
      <c r="B277" s="13"/>
      <c r="C277" s="16"/>
      <c r="D277" s="13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1:47" ht="15.75" customHeight="1" x14ac:dyDescent="0.2">
      <c r="A278" s="12"/>
      <c r="B278" s="13"/>
      <c r="C278" s="16"/>
      <c r="D278" s="13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1:47" ht="15.75" customHeight="1" x14ac:dyDescent="0.2">
      <c r="A279" s="12"/>
      <c r="B279" s="13"/>
      <c r="C279" s="16"/>
      <c r="D279" s="13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1:47" ht="15.75" customHeight="1" x14ac:dyDescent="0.2">
      <c r="A280" s="12"/>
      <c r="B280" s="13"/>
      <c r="C280" s="16"/>
      <c r="D280" s="13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1:47" ht="15.75" customHeight="1" x14ac:dyDescent="0.2">
      <c r="A281" s="12"/>
      <c r="B281" s="13"/>
      <c r="C281" s="16"/>
      <c r="D281" s="13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1:47" ht="15.75" customHeight="1" x14ac:dyDescent="0.2">
      <c r="A282" s="12"/>
      <c r="B282" s="13"/>
      <c r="C282" s="16"/>
      <c r="D282" s="13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1:47" ht="15.75" customHeight="1" x14ac:dyDescent="0.2">
      <c r="A283" s="12"/>
      <c r="B283" s="13"/>
      <c r="C283" s="16"/>
      <c r="D283" s="13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1:47" ht="15.75" customHeight="1" x14ac:dyDescent="0.2">
      <c r="A284" s="12"/>
      <c r="B284" s="13"/>
      <c r="C284" s="16"/>
      <c r="D284" s="13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1:47" ht="15.75" customHeight="1" x14ac:dyDescent="0.2">
      <c r="A285" s="12"/>
      <c r="B285" s="13"/>
      <c r="C285" s="16"/>
      <c r="D285" s="13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1:47" ht="15.75" customHeight="1" x14ac:dyDescent="0.2">
      <c r="A286" s="12"/>
      <c r="B286" s="13"/>
      <c r="C286" s="16"/>
      <c r="D286" s="13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1:47" ht="15.75" customHeight="1" x14ac:dyDescent="0.2">
      <c r="A287" s="12"/>
      <c r="B287" s="13"/>
      <c r="C287" s="16"/>
      <c r="D287" s="13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1:47" ht="15.75" customHeight="1" x14ac:dyDescent="0.2">
      <c r="A288" s="12"/>
      <c r="B288" s="13"/>
      <c r="C288" s="16"/>
      <c r="D288" s="13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1:47" ht="15.75" customHeight="1" x14ac:dyDescent="0.2">
      <c r="A289" s="12"/>
      <c r="B289" s="13"/>
      <c r="C289" s="16"/>
      <c r="D289" s="13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1:47" ht="15.75" customHeight="1" x14ac:dyDescent="0.2">
      <c r="A290" s="12"/>
      <c r="B290" s="13"/>
      <c r="C290" s="16"/>
      <c r="D290" s="13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1:47" ht="15.75" customHeight="1" x14ac:dyDescent="0.2">
      <c r="A291" s="12"/>
      <c r="B291" s="13"/>
      <c r="C291" s="16"/>
      <c r="D291" s="13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1:47" ht="15.75" customHeight="1" x14ac:dyDescent="0.2">
      <c r="A292" s="12"/>
      <c r="B292" s="13"/>
      <c r="C292" s="16"/>
      <c r="D292" s="13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1:47" ht="15.75" customHeight="1" x14ac:dyDescent="0.2">
      <c r="A293" s="12"/>
      <c r="B293" s="13"/>
      <c r="C293" s="16"/>
      <c r="D293" s="13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1:47" ht="15.75" customHeight="1" x14ac:dyDescent="0.2">
      <c r="A294" s="12"/>
      <c r="B294" s="13"/>
      <c r="C294" s="16"/>
      <c r="D294" s="13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1:47" ht="15.75" customHeight="1" x14ac:dyDescent="0.2">
      <c r="A295" s="12"/>
      <c r="B295" s="13"/>
      <c r="C295" s="16"/>
      <c r="D295" s="13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1:47" ht="15.75" customHeight="1" x14ac:dyDescent="0.2">
      <c r="A296" s="12"/>
      <c r="B296" s="13"/>
      <c r="C296" s="16"/>
      <c r="D296" s="13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1:47" ht="15.75" customHeight="1" x14ac:dyDescent="0.2">
      <c r="A297" s="12"/>
      <c r="B297" s="13"/>
      <c r="C297" s="16"/>
      <c r="D297" s="13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</row>
  </sheetData>
  <autoFilter ref="A7:AR97" xr:uid="{00000000-0009-0000-0000-000000000000}"/>
  <mergeCells count="5">
    <mergeCell ref="AP6:AP7"/>
    <mergeCell ref="AQ6:AQ7"/>
    <mergeCell ref="AR6:AT6"/>
    <mergeCell ref="AU6:AU7"/>
    <mergeCell ref="AM6:AO6"/>
  </mergeCells>
  <conditionalFormatting sqref="E10:AU15">
    <cfRule type="cellIs" dxfId="0" priority="1" operator="lessThan">
      <formula>0</formula>
    </cfRule>
  </conditionalFormatting>
  <printOptions horizontalCentered="1"/>
  <pageMargins left="0.47244094488188981" right="0.47244094488188981" top="0.55118110236220474" bottom="0.43307086614173229" header="0" footer="0"/>
  <pageSetup paperSize="9" pageOrder="overThenDown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S99"/>
  <sheetViews>
    <sheetView topLeftCell="A10" workbookViewId="0">
      <selection activeCell="A21" sqref="A21:XFD22"/>
    </sheetView>
  </sheetViews>
  <sheetFormatPr baseColWidth="10" defaultColWidth="14.375" defaultRowHeight="15" customHeight="1" x14ac:dyDescent="0.2"/>
  <cols>
    <col min="1" max="1" width="26.875" customWidth="1"/>
    <col min="2" max="2" width="11.875" customWidth="1"/>
    <col min="3" max="22" width="9.75" customWidth="1"/>
    <col min="23" max="24" width="11" customWidth="1"/>
    <col min="25" max="26" width="11.875" customWidth="1"/>
    <col min="27" max="38" width="11.375" customWidth="1"/>
    <col min="39" max="39" width="17.625" customWidth="1"/>
    <col min="40" max="40" width="11.875" customWidth="1"/>
    <col min="41" max="43" width="11.375" customWidth="1"/>
    <col min="44" max="44" width="16.75" customWidth="1"/>
  </cols>
  <sheetData>
    <row r="1" spans="1:45" s="102" customFormat="1" ht="20.25" x14ac:dyDescent="0.3">
      <c r="A1" s="288" t="s">
        <v>1334</v>
      </c>
    </row>
    <row r="2" spans="1:45" s="102" customFormat="1" ht="13.5" thickBot="1" x14ac:dyDescent="0.25">
      <c r="A2" s="289" t="s">
        <v>1335</v>
      </c>
    </row>
    <row r="3" spans="1:45" s="102" customFormat="1" ht="13.5" thickBot="1" x14ac:dyDescent="0.25">
      <c r="A3" s="289"/>
      <c r="B3" s="292"/>
      <c r="C3" s="261" t="s">
        <v>1324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264" t="s">
        <v>1325</v>
      </c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5"/>
      <c r="AJ3" s="266"/>
      <c r="AK3" s="461" t="s">
        <v>100</v>
      </c>
      <c r="AL3" s="462"/>
      <c r="AM3" s="462"/>
      <c r="AN3" s="463" t="s">
        <v>1326</v>
      </c>
      <c r="AO3" s="459" t="s">
        <v>1327</v>
      </c>
      <c r="AP3" s="465" t="s">
        <v>102</v>
      </c>
      <c r="AQ3" s="466"/>
      <c r="AR3" s="466"/>
      <c r="AS3" s="467" t="s">
        <v>1328</v>
      </c>
    </row>
    <row r="4" spans="1:45" s="102" customFormat="1" ht="24.75" thickBot="1" x14ac:dyDescent="0.25">
      <c r="A4" s="293" t="s">
        <v>101</v>
      </c>
      <c r="B4" s="290" t="s">
        <v>180</v>
      </c>
      <c r="C4" s="272" t="s">
        <v>4</v>
      </c>
      <c r="D4" s="273">
        <v>1</v>
      </c>
      <c r="E4" s="274">
        <v>2</v>
      </c>
      <c r="F4" s="274">
        <v>3</v>
      </c>
      <c r="G4" s="275">
        <v>4</v>
      </c>
      <c r="H4" s="274">
        <v>5</v>
      </c>
      <c r="I4" s="274">
        <v>6</v>
      </c>
      <c r="J4" s="273">
        <v>7</v>
      </c>
      <c r="K4" s="274">
        <v>8</v>
      </c>
      <c r="L4" s="275">
        <v>9</v>
      </c>
      <c r="M4" s="274">
        <v>10</v>
      </c>
      <c r="N4" s="273">
        <v>11</v>
      </c>
      <c r="O4" s="274">
        <v>12</v>
      </c>
      <c r="P4" s="274">
        <v>13</v>
      </c>
      <c r="Q4" s="275">
        <v>14</v>
      </c>
      <c r="R4" s="274">
        <v>15</v>
      </c>
      <c r="S4" s="273">
        <v>16</v>
      </c>
      <c r="T4" s="274">
        <v>17</v>
      </c>
      <c r="U4" s="274">
        <v>18</v>
      </c>
      <c r="V4" s="275">
        <v>19</v>
      </c>
      <c r="W4" s="276" t="s">
        <v>5</v>
      </c>
      <c r="X4" s="277" t="s">
        <v>6</v>
      </c>
      <c r="Y4" s="276" t="s">
        <v>7</v>
      </c>
      <c r="Z4" s="277" t="s">
        <v>8</v>
      </c>
      <c r="AA4" s="276" t="s">
        <v>9</v>
      </c>
      <c r="AB4" s="277" t="s">
        <v>10</v>
      </c>
      <c r="AC4" s="276" t="s">
        <v>11</v>
      </c>
      <c r="AD4" s="277" t="s">
        <v>12</v>
      </c>
      <c r="AE4" s="276" t="s">
        <v>13</v>
      </c>
      <c r="AF4" s="277" t="s">
        <v>14</v>
      </c>
      <c r="AG4" s="276" t="s">
        <v>15</v>
      </c>
      <c r="AH4" s="277" t="s">
        <v>16</v>
      </c>
      <c r="AI4" s="278" t="s">
        <v>1322</v>
      </c>
      <c r="AJ4" s="278" t="s">
        <v>1329</v>
      </c>
      <c r="AK4" s="279" t="s">
        <v>17</v>
      </c>
      <c r="AL4" s="279" t="s">
        <v>18</v>
      </c>
      <c r="AM4" s="280" t="s">
        <v>19</v>
      </c>
      <c r="AN4" s="464"/>
      <c r="AO4" s="460"/>
      <c r="AP4" s="281" t="s">
        <v>1330</v>
      </c>
      <c r="AQ4" s="282" t="s">
        <v>1331</v>
      </c>
      <c r="AR4" s="283" t="s">
        <v>1332</v>
      </c>
      <c r="AS4" s="468"/>
    </row>
    <row r="5" spans="1:45" ht="28.5" customHeight="1" thickBot="1" x14ac:dyDescent="0.25">
      <c r="A5" s="291" t="s">
        <v>103</v>
      </c>
      <c r="B5" s="17">
        <f t="shared" ref="B5:B6" si="0">+SUM(C5:AJ5)</f>
        <v>924516</v>
      </c>
      <c r="C5" s="18">
        <f>+C6+C11+C14+C18</f>
        <v>18936</v>
      </c>
      <c r="D5" s="18">
        <f t="shared" ref="D5:AS5" si="1">+D6+D11+D14+D18</f>
        <v>18748</v>
      </c>
      <c r="E5" s="18">
        <f t="shared" si="1"/>
        <v>18638</v>
      </c>
      <c r="F5" s="18">
        <f t="shared" si="1"/>
        <v>18529</v>
      </c>
      <c r="G5" s="18">
        <f t="shared" si="1"/>
        <v>18437</v>
      </c>
      <c r="H5" s="18">
        <f t="shared" si="1"/>
        <v>17929</v>
      </c>
      <c r="I5" s="18">
        <f t="shared" si="1"/>
        <v>17932</v>
      </c>
      <c r="J5" s="18">
        <f t="shared" si="1"/>
        <v>17967</v>
      </c>
      <c r="K5" s="18">
        <f t="shared" si="1"/>
        <v>18059</v>
      </c>
      <c r="L5" s="18">
        <f t="shared" si="1"/>
        <v>18118</v>
      </c>
      <c r="M5" s="18">
        <f t="shared" si="1"/>
        <v>18199</v>
      </c>
      <c r="N5" s="18">
        <f t="shared" si="1"/>
        <v>18302</v>
      </c>
      <c r="O5" s="18">
        <f t="shared" si="1"/>
        <v>18295</v>
      </c>
      <c r="P5" s="18">
        <f t="shared" si="1"/>
        <v>18042</v>
      </c>
      <c r="Q5" s="18">
        <f t="shared" si="1"/>
        <v>17593</v>
      </c>
      <c r="R5" s="18">
        <f t="shared" si="1"/>
        <v>17199</v>
      </c>
      <c r="S5" s="18">
        <f t="shared" si="1"/>
        <v>16808</v>
      </c>
      <c r="T5" s="18">
        <f t="shared" si="1"/>
        <v>16392</v>
      </c>
      <c r="U5" s="18">
        <f t="shared" si="1"/>
        <v>16047</v>
      </c>
      <c r="V5" s="18">
        <f t="shared" si="1"/>
        <v>15711</v>
      </c>
      <c r="W5" s="18">
        <f t="shared" si="1"/>
        <v>73645</v>
      </c>
      <c r="X5" s="18">
        <f t="shared" si="1"/>
        <v>70448</v>
      </c>
      <c r="Y5" s="18">
        <f t="shared" si="1"/>
        <v>67147</v>
      </c>
      <c r="Z5" s="18">
        <f t="shared" si="1"/>
        <v>64582</v>
      </c>
      <c r="AA5" s="18">
        <f t="shared" si="1"/>
        <v>61135</v>
      </c>
      <c r="AB5" s="18">
        <f t="shared" si="1"/>
        <v>53064</v>
      </c>
      <c r="AC5" s="18">
        <f t="shared" si="1"/>
        <v>46751</v>
      </c>
      <c r="AD5" s="18">
        <f t="shared" si="1"/>
        <v>42018</v>
      </c>
      <c r="AE5" s="18">
        <f t="shared" si="1"/>
        <v>32740</v>
      </c>
      <c r="AF5" s="18">
        <f t="shared" si="1"/>
        <v>22739</v>
      </c>
      <c r="AG5" s="18">
        <f t="shared" si="1"/>
        <v>15020</v>
      </c>
      <c r="AH5" s="18">
        <f t="shared" si="1"/>
        <v>9287</v>
      </c>
      <c r="AI5" s="18">
        <f t="shared" si="1"/>
        <v>5512</v>
      </c>
      <c r="AJ5" s="18">
        <f t="shared" si="1"/>
        <v>4547</v>
      </c>
      <c r="AK5" s="18">
        <f t="shared" si="1"/>
        <v>1244</v>
      </c>
      <c r="AL5" s="18">
        <f t="shared" si="1"/>
        <v>9419</v>
      </c>
      <c r="AM5" s="18">
        <f t="shared" si="1"/>
        <v>9517</v>
      </c>
      <c r="AN5" s="18">
        <f t="shared" si="1"/>
        <v>23002</v>
      </c>
      <c r="AO5" s="18">
        <f t="shared" si="1"/>
        <v>438472</v>
      </c>
      <c r="AP5" s="18">
        <f t="shared" si="1"/>
        <v>44382</v>
      </c>
      <c r="AQ5" s="18">
        <f t="shared" si="1"/>
        <v>40346</v>
      </c>
      <c r="AR5" s="18">
        <f t="shared" si="1"/>
        <v>185580</v>
      </c>
      <c r="AS5" s="18">
        <f t="shared" si="1"/>
        <v>29820</v>
      </c>
    </row>
    <row r="6" spans="1:45" ht="31.5" customHeight="1" x14ac:dyDescent="0.2">
      <c r="A6" s="19" t="s">
        <v>104</v>
      </c>
      <c r="B6" s="20">
        <f t="shared" si="0"/>
        <v>400365</v>
      </c>
      <c r="C6" s="21">
        <f>+SUM(C7:C10)</f>
        <v>8481</v>
      </c>
      <c r="D6" s="21">
        <f t="shared" ref="D6:AS6" si="2">+SUM(D7:D10)</f>
        <v>8081</v>
      </c>
      <c r="E6" s="21">
        <f t="shared" si="2"/>
        <v>8033</v>
      </c>
      <c r="F6" s="21">
        <f t="shared" si="2"/>
        <v>7805</v>
      </c>
      <c r="G6" s="21">
        <f t="shared" si="2"/>
        <v>8106</v>
      </c>
      <c r="H6" s="21">
        <f t="shared" si="2"/>
        <v>7557</v>
      </c>
      <c r="I6" s="21">
        <f t="shared" si="2"/>
        <v>7586</v>
      </c>
      <c r="J6" s="21">
        <f t="shared" si="2"/>
        <v>7778</v>
      </c>
      <c r="K6" s="21">
        <f t="shared" si="2"/>
        <v>7711</v>
      </c>
      <c r="L6" s="21">
        <f t="shared" si="2"/>
        <v>7741</v>
      </c>
      <c r="M6" s="21">
        <f t="shared" si="2"/>
        <v>7711</v>
      </c>
      <c r="N6" s="21">
        <f t="shared" si="2"/>
        <v>7904</v>
      </c>
      <c r="O6" s="21">
        <f t="shared" si="2"/>
        <v>7790</v>
      </c>
      <c r="P6" s="21">
        <f t="shared" si="2"/>
        <v>7762</v>
      </c>
      <c r="Q6" s="21">
        <f t="shared" si="2"/>
        <v>7323</v>
      </c>
      <c r="R6" s="21">
        <f t="shared" si="2"/>
        <v>7260</v>
      </c>
      <c r="S6" s="21">
        <f t="shared" si="2"/>
        <v>7133</v>
      </c>
      <c r="T6" s="21">
        <f t="shared" si="2"/>
        <v>7002</v>
      </c>
      <c r="U6" s="21">
        <f t="shared" si="2"/>
        <v>6818</v>
      </c>
      <c r="V6" s="21">
        <f t="shared" si="2"/>
        <v>6592</v>
      </c>
      <c r="W6" s="21">
        <f t="shared" si="2"/>
        <v>30419</v>
      </c>
      <c r="X6" s="21">
        <f t="shared" si="2"/>
        <v>29862</v>
      </c>
      <c r="Y6" s="21">
        <f t="shared" si="2"/>
        <v>29639</v>
      </c>
      <c r="Z6" s="21">
        <f t="shared" si="2"/>
        <v>27940</v>
      </c>
      <c r="AA6" s="21">
        <f t="shared" si="2"/>
        <v>26787</v>
      </c>
      <c r="AB6" s="21">
        <f t="shared" si="2"/>
        <v>22943</v>
      </c>
      <c r="AC6" s="21">
        <f t="shared" si="2"/>
        <v>20936</v>
      </c>
      <c r="AD6" s="21">
        <f t="shared" si="2"/>
        <v>18967</v>
      </c>
      <c r="AE6" s="21">
        <f t="shared" si="2"/>
        <v>14770</v>
      </c>
      <c r="AF6" s="21">
        <f t="shared" si="2"/>
        <v>10244</v>
      </c>
      <c r="AG6" s="21">
        <f t="shared" si="2"/>
        <v>6823</v>
      </c>
      <c r="AH6" s="21">
        <f t="shared" si="2"/>
        <v>4214</v>
      </c>
      <c r="AI6" s="21">
        <f t="shared" si="2"/>
        <v>2535</v>
      </c>
      <c r="AJ6" s="21">
        <f t="shared" si="2"/>
        <v>2112</v>
      </c>
      <c r="AK6" s="21">
        <f t="shared" si="2"/>
        <v>525</v>
      </c>
      <c r="AL6" s="21">
        <f t="shared" si="2"/>
        <v>4252</v>
      </c>
      <c r="AM6" s="21">
        <f t="shared" si="2"/>
        <v>4226</v>
      </c>
      <c r="AN6" s="21">
        <f t="shared" si="2"/>
        <v>10272</v>
      </c>
      <c r="AO6" s="21">
        <f t="shared" si="2"/>
        <v>188729</v>
      </c>
      <c r="AP6" s="21">
        <f t="shared" si="2"/>
        <v>18817</v>
      </c>
      <c r="AQ6" s="21">
        <f t="shared" si="2"/>
        <v>17234</v>
      </c>
      <c r="AR6" s="21">
        <f t="shared" si="2"/>
        <v>78169</v>
      </c>
      <c r="AS6" s="21">
        <f t="shared" si="2"/>
        <v>12179</v>
      </c>
    </row>
    <row r="7" spans="1:45" ht="31.5" customHeight="1" x14ac:dyDescent="0.2">
      <c r="A7" s="22" t="s">
        <v>20</v>
      </c>
      <c r="B7" s="23">
        <f>+SUM(C7:AJ7)</f>
        <v>225901</v>
      </c>
      <c r="C7" s="24">
        <f>+MICRORREDES!C6</f>
        <v>4620</v>
      </c>
      <c r="D7" s="24">
        <f>+MICRORREDES!D6</f>
        <v>4479</v>
      </c>
      <c r="E7" s="24">
        <f>+MICRORREDES!E6</f>
        <v>4627</v>
      </c>
      <c r="F7" s="24">
        <f>+MICRORREDES!F6</f>
        <v>4451</v>
      </c>
      <c r="G7" s="24">
        <f>+MICRORREDES!G6</f>
        <v>4700</v>
      </c>
      <c r="H7" s="24">
        <f>+MICRORREDES!H6</f>
        <v>4099</v>
      </c>
      <c r="I7" s="24">
        <f>+MICRORREDES!I6</f>
        <v>4304</v>
      </c>
      <c r="J7" s="24">
        <f>+MICRORREDES!J6</f>
        <v>4528</v>
      </c>
      <c r="K7" s="24">
        <f>+MICRORREDES!K6</f>
        <v>4380</v>
      </c>
      <c r="L7" s="24">
        <f>+MICRORREDES!L6</f>
        <v>4360</v>
      </c>
      <c r="M7" s="24">
        <f>+MICRORREDES!M6</f>
        <v>4270</v>
      </c>
      <c r="N7" s="24">
        <f>+MICRORREDES!N6</f>
        <v>4317</v>
      </c>
      <c r="O7" s="24">
        <f>+MICRORREDES!O6</f>
        <v>4304</v>
      </c>
      <c r="P7" s="24">
        <f>+MICRORREDES!P6</f>
        <v>4281</v>
      </c>
      <c r="Q7" s="24">
        <f>+MICRORREDES!Q6</f>
        <v>4077</v>
      </c>
      <c r="R7" s="24">
        <f>+MICRORREDES!R6</f>
        <v>3972</v>
      </c>
      <c r="S7" s="24">
        <f>+MICRORREDES!S6</f>
        <v>3839</v>
      </c>
      <c r="T7" s="24">
        <f>+MICRORREDES!T6</f>
        <v>3712</v>
      </c>
      <c r="U7" s="24">
        <f>+MICRORREDES!U6</f>
        <v>3676</v>
      </c>
      <c r="V7" s="24">
        <f>+MICRORREDES!V6</f>
        <v>3618</v>
      </c>
      <c r="W7" s="24">
        <f>+MICRORREDES!W6</f>
        <v>16464</v>
      </c>
      <c r="X7" s="24">
        <f>+MICRORREDES!X6</f>
        <v>16752</v>
      </c>
      <c r="Y7" s="24">
        <f>+MICRORREDES!Y6</f>
        <v>16401</v>
      </c>
      <c r="Z7" s="24">
        <f>+MICRORREDES!Z6</f>
        <v>15812</v>
      </c>
      <c r="AA7" s="24">
        <f>+MICRORREDES!AA6</f>
        <v>15466</v>
      </c>
      <c r="AB7" s="24">
        <f>+MICRORREDES!AB6</f>
        <v>12991</v>
      </c>
      <c r="AC7" s="24">
        <f>+MICRORREDES!AC6</f>
        <v>12233</v>
      </c>
      <c r="AD7" s="24">
        <f>+MICRORREDES!AD6</f>
        <v>11206</v>
      </c>
      <c r="AE7" s="24">
        <f>+MICRORREDES!AE6</f>
        <v>8766</v>
      </c>
      <c r="AF7" s="24">
        <f>+MICRORREDES!AF6</f>
        <v>6002</v>
      </c>
      <c r="AG7" s="24">
        <f>+MICRORREDES!AG6</f>
        <v>4008</v>
      </c>
      <c r="AH7" s="24">
        <f>+MICRORREDES!AH6</f>
        <v>2463</v>
      </c>
      <c r="AI7" s="24">
        <f>+MICRORREDES!AI6</f>
        <v>1493</v>
      </c>
      <c r="AJ7" s="24">
        <f>+MICRORREDES!AJ6</f>
        <v>1230</v>
      </c>
      <c r="AK7" s="24">
        <f>+MICRORREDES!AK6</f>
        <v>244</v>
      </c>
      <c r="AL7" s="24">
        <f>+MICRORREDES!AL6</f>
        <v>2376</v>
      </c>
      <c r="AM7" s="24">
        <f>+MICRORREDES!AM6</f>
        <v>2244</v>
      </c>
      <c r="AN7" s="24">
        <f>+MICRORREDES!AN6</f>
        <v>5583</v>
      </c>
      <c r="AO7" s="24">
        <f>+MICRORREDES!AO6</f>
        <v>105930</v>
      </c>
      <c r="AP7" s="24">
        <f>+MICRORREDES!AP6</f>
        <v>10671</v>
      </c>
      <c r="AQ7" s="24">
        <f>+MICRORREDES!AQ6</f>
        <v>9242</v>
      </c>
      <c r="AR7" s="24">
        <f>+MICRORREDES!AR6</f>
        <v>42667</v>
      </c>
      <c r="AS7" s="24">
        <f>+MICRORREDES!AS6</f>
        <v>5978</v>
      </c>
    </row>
    <row r="8" spans="1:45" ht="31.5" customHeight="1" x14ac:dyDescent="0.2">
      <c r="A8" s="22" t="s">
        <v>45</v>
      </c>
      <c r="B8" s="23">
        <f t="shared" ref="B8:B19" si="3">+SUM(C8:AJ8)</f>
        <v>81586</v>
      </c>
      <c r="C8" s="24">
        <f>+MICRORREDES!C15</f>
        <v>1601</v>
      </c>
      <c r="D8" s="24">
        <f>+MICRORREDES!D15</f>
        <v>1622</v>
      </c>
      <c r="E8" s="24">
        <f>+MICRORREDES!E15</f>
        <v>1568</v>
      </c>
      <c r="F8" s="24">
        <f>+MICRORREDES!F15</f>
        <v>1495</v>
      </c>
      <c r="G8" s="24">
        <f>+MICRORREDES!G15</f>
        <v>1594</v>
      </c>
      <c r="H8" s="24">
        <f>+MICRORREDES!H15</f>
        <v>1651</v>
      </c>
      <c r="I8" s="24">
        <f>+MICRORREDES!I15</f>
        <v>1486</v>
      </c>
      <c r="J8" s="24">
        <f>+MICRORREDES!J15</f>
        <v>1498</v>
      </c>
      <c r="K8" s="24">
        <f>+MICRORREDES!K15</f>
        <v>1558</v>
      </c>
      <c r="L8" s="24">
        <f>+MICRORREDES!L15</f>
        <v>1589</v>
      </c>
      <c r="M8" s="24">
        <f>+MICRORREDES!M15</f>
        <v>1581</v>
      </c>
      <c r="N8" s="24">
        <f>+MICRORREDES!N15</f>
        <v>1650</v>
      </c>
      <c r="O8" s="24">
        <f>+MICRORREDES!O15</f>
        <v>1618</v>
      </c>
      <c r="P8" s="24">
        <f>+MICRORREDES!P15</f>
        <v>1599</v>
      </c>
      <c r="Q8" s="24">
        <f>+MICRORREDES!Q15</f>
        <v>1553</v>
      </c>
      <c r="R8" s="24">
        <f>+MICRORREDES!R15</f>
        <v>1571</v>
      </c>
      <c r="S8" s="24">
        <f>+MICRORREDES!S15</f>
        <v>1549</v>
      </c>
      <c r="T8" s="24">
        <f>+MICRORREDES!T15</f>
        <v>1522</v>
      </c>
      <c r="U8" s="24">
        <f>+MICRORREDES!U15</f>
        <v>1470</v>
      </c>
      <c r="V8" s="24">
        <f>+MICRORREDES!V15</f>
        <v>1409</v>
      </c>
      <c r="W8" s="24">
        <f>+MICRORREDES!W15</f>
        <v>6502</v>
      </c>
      <c r="X8" s="24">
        <f>+MICRORREDES!X15</f>
        <v>6033</v>
      </c>
      <c r="Y8" s="24">
        <f>+MICRORREDES!Y15</f>
        <v>6116</v>
      </c>
      <c r="Z8" s="24">
        <f>+MICRORREDES!Z15</f>
        <v>5784</v>
      </c>
      <c r="AA8" s="24">
        <f>+MICRORREDES!AA15</f>
        <v>5366</v>
      </c>
      <c r="AB8" s="24">
        <f>+MICRORREDES!AB15</f>
        <v>4627</v>
      </c>
      <c r="AC8" s="24">
        <f>+MICRORREDES!AC15</f>
        <v>4104</v>
      </c>
      <c r="AD8" s="24">
        <f>+MICRORREDES!AD15</f>
        <v>3670</v>
      </c>
      <c r="AE8" s="24">
        <f>+MICRORREDES!AE15</f>
        <v>2842</v>
      </c>
      <c r="AF8" s="24">
        <f>+MICRORREDES!AF15</f>
        <v>2092</v>
      </c>
      <c r="AG8" s="24">
        <f>+MICRORREDES!AG15</f>
        <v>1402</v>
      </c>
      <c r="AH8" s="24">
        <f>+MICRORREDES!AH15</f>
        <v>877</v>
      </c>
      <c r="AI8" s="24">
        <f>+MICRORREDES!AI15</f>
        <v>545</v>
      </c>
      <c r="AJ8" s="24">
        <f>+MICRORREDES!AJ15</f>
        <v>442</v>
      </c>
      <c r="AK8" s="24">
        <f>+MICRORREDES!AK15</f>
        <v>120</v>
      </c>
      <c r="AL8" s="24">
        <f>+MICRORREDES!AL15</f>
        <v>796</v>
      </c>
      <c r="AM8" s="24">
        <f>+MICRORREDES!AM15</f>
        <v>804</v>
      </c>
      <c r="AN8" s="24">
        <f>+MICRORREDES!AN15</f>
        <v>1946</v>
      </c>
      <c r="AO8" s="24">
        <f>+MICRORREDES!AO15</f>
        <v>38846</v>
      </c>
      <c r="AP8" s="24">
        <f>+MICRORREDES!AP15</f>
        <v>3808</v>
      </c>
      <c r="AQ8" s="24">
        <f>+MICRORREDES!AQ15</f>
        <v>3837</v>
      </c>
      <c r="AR8" s="24">
        <f>+MICRORREDES!AR15</f>
        <v>16709</v>
      </c>
      <c r="AS8" s="24">
        <f>+MICRORREDES!AS15</f>
        <v>2859</v>
      </c>
    </row>
    <row r="9" spans="1:45" ht="31.5" customHeight="1" x14ac:dyDescent="0.2">
      <c r="A9" s="22" t="s">
        <v>105</v>
      </c>
      <c r="B9" s="23">
        <f t="shared" si="3"/>
        <v>43467</v>
      </c>
      <c r="C9" s="24">
        <f>+MICRORREDES!C22</f>
        <v>1207</v>
      </c>
      <c r="D9" s="24">
        <f>+MICRORREDES!D22</f>
        <v>969</v>
      </c>
      <c r="E9" s="24">
        <f>+MICRORREDES!E22</f>
        <v>878</v>
      </c>
      <c r="F9" s="24">
        <f>+MICRORREDES!F22</f>
        <v>941</v>
      </c>
      <c r="G9" s="24">
        <f>+MICRORREDES!G22</f>
        <v>828</v>
      </c>
      <c r="H9" s="24">
        <f>+MICRORREDES!H22</f>
        <v>921</v>
      </c>
      <c r="I9" s="24">
        <f>+MICRORREDES!I22</f>
        <v>828</v>
      </c>
      <c r="J9" s="24">
        <f>+MICRORREDES!J22</f>
        <v>845</v>
      </c>
      <c r="K9" s="24">
        <f>+MICRORREDES!K22</f>
        <v>890</v>
      </c>
      <c r="L9" s="24">
        <f>+MICRORREDES!L22</f>
        <v>793</v>
      </c>
      <c r="M9" s="24">
        <f>+MICRORREDES!M22</f>
        <v>871</v>
      </c>
      <c r="N9" s="24">
        <f>+MICRORREDES!N22</f>
        <v>904</v>
      </c>
      <c r="O9" s="24">
        <f>+MICRORREDES!O22</f>
        <v>922</v>
      </c>
      <c r="P9" s="24">
        <f>+MICRORREDES!P22</f>
        <v>886</v>
      </c>
      <c r="Q9" s="24">
        <f>+MICRORREDES!Q22</f>
        <v>781</v>
      </c>
      <c r="R9" s="24">
        <f>+MICRORREDES!R22</f>
        <v>776</v>
      </c>
      <c r="S9" s="24">
        <f>+MICRORREDES!S22</f>
        <v>817</v>
      </c>
      <c r="T9" s="24">
        <f>+MICRORREDES!T22</f>
        <v>861</v>
      </c>
      <c r="U9" s="24">
        <f>+MICRORREDES!U22</f>
        <v>797</v>
      </c>
      <c r="V9" s="24">
        <f>+MICRORREDES!V22</f>
        <v>753</v>
      </c>
      <c r="W9" s="24">
        <f>+MICRORREDES!W22</f>
        <v>3514</v>
      </c>
      <c r="X9" s="24">
        <f>+MICRORREDES!X22</f>
        <v>3454</v>
      </c>
      <c r="Y9" s="24">
        <f>+MICRORREDES!Y22</f>
        <v>3273</v>
      </c>
      <c r="Z9" s="24">
        <f>+MICRORREDES!Z22</f>
        <v>3092</v>
      </c>
      <c r="AA9" s="24">
        <f>+MICRORREDES!AA22</f>
        <v>2701</v>
      </c>
      <c r="AB9" s="24">
        <f>+MICRORREDES!AB22</f>
        <v>2444</v>
      </c>
      <c r="AC9" s="24">
        <f>+MICRORREDES!AC22</f>
        <v>2045</v>
      </c>
      <c r="AD9" s="24">
        <f>+MICRORREDES!AD22</f>
        <v>1794</v>
      </c>
      <c r="AE9" s="24">
        <f>+MICRORREDES!AE22</f>
        <v>1390</v>
      </c>
      <c r="AF9" s="24">
        <f>+MICRORREDES!AF22</f>
        <v>919</v>
      </c>
      <c r="AG9" s="24">
        <f>+MICRORREDES!AG22</f>
        <v>599</v>
      </c>
      <c r="AH9" s="24">
        <f>+MICRORREDES!AH22</f>
        <v>363</v>
      </c>
      <c r="AI9" s="24">
        <f>+MICRORREDES!AI22</f>
        <v>215</v>
      </c>
      <c r="AJ9" s="24">
        <f>+MICRORREDES!AJ22</f>
        <v>196</v>
      </c>
      <c r="AK9" s="24">
        <f>+MICRORREDES!AK22</f>
        <v>77</v>
      </c>
      <c r="AL9" s="24">
        <f>+MICRORREDES!AL22</f>
        <v>573</v>
      </c>
      <c r="AM9" s="24">
        <f>+MICRORREDES!AM22</f>
        <v>633</v>
      </c>
      <c r="AN9" s="24">
        <f>+MICRORREDES!AN22</f>
        <v>1463</v>
      </c>
      <c r="AO9" s="24">
        <f>+MICRORREDES!AO22</f>
        <v>20942</v>
      </c>
      <c r="AP9" s="24">
        <f>+MICRORREDES!AP22</f>
        <v>2032</v>
      </c>
      <c r="AQ9" s="24">
        <f>+MICRORREDES!AQ22</f>
        <v>2005</v>
      </c>
      <c r="AR9" s="24">
        <f>+MICRORREDES!AR22</f>
        <v>8942</v>
      </c>
      <c r="AS9" s="24">
        <f>+MICRORREDES!AS22</f>
        <v>1728</v>
      </c>
    </row>
    <row r="10" spans="1:45" ht="31.5" customHeight="1" x14ac:dyDescent="0.2">
      <c r="A10" s="22" t="s">
        <v>62</v>
      </c>
      <c r="B10" s="23">
        <f t="shared" si="3"/>
        <v>49411</v>
      </c>
      <c r="C10" s="24">
        <f>+MICRORREDES!C26</f>
        <v>1053</v>
      </c>
      <c r="D10" s="24">
        <f>+MICRORREDES!D26</f>
        <v>1011</v>
      </c>
      <c r="E10" s="24">
        <f>+MICRORREDES!E26</f>
        <v>960</v>
      </c>
      <c r="F10" s="24">
        <f>+MICRORREDES!F26</f>
        <v>918</v>
      </c>
      <c r="G10" s="24">
        <f>+MICRORREDES!G26</f>
        <v>984</v>
      </c>
      <c r="H10" s="24">
        <f>+MICRORREDES!H26</f>
        <v>886</v>
      </c>
      <c r="I10" s="24">
        <f>+MICRORREDES!I26</f>
        <v>968</v>
      </c>
      <c r="J10" s="24">
        <f>+MICRORREDES!J26</f>
        <v>907</v>
      </c>
      <c r="K10" s="24">
        <f>+MICRORREDES!K26</f>
        <v>883</v>
      </c>
      <c r="L10" s="24">
        <f>+MICRORREDES!L26</f>
        <v>999</v>
      </c>
      <c r="M10" s="24">
        <f>+MICRORREDES!M26</f>
        <v>989</v>
      </c>
      <c r="N10" s="24">
        <f>+MICRORREDES!N26</f>
        <v>1033</v>
      </c>
      <c r="O10" s="24">
        <f>+MICRORREDES!O26</f>
        <v>946</v>
      </c>
      <c r="P10" s="24">
        <f>+MICRORREDES!P26</f>
        <v>996</v>
      </c>
      <c r="Q10" s="24">
        <f>+MICRORREDES!Q26</f>
        <v>912</v>
      </c>
      <c r="R10" s="24">
        <f>+MICRORREDES!R26</f>
        <v>941</v>
      </c>
      <c r="S10" s="24">
        <f>+MICRORREDES!S26</f>
        <v>928</v>
      </c>
      <c r="T10" s="24">
        <f>+MICRORREDES!T26</f>
        <v>907</v>
      </c>
      <c r="U10" s="24">
        <f>+MICRORREDES!U26</f>
        <v>875</v>
      </c>
      <c r="V10" s="24">
        <f>+MICRORREDES!V26</f>
        <v>812</v>
      </c>
      <c r="W10" s="24">
        <f>+MICRORREDES!W26</f>
        <v>3939</v>
      </c>
      <c r="X10" s="24">
        <f>+MICRORREDES!X26</f>
        <v>3623</v>
      </c>
      <c r="Y10" s="24">
        <f>+MICRORREDES!Y26</f>
        <v>3849</v>
      </c>
      <c r="Z10" s="24">
        <f>+MICRORREDES!Z26</f>
        <v>3252</v>
      </c>
      <c r="AA10" s="24">
        <f>+MICRORREDES!AA26</f>
        <v>3254</v>
      </c>
      <c r="AB10" s="24">
        <f>+MICRORREDES!AB26</f>
        <v>2881</v>
      </c>
      <c r="AC10" s="24">
        <f>+MICRORREDES!AC26</f>
        <v>2554</v>
      </c>
      <c r="AD10" s="24">
        <f>+MICRORREDES!AD26</f>
        <v>2297</v>
      </c>
      <c r="AE10" s="24">
        <f>+MICRORREDES!AE26</f>
        <v>1772</v>
      </c>
      <c r="AF10" s="24">
        <f>+MICRORREDES!AF26</f>
        <v>1231</v>
      </c>
      <c r="AG10" s="24">
        <f>+MICRORREDES!AG26</f>
        <v>814</v>
      </c>
      <c r="AH10" s="24">
        <f>+MICRORREDES!AH26</f>
        <v>511</v>
      </c>
      <c r="AI10" s="24">
        <f>+MICRORREDES!AI26</f>
        <v>282</v>
      </c>
      <c r="AJ10" s="24">
        <f>+MICRORREDES!AJ26</f>
        <v>244</v>
      </c>
      <c r="AK10" s="24">
        <f>+MICRORREDES!AK26</f>
        <v>84</v>
      </c>
      <c r="AL10" s="24">
        <f>+MICRORREDES!AL26</f>
        <v>507</v>
      </c>
      <c r="AM10" s="24">
        <f>+MICRORREDES!AM26</f>
        <v>545</v>
      </c>
      <c r="AN10" s="24">
        <f>+MICRORREDES!AN26</f>
        <v>1280</v>
      </c>
      <c r="AO10" s="24">
        <f>+MICRORREDES!AO26</f>
        <v>23011</v>
      </c>
      <c r="AP10" s="24">
        <f>+MICRORREDES!AP26</f>
        <v>2306</v>
      </c>
      <c r="AQ10" s="24">
        <f>+MICRORREDES!AQ26</f>
        <v>2150</v>
      </c>
      <c r="AR10" s="24">
        <f>+MICRORREDES!AR26</f>
        <v>9851</v>
      </c>
      <c r="AS10" s="24">
        <f>+MICRORREDES!AS26</f>
        <v>1614</v>
      </c>
    </row>
    <row r="11" spans="1:45" ht="31.5" customHeight="1" x14ac:dyDescent="0.2">
      <c r="A11" s="25" t="s">
        <v>106</v>
      </c>
      <c r="B11" s="20">
        <f t="shared" si="3"/>
        <v>280111</v>
      </c>
      <c r="C11" s="26">
        <f>+SUM(C12:C13)</f>
        <v>5472</v>
      </c>
      <c r="D11" s="26">
        <f t="shared" ref="D11:AS11" si="4">+SUM(D12:D13)</f>
        <v>5554</v>
      </c>
      <c r="E11" s="26">
        <f t="shared" si="4"/>
        <v>5412</v>
      </c>
      <c r="F11" s="26">
        <f t="shared" si="4"/>
        <v>5588</v>
      </c>
      <c r="G11" s="26">
        <f t="shared" si="4"/>
        <v>5588</v>
      </c>
      <c r="H11" s="26">
        <f t="shared" si="4"/>
        <v>5532</v>
      </c>
      <c r="I11" s="26">
        <f t="shared" si="4"/>
        <v>5365</v>
      </c>
      <c r="J11" s="26">
        <f t="shared" si="4"/>
        <v>5365</v>
      </c>
      <c r="K11" s="26">
        <f t="shared" si="4"/>
        <v>5559</v>
      </c>
      <c r="L11" s="26">
        <f t="shared" si="4"/>
        <v>5546</v>
      </c>
      <c r="M11" s="26">
        <f t="shared" si="4"/>
        <v>5733</v>
      </c>
      <c r="N11" s="26">
        <f t="shared" si="4"/>
        <v>5623</v>
      </c>
      <c r="O11" s="26">
        <f t="shared" si="4"/>
        <v>5580</v>
      </c>
      <c r="P11" s="26">
        <f t="shared" si="4"/>
        <v>5543</v>
      </c>
      <c r="Q11" s="26">
        <f t="shared" si="4"/>
        <v>5526</v>
      </c>
      <c r="R11" s="26">
        <f t="shared" si="4"/>
        <v>5346</v>
      </c>
      <c r="S11" s="26">
        <f t="shared" si="4"/>
        <v>5165</v>
      </c>
      <c r="T11" s="26">
        <f t="shared" si="4"/>
        <v>5091</v>
      </c>
      <c r="U11" s="26">
        <f t="shared" si="4"/>
        <v>4998</v>
      </c>
      <c r="V11" s="26">
        <f t="shared" si="4"/>
        <v>5014</v>
      </c>
      <c r="W11" s="26">
        <f t="shared" si="4"/>
        <v>24429</v>
      </c>
      <c r="X11" s="26">
        <f t="shared" si="4"/>
        <v>21658</v>
      </c>
      <c r="Y11" s="26">
        <f t="shared" si="4"/>
        <v>20007</v>
      </c>
      <c r="Z11" s="26">
        <f t="shared" si="4"/>
        <v>19505</v>
      </c>
      <c r="AA11" s="26">
        <f t="shared" si="4"/>
        <v>18704</v>
      </c>
      <c r="AB11" s="26">
        <f t="shared" si="4"/>
        <v>16618</v>
      </c>
      <c r="AC11" s="26">
        <f t="shared" si="4"/>
        <v>13450</v>
      </c>
      <c r="AD11" s="26">
        <f t="shared" si="4"/>
        <v>11645</v>
      </c>
      <c r="AE11" s="26">
        <f t="shared" si="4"/>
        <v>9137</v>
      </c>
      <c r="AF11" s="26">
        <f t="shared" si="4"/>
        <v>6532</v>
      </c>
      <c r="AG11" s="26">
        <f t="shared" si="4"/>
        <v>4351</v>
      </c>
      <c r="AH11" s="26">
        <f t="shared" si="4"/>
        <v>2639</v>
      </c>
      <c r="AI11" s="26">
        <f t="shared" si="4"/>
        <v>1560</v>
      </c>
      <c r="AJ11" s="26">
        <f t="shared" si="4"/>
        <v>1276</v>
      </c>
      <c r="AK11" s="26">
        <f t="shared" si="4"/>
        <v>394</v>
      </c>
      <c r="AL11" s="26">
        <f t="shared" si="4"/>
        <v>2772</v>
      </c>
      <c r="AM11" s="26">
        <f t="shared" si="4"/>
        <v>2701</v>
      </c>
      <c r="AN11" s="26">
        <f t="shared" si="4"/>
        <v>6678</v>
      </c>
      <c r="AO11" s="26">
        <f t="shared" si="4"/>
        <v>134947</v>
      </c>
      <c r="AP11" s="26">
        <f t="shared" si="4"/>
        <v>13870</v>
      </c>
      <c r="AQ11" s="26">
        <f t="shared" si="4"/>
        <v>12528</v>
      </c>
      <c r="AR11" s="26">
        <f t="shared" si="4"/>
        <v>58684</v>
      </c>
      <c r="AS11" s="26">
        <f t="shared" si="4"/>
        <v>8637</v>
      </c>
    </row>
    <row r="12" spans="1:45" ht="31.5" customHeight="1" x14ac:dyDescent="0.2">
      <c r="A12" s="22" t="s">
        <v>21</v>
      </c>
      <c r="B12" s="23">
        <f t="shared" si="3"/>
        <v>132877</v>
      </c>
      <c r="C12" s="24">
        <f>+MICRORREDES!C30</f>
        <v>2476</v>
      </c>
      <c r="D12" s="24">
        <f>+MICRORREDES!D30</f>
        <v>2551</v>
      </c>
      <c r="E12" s="24">
        <f>+MICRORREDES!E30</f>
        <v>2526</v>
      </c>
      <c r="F12" s="24">
        <f>+MICRORREDES!F30</f>
        <v>2575</v>
      </c>
      <c r="G12" s="24">
        <f>+MICRORREDES!G30</f>
        <v>2627</v>
      </c>
      <c r="H12" s="24">
        <f>+MICRORREDES!H30</f>
        <v>2588</v>
      </c>
      <c r="I12" s="24">
        <f>+MICRORREDES!I30</f>
        <v>2429</v>
      </c>
      <c r="J12" s="24">
        <f>+MICRORREDES!J30</f>
        <v>2491</v>
      </c>
      <c r="K12" s="24">
        <f>+MICRORREDES!K30</f>
        <v>2644</v>
      </c>
      <c r="L12" s="24">
        <f>+MICRORREDES!L30</f>
        <v>2615</v>
      </c>
      <c r="M12" s="24">
        <f>+MICRORREDES!M30</f>
        <v>2729</v>
      </c>
      <c r="N12" s="24">
        <f>+MICRORREDES!N30</f>
        <v>2662</v>
      </c>
      <c r="O12" s="24">
        <f>+MICRORREDES!O30</f>
        <v>2627</v>
      </c>
      <c r="P12" s="24">
        <f>+MICRORREDES!P30</f>
        <v>2656</v>
      </c>
      <c r="Q12" s="24">
        <f>+MICRORREDES!Q30</f>
        <v>2675</v>
      </c>
      <c r="R12" s="24">
        <f>+MICRORREDES!R30</f>
        <v>2557</v>
      </c>
      <c r="S12" s="24">
        <f>+MICRORREDES!S30</f>
        <v>2456</v>
      </c>
      <c r="T12" s="24">
        <f>+MICRORREDES!T30</f>
        <v>2498</v>
      </c>
      <c r="U12" s="24">
        <f>+MICRORREDES!U30</f>
        <v>2349</v>
      </c>
      <c r="V12" s="24">
        <f>+MICRORREDES!V30</f>
        <v>2379</v>
      </c>
      <c r="W12" s="24">
        <f>+MICRORREDES!W30</f>
        <v>11542</v>
      </c>
      <c r="X12" s="24">
        <f>+MICRORREDES!X30</f>
        <v>10509</v>
      </c>
      <c r="Y12" s="24">
        <f>+MICRORREDES!Y30</f>
        <v>9804</v>
      </c>
      <c r="Z12" s="24">
        <f>+MICRORREDES!Z30</f>
        <v>9200</v>
      </c>
      <c r="AA12" s="24">
        <f>+MICRORREDES!AA30</f>
        <v>8800</v>
      </c>
      <c r="AB12" s="24">
        <f>+MICRORREDES!AB30</f>
        <v>7877</v>
      </c>
      <c r="AC12" s="24">
        <f>+MICRORREDES!AC30</f>
        <v>6344</v>
      </c>
      <c r="AD12" s="24">
        <f>+MICRORREDES!AD30</f>
        <v>5544</v>
      </c>
      <c r="AE12" s="24">
        <f>+MICRORREDES!AE30</f>
        <v>4350</v>
      </c>
      <c r="AF12" s="24">
        <f>+MICRORREDES!AF30</f>
        <v>3095</v>
      </c>
      <c r="AG12" s="24">
        <f>+MICRORREDES!AG30</f>
        <v>2094</v>
      </c>
      <c r="AH12" s="24">
        <f>+MICRORREDES!AH30</f>
        <v>1262</v>
      </c>
      <c r="AI12" s="24">
        <f>+MICRORREDES!AI30</f>
        <v>735</v>
      </c>
      <c r="AJ12" s="24">
        <f>+MICRORREDES!AJ30</f>
        <v>611</v>
      </c>
      <c r="AK12" s="24">
        <f>+MICRORREDES!AK30</f>
        <v>170</v>
      </c>
      <c r="AL12" s="24">
        <f>+MICRORREDES!AL30</f>
        <v>1247</v>
      </c>
      <c r="AM12" s="24">
        <f>+MICRORREDES!AM30</f>
        <v>1228</v>
      </c>
      <c r="AN12" s="24">
        <f>+MICRORREDES!AN30</f>
        <v>3025</v>
      </c>
      <c r="AO12" s="24">
        <f>+MICRORREDES!AO30</f>
        <v>63720</v>
      </c>
      <c r="AP12" s="24">
        <f>+MICRORREDES!AP30</f>
        <v>6498</v>
      </c>
      <c r="AQ12" s="24">
        <f>+MICRORREDES!AQ30</f>
        <v>5973</v>
      </c>
      <c r="AR12" s="24">
        <f>+MICRORREDES!AR30</f>
        <v>27860</v>
      </c>
      <c r="AS12" s="24">
        <f>+MICRORREDES!AS30</f>
        <v>3596</v>
      </c>
    </row>
    <row r="13" spans="1:45" ht="31.5" customHeight="1" x14ac:dyDescent="0.2">
      <c r="A13" s="22" t="s">
        <v>72</v>
      </c>
      <c r="B13" s="23">
        <f t="shared" si="3"/>
        <v>147234</v>
      </c>
      <c r="C13" s="24">
        <f>+MICRORREDES!C40</f>
        <v>2996</v>
      </c>
      <c r="D13" s="24">
        <f>+MICRORREDES!D40</f>
        <v>3003</v>
      </c>
      <c r="E13" s="24">
        <f>+MICRORREDES!E40</f>
        <v>2886</v>
      </c>
      <c r="F13" s="24">
        <f>+MICRORREDES!F40</f>
        <v>3013</v>
      </c>
      <c r="G13" s="24">
        <f>+MICRORREDES!G40</f>
        <v>2961</v>
      </c>
      <c r="H13" s="24">
        <f>+MICRORREDES!H40</f>
        <v>2944</v>
      </c>
      <c r="I13" s="24">
        <f>+MICRORREDES!I40</f>
        <v>2936</v>
      </c>
      <c r="J13" s="24">
        <f>+MICRORREDES!J40</f>
        <v>2874</v>
      </c>
      <c r="K13" s="24">
        <f>+MICRORREDES!K40</f>
        <v>2915</v>
      </c>
      <c r="L13" s="24">
        <f>+MICRORREDES!L40</f>
        <v>2931</v>
      </c>
      <c r="M13" s="24">
        <f>+MICRORREDES!M40</f>
        <v>3004</v>
      </c>
      <c r="N13" s="24">
        <f>+MICRORREDES!N40</f>
        <v>2961</v>
      </c>
      <c r="O13" s="24">
        <f>+MICRORREDES!O40</f>
        <v>2953</v>
      </c>
      <c r="P13" s="24">
        <f>+MICRORREDES!P40</f>
        <v>2887</v>
      </c>
      <c r="Q13" s="24">
        <f>+MICRORREDES!Q40</f>
        <v>2851</v>
      </c>
      <c r="R13" s="24">
        <f>+MICRORREDES!R40</f>
        <v>2789</v>
      </c>
      <c r="S13" s="24">
        <f>+MICRORREDES!S40</f>
        <v>2709</v>
      </c>
      <c r="T13" s="24">
        <f>+MICRORREDES!T40</f>
        <v>2593</v>
      </c>
      <c r="U13" s="24">
        <f>+MICRORREDES!U40</f>
        <v>2649</v>
      </c>
      <c r="V13" s="24">
        <f>+MICRORREDES!V40</f>
        <v>2635</v>
      </c>
      <c r="W13" s="24">
        <f>+MICRORREDES!W40</f>
        <v>12887</v>
      </c>
      <c r="X13" s="24">
        <f>+MICRORREDES!X40</f>
        <v>11149</v>
      </c>
      <c r="Y13" s="24">
        <f>+MICRORREDES!Y40</f>
        <v>10203</v>
      </c>
      <c r="Z13" s="24">
        <f>+MICRORREDES!Z40</f>
        <v>10305</v>
      </c>
      <c r="AA13" s="24">
        <f>+MICRORREDES!AA40</f>
        <v>9904</v>
      </c>
      <c r="AB13" s="24">
        <f>+MICRORREDES!AB40</f>
        <v>8741</v>
      </c>
      <c r="AC13" s="24">
        <f>+MICRORREDES!AC40</f>
        <v>7106</v>
      </c>
      <c r="AD13" s="24">
        <f>+MICRORREDES!AD40</f>
        <v>6101</v>
      </c>
      <c r="AE13" s="24">
        <f>+MICRORREDES!AE40</f>
        <v>4787</v>
      </c>
      <c r="AF13" s="24">
        <f>+MICRORREDES!AF40</f>
        <v>3437</v>
      </c>
      <c r="AG13" s="24">
        <f>+MICRORREDES!AG40</f>
        <v>2257</v>
      </c>
      <c r="AH13" s="24">
        <f>+MICRORREDES!AH40</f>
        <v>1377</v>
      </c>
      <c r="AI13" s="24">
        <f>+MICRORREDES!AI40</f>
        <v>825</v>
      </c>
      <c r="AJ13" s="24">
        <f>+MICRORREDES!AJ40</f>
        <v>665</v>
      </c>
      <c r="AK13" s="24">
        <f>+MICRORREDES!AK40</f>
        <v>224</v>
      </c>
      <c r="AL13" s="24">
        <f>+MICRORREDES!AL40</f>
        <v>1525</v>
      </c>
      <c r="AM13" s="24">
        <f>+MICRORREDES!AM40</f>
        <v>1473</v>
      </c>
      <c r="AN13" s="24">
        <f>+MICRORREDES!AN40</f>
        <v>3653</v>
      </c>
      <c r="AO13" s="24">
        <f>+MICRORREDES!AO40</f>
        <v>71227</v>
      </c>
      <c r="AP13" s="24">
        <f>+MICRORREDES!AP40</f>
        <v>7372</v>
      </c>
      <c r="AQ13" s="24">
        <f>+MICRORREDES!AQ40</f>
        <v>6555</v>
      </c>
      <c r="AR13" s="24">
        <f>+MICRORREDES!AR40</f>
        <v>30824</v>
      </c>
      <c r="AS13" s="24">
        <f>+MICRORREDES!AS40</f>
        <v>5041</v>
      </c>
    </row>
    <row r="14" spans="1:45" ht="31.5" customHeight="1" x14ac:dyDescent="0.2">
      <c r="A14" s="25" t="s">
        <v>107</v>
      </c>
      <c r="B14" s="20">
        <f t="shared" si="3"/>
        <v>166879</v>
      </c>
      <c r="C14" s="27">
        <f>+SUM(C15:C17)</f>
        <v>3302</v>
      </c>
      <c r="D14" s="27">
        <f t="shared" ref="D14:AS14" si="5">+SUM(D15:D17)</f>
        <v>3478</v>
      </c>
      <c r="E14" s="27">
        <f t="shared" si="5"/>
        <v>3396</v>
      </c>
      <c r="F14" s="27">
        <f t="shared" si="5"/>
        <v>3390</v>
      </c>
      <c r="G14" s="27">
        <f t="shared" si="5"/>
        <v>3114</v>
      </c>
      <c r="H14" s="27">
        <f t="shared" si="5"/>
        <v>3214</v>
      </c>
      <c r="I14" s="27">
        <f t="shared" si="5"/>
        <v>3371</v>
      </c>
      <c r="J14" s="27">
        <f t="shared" si="5"/>
        <v>3280</v>
      </c>
      <c r="K14" s="27">
        <f t="shared" si="5"/>
        <v>3222</v>
      </c>
      <c r="L14" s="27">
        <f t="shared" si="5"/>
        <v>3313</v>
      </c>
      <c r="M14" s="27">
        <f t="shared" si="5"/>
        <v>3181</v>
      </c>
      <c r="N14" s="27">
        <f t="shared" si="5"/>
        <v>3279</v>
      </c>
      <c r="O14" s="27">
        <f t="shared" si="5"/>
        <v>3421</v>
      </c>
      <c r="P14" s="27">
        <f t="shared" si="5"/>
        <v>3350</v>
      </c>
      <c r="Q14" s="27">
        <f t="shared" si="5"/>
        <v>3356</v>
      </c>
      <c r="R14" s="27">
        <f t="shared" si="5"/>
        <v>3236</v>
      </c>
      <c r="S14" s="27">
        <f t="shared" si="5"/>
        <v>3197</v>
      </c>
      <c r="T14" s="27">
        <f t="shared" si="5"/>
        <v>2991</v>
      </c>
      <c r="U14" s="27">
        <f t="shared" si="5"/>
        <v>3001</v>
      </c>
      <c r="V14" s="27">
        <f t="shared" si="5"/>
        <v>2822</v>
      </c>
      <c r="W14" s="27">
        <f t="shared" si="5"/>
        <v>12995</v>
      </c>
      <c r="X14" s="27">
        <f t="shared" si="5"/>
        <v>13055</v>
      </c>
      <c r="Y14" s="27">
        <f t="shared" si="5"/>
        <v>12012</v>
      </c>
      <c r="Z14" s="27">
        <f t="shared" si="5"/>
        <v>11834</v>
      </c>
      <c r="AA14" s="27">
        <f t="shared" si="5"/>
        <v>10784</v>
      </c>
      <c r="AB14" s="27">
        <f t="shared" si="5"/>
        <v>9265</v>
      </c>
      <c r="AC14" s="27">
        <f t="shared" si="5"/>
        <v>8420</v>
      </c>
      <c r="AD14" s="27">
        <f t="shared" si="5"/>
        <v>7580</v>
      </c>
      <c r="AE14" s="27">
        <f t="shared" si="5"/>
        <v>5937</v>
      </c>
      <c r="AF14" s="27">
        <f t="shared" si="5"/>
        <v>4075</v>
      </c>
      <c r="AG14" s="27">
        <f t="shared" si="5"/>
        <v>2588</v>
      </c>
      <c r="AH14" s="27">
        <f t="shared" si="5"/>
        <v>1627</v>
      </c>
      <c r="AI14" s="27">
        <f t="shared" si="5"/>
        <v>976</v>
      </c>
      <c r="AJ14" s="27">
        <f t="shared" si="5"/>
        <v>817</v>
      </c>
      <c r="AK14" s="27">
        <f t="shared" si="5"/>
        <v>207</v>
      </c>
      <c r="AL14" s="27">
        <f t="shared" si="5"/>
        <v>1632</v>
      </c>
      <c r="AM14" s="27">
        <f t="shared" si="5"/>
        <v>1672</v>
      </c>
      <c r="AN14" s="27">
        <f t="shared" si="5"/>
        <v>4010</v>
      </c>
      <c r="AO14" s="27">
        <f t="shared" si="5"/>
        <v>78972</v>
      </c>
      <c r="AP14" s="27">
        <f t="shared" si="5"/>
        <v>8063</v>
      </c>
      <c r="AQ14" s="27">
        <f t="shared" si="5"/>
        <v>7422</v>
      </c>
      <c r="AR14" s="27">
        <f t="shared" si="5"/>
        <v>33974</v>
      </c>
      <c r="AS14" s="27">
        <f t="shared" si="5"/>
        <v>6251</v>
      </c>
    </row>
    <row r="15" spans="1:45" ht="31.5" customHeight="1" x14ac:dyDescent="0.2">
      <c r="A15" s="22" t="s">
        <v>108</v>
      </c>
      <c r="B15" s="23">
        <f t="shared" si="3"/>
        <v>78862</v>
      </c>
      <c r="C15" s="24">
        <f>+MICRORREDES!C50</f>
        <v>1543</v>
      </c>
      <c r="D15" s="24">
        <f>+MICRORREDES!D50</f>
        <v>1654</v>
      </c>
      <c r="E15" s="24">
        <f>+MICRORREDES!E50</f>
        <v>1653</v>
      </c>
      <c r="F15" s="24">
        <f>+MICRORREDES!F50</f>
        <v>1598</v>
      </c>
      <c r="G15" s="24">
        <f>+MICRORREDES!G50</f>
        <v>1390</v>
      </c>
      <c r="H15" s="24">
        <f>+MICRORREDES!H50</f>
        <v>1494</v>
      </c>
      <c r="I15" s="24">
        <f>+MICRORREDES!I50</f>
        <v>1694</v>
      </c>
      <c r="J15" s="24">
        <f>+MICRORREDES!J50</f>
        <v>1605</v>
      </c>
      <c r="K15" s="24">
        <f>+MICRORREDES!K50</f>
        <v>1531</v>
      </c>
      <c r="L15" s="24">
        <f>+MICRORREDES!L50</f>
        <v>1531</v>
      </c>
      <c r="M15" s="24">
        <f>+MICRORREDES!M50</f>
        <v>1446</v>
      </c>
      <c r="N15" s="24">
        <f>+MICRORREDES!N50</f>
        <v>1590</v>
      </c>
      <c r="O15" s="24">
        <f>+MICRORREDES!O50</f>
        <v>1621</v>
      </c>
      <c r="P15" s="24">
        <f>+MICRORREDES!P50</f>
        <v>1556</v>
      </c>
      <c r="Q15" s="24">
        <f>+MICRORREDES!Q50</f>
        <v>1611</v>
      </c>
      <c r="R15" s="24">
        <f>+MICRORREDES!R50</f>
        <v>1581</v>
      </c>
      <c r="S15" s="24">
        <f>+MICRORREDES!S50</f>
        <v>1472</v>
      </c>
      <c r="T15" s="24">
        <f>+MICRORREDES!T50</f>
        <v>1456</v>
      </c>
      <c r="U15" s="24">
        <f>+MICRORREDES!U50</f>
        <v>1397</v>
      </c>
      <c r="V15" s="24">
        <f>+MICRORREDES!V50</f>
        <v>1326</v>
      </c>
      <c r="W15" s="24">
        <f>+MICRORREDES!W50</f>
        <v>6199</v>
      </c>
      <c r="X15" s="24">
        <f>+MICRORREDES!X50</f>
        <v>6147</v>
      </c>
      <c r="Y15" s="24">
        <f>+MICRORREDES!Y50</f>
        <v>5700</v>
      </c>
      <c r="Z15" s="24">
        <f>+MICRORREDES!Z50</f>
        <v>5612</v>
      </c>
      <c r="AA15" s="24">
        <f>+MICRORREDES!AA50</f>
        <v>5122</v>
      </c>
      <c r="AB15" s="24">
        <f>+MICRORREDES!AB50</f>
        <v>4326</v>
      </c>
      <c r="AC15" s="24">
        <f>+MICRORREDES!AC50</f>
        <v>4005</v>
      </c>
      <c r="AD15" s="24">
        <f>+MICRORREDES!AD50</f>
        <v>3545</v>
      </c>
      <c r="AE15" s="24">
        <f>+MICRORREDES!AE50</f>
        <v>2744</v>
      </c>
      <c r="AF15" s="24">
        <f>+MICRORREDES!AF50</f>
        <v>1936</v>
      </c>
      <c r="AG15" s="24">
        <f>+MICRORREDES!AG50</f>
        <v>1200</v>
      </c>
      <c r="AH15" s="24">
        <f>+MICRORREDES!AH50</f>
        <v>770</v>
      </c>
      <c r="AI15" s="24">
        <f>+MICRORREDES!AI50</f>
        <v>436</v>
      </c>
      <c r="AJ15" s="24">
        <f>+MICRORREDES!AJ50</f>
        <v>371</v>
      </c>
      <c r="AK15" s="24">
        <f>+MICRORREDES!AK50</f>
        <v>92</v>
      </c>
      <c r="AL15" s="24">
        <f>+MICRORREDES!AL50</f>
        <v>753</v>
      </c>
      <c r="AM15" s="24">
        <f>+MICRORREDES!AM50</f>
        <v>790</v>
      </c>
      <c r="AN15" s="24">
        <f>+MICRORREDES!AN50</f>
        <v>1872</v>
      </c>
      <c r="AO15" s="24">
        <f>+MICRORREDES!AO50</f>
        <v>37643</v>
      </c>
      <c r="AP15" s="24">
        <f>+MICRORREDES!AP50</f>
        <v>3784</v>
      </c>
      <c r="AQ15" s="24">
        <f>+MICRORREDES!AQ50</f>
        <v>3558</v>
      </c>
      <c r="AR15" s="24">
        <f>+MICRORREDES!AR50</f>
        <v>16328</v>
      </c>
      <c r="AS15" s="24">
        <f>+MICRORREDES!AS50</f>
        <v>3111</v>
      </c>
    </row>
    <row r="16" spans="1:45" ht="31.5" customHeight="1" x14ac:dyDescent="0.2">
      <c r="A16" s="22" t="s">
        <v>31</v>
      </c>
      <c r="B16" s="23">
        <f t="shared" si="3"/>
        <v>30078</v>
      </c>
      <c r="C16" s="24">
        <f>+MICRORREDES!C56</f>
        <v>586</v>
      </c>
      <c r="D16" s="24">
        <f>+MICRORREDES!D56</f>
        <v>557</v>
      </c>
      <c r="E16" s="24">
        <f>+MICRORREDES!E56</f>
        <v>471</v>
      </c>
      <c r="F16" s="24">
        <f>+MICRORREDES!F56</f>
        <v>547</v>
      </c>
      <c r="G16" s="24">
        <f>+MICRORREDES!G56</f>
        <v>556</v>
      </c>
      <c r="H16" s="24">
        <f>+MICRORREDES!H56</f>
        <v>608</v>
      </c>
      <c r="I16" s="24">
        <f>+MICRORREDES!I56</f>
        <v>510</v>
      </c>
      <c r="J16" s="24">
        <f>+MICRORREDES!J56</f>
        <v>518</v>
      </c>
      <c r="K16" s="24">
        <f>+MICRORREDES!K56</f>
        <v>543</v>
      </c>
      <c r="L16" s="24">
        <f>+MICRORREDES!L56</f>
        <v>565</v>
      </c>
      <c r="M16" s="24">
        <f>+MICRORREDES!M56</f>
        <v>578</v>
      </c>
      <c r="N16" s="24">
        <f>+MICRORREDES!N56</f>
        <v>522</v>
      </c>
      <c r="O16" s="24">
        <f>+MICRORREDES!O56</f>
        <v>621</v>
      </c>
      <c r="P16" s="24">
        <f>+MICRORREDES!P56</f>
        <v>579</v>
      </c>
      <c r="Q16" s="24">
        <f>+MICRORREDES!Q56</f>
        <v>569</v>
      </c>
      <c r="R16" s="24">
        <f>+MICRORREDES!R56</f>
        <v>572</v>
      </c>
      <c r="S16" s="24">
        <f>+MICRORREDES!S56</f>
        <v>568</v>
      </c>
      <c r="T16" s="24">
        <f>+MICRORREDES!T56</f>
        <v>547</v>
      </c>
      <c r="U16" s="24">
        <f>+MICRORREDES!U56</f>
        <v>568</v>
      </c>
      <c r="V16" s="24">
        <f>+MICRORREDES!V56</f>
        <v>552</v>
      </c>
      <c r="W16" s="24">
        <f>+MICRORREDES!W56</f>
        <v>2363</v>
      </c>
      <c r="X16" s="24">
        <f>+MICRORREDES!X56</f>
        <v>2384</v>
      </c>
      <c r="Y16" s="24">
        <f>+MICRORREDES!Y56</f>
        <v>2332</v>
      </c>
      <c r="Z16" s="24">
        <f>+MICRORREDES!Z56</f>
        <v>2135</v>
      </c>
      <c r="AA16" s="24">
        <f>+MICRORREDES!AA56</f>
        <v>1914</v>
      </c>
      <c r="AB16" s="24">
        <f>+MICRORREDES!AB56</f>
        <v>1677</v>
      </c>
      <c r="AC16" s="24">
        <f>+MICRORREDES!AC56</f>
        <v>1556</v>
      </c>
      <c r="AD16" s="24">
        <f>+MICRORREDES!AD56</f>
        <v>1447</v>
      </c>
      <c r="AE16" s="24">
        <f>+MICRORREDES!AE56</f>
        <v>1129</v>
      </c>
      <c r="AF16" s="24">
        <f>+MICRORREDES!AF56</f>
        <v>789</v>
      </c>
      <c r="AG16" s="24">
        <f>+MICRORREDES!AG56</f>
        <v>516</v>
      </c>
      <c r="AH16" s="24">
        <f>+MICRORREDES!AH56</f>
        <v>317</v>
      </c>
      <c r="AI16" s="24">
        <f>+MICRORREDES!AI56</f>
        <v>206</v>
      </c>
      <c r="AJ16" s="24">
        <f>+MICRORREDES!AJ56</f>
        <v>176</v>
      </c>
      <c r="AK16" s="24">
        <f>+MICRORREDES!AK56</f>
        <v>41</v>
      </c>
      <c r="AL16" s="24">
        <f>+MICRORREDES!AL56</f>
        <v>320</v>
      </c>
      <c r="AM16" s="24">
        <f>+MICRORREDES!AM56</f>
        <v>266</v>
      </c>
      <c r="AN16" s="24">
        <f>+MICRORREDES!AN56</f>
        <v>716</v>
      </c>
      <c r="AO16" s="24">
        <f>+MICRORREDES!AO56</f>
        <v>13873</v>
      </c>
      <c r="AP16" s="24">
        <f>+MICRORREDES!AP56</f>
        <v>1385</v>
      </c>
      <c r="AQ16" s="24">
        <f>+MICRORREDES!AQ56</f>
        <v>1324</v>
      </c>
      <c r="AR16" s="24">
        <f>+MICRORREDES!AR56</f>
        <v>6074</v>
      </c>
      <c r="AS16" s="24">
        <f>+MICRORREDES!AS56</f>
        <v>1044</v>
      </c>
    </row>
    <row r="17" spans="1:45" ht="31.5" customHeight="1" x14ac:dyDescent="0.2">
      <c r="A17" s="22" t="s">
        <v>28</v>
      </c>
      <c r="B17" s="23">
        <f t="shared" si="3"/>
        <v>57939</v>
      </c>
      <c r="C17" s="24">
        <f>+MICRORREDES!C59</f>
        <v>1173</v>
      </c>
      <c r="D17" s="24">
        <f>+MICRORREDES!D59</f>
        <v>1267</v>
      </c>
      <c r="E17" s="24">
        <f>+MICRORREDES!E59</f>
        <v>1272</v>
      </c>
      <c r="F17" s="24">
        <f>+MICRORREDES!F59</f>
        <v>1245</v>
      </c>
      <c r="G17" s="24">
        <f>+MICRORREDES!G59</f>
        <v>1168</v>
      </c>
      <c r="H17" s="24">
        <f>+MICRORREDES!H59</f>
        <v>1112</v>
      </c>
      <c r="I17" s="24">
        <f>+MICRORREDES!I59</f>
        <v>1167</v>
      </c>
      <c r="J17" s="24">
        <f>+MICRORREDES!J59</f>
        <v>1157</v>
      </c>
      <c r="K17" s="24">
        <f>+MICRORREDES!K59</f>
        <v>1148</v>
      </c>
      <c r="L17" s="24">
        <f>+MICRORREDES!L59</f>
        <v>1217</v>
      </c>
      <c r="M17" s="24">
        <f>+MICRORREDES!M59</f>
        <v>1157</v>
      </c>
      <c r="N17" s="24">
        <f>+MICRORREDES!N59</f>
        <v>1167</v>
      </c>
      <c r="O17" s="24">
        <f>+MICRORREDES!O59</f>
        <v>1179</v>
      </c>
      <c r="P17" s="24">
        <f>+MICRORREDES!P59</f>
        <v>1215</v>
      </c>
      <c r="Q17" s="24">
        <f>+MICRORREDES!Q59</f>
        <v>1176</v>
      </c>
      <c r="R17" s="24">
        <f>+MICRORREDES!R59</f>
        <v>1083</v>
      </c>
      <c r="S17" s="24">
        <f>+MICRORREDES!S59</f>
        <v>1157</v>
      </c>
      <c r="T17" s="24">
        <f>+MICRORREDES!T59</f>
        <v>988</v>
      </c>
      <c r="U17" s="24">
        <f>+MICRORREDES!U59</f>
        <v>1036</v>
      </c>
      <c r="V17" s="24">
        <f>+MICRORREDES!V59</f>
        <v>944</v>
      </c>
      <c r="W17" s="24">
        <f>+MICRORREDES!W59</f>
        <v>4433</v>
      </c>
      <c r="X17" s="24">
        <f>+MICRORREDES!X59</f>
        <v>4524</v>
      </c>
      <c r="Y17" s="24">
        <f>+MICRORREDES!Y59</f>
        <v>3980</v>
      </c>
      <c r="Z17" s="24">
        <f>+MICRORREDES!Z59</f>
        <v>4087</v>
      </c>
      <c r="AA17" s="24">
        <f>+MICRORREDES!AA59</f>
        <v>3748</v>
      </c>
      <c r="AB17" s="24">
        <f>+MICRORREDES!AB59</f>
        <v>3262</v>
      </c>
      <c r="AC17" s="24">
        <f>+MICRORREDES!AC59</f>
        <v>2859</v>
      </c>
      <c r="AD17" s="24">
        <f>+MICRORREDES!AD59</f>
        <v>2588</v>
      </c>
      <c r="AE17" s="24">
        <f>+MICRORREDES!AE59</f>
        <v>2064</v>
      </c>
      <c r="AF17" s="24">
        <f>+MICRORREDES!AF59</f>
        <v>1350</v>
      </c>
      <c r="AG17" s="24">
        <f>+MICRORREDES!AG59</f>
        <v>872</v>
      </c>
      <c r="AH17" s="24">
        <f>+MICRORREDES!AH59</f>
        <v>540</v>
      </c>
      <c r="AI17" s="24">
        <f>+MICRORREDES!AI59</f>
        <v>334</v>
      </c>
      <c r="AJ17" s="24">
        <f>+MICRORREDES!AJ59</f>
        <v>270</v>
      </c>
      <c r="AK17" s="24">
        <f>+MICRORREDES!AK59</f>
        <v>74</v>
      </c>
      <c r="AL17" s="24">
        <f>+MICRORREDES!AL59</f>
        <v>559</v>
      </c>
      <c r="AM17" s="24">
        <f>+MICRORREDES!AM59</f>
        <v>616</v>
      </c>
      <c r="AN17" s="24">
        <f>+MICRORREDES!AN59</f>
        <v>1422</v>
      </c>
      <c r="AO17" s="24">
        <f>+MICRORREDES!AO59</f>
        <v>27456</v>
      </c>
      <c r="AP17" s="24">
        <f>+MICRORREDES!AP59</f>
        <v>2894</v>
      </c>
      <c r="AQ17" s="24">
        <f>+MICRORREDES!AQ59</f>
        <v>2540</v>
      </c>
      <c r="AR17" s="24">
        <f>+MICRORREDES!AR59</f>
        <v>11572</v>
      </c>
      <c r="AS17" s="24">
        <f>+MICRORREDES!AS59</f>
        <v>2096</v>
      </c>
    </row>
    <row r="18" spans="1:45" ht="31.5" customHeight="1" x14ac:dyDescent="0.2">
      <c r="A18" s="25" t="s">
        <v>109</v>
      </c>
      <c r="B18" s="20">
        <f t="shared" si="3"/>
        <v>77161</v>
      </c>
      <c r="C18" s="26">
        <f>+MICRORREDES!C64</f>
        <v>1681</v>
      </c>
      <c r="D18" s="26">
        <f>+MICRORREDES!D64</f>
        <v>1635</v>
      </c>
      <c r="E18" s="26">
        <f>+MICRORREDES!E64</f>
        <v>1797</v>
      </c>
      <c r="F18" s="26">
        <f>+MICRORREDES!F64</f>
        <v>1746</v>
      </c>
      <c r="G18" s="26">
        <f>+MICRORREDES!G64</f>
        <v>1629</v>
      </c>
      <c r="H18" s="26">
        <f>+MICRORREDES!H64</f>
        <v>1626</v>
      </c>
      <c r="I18" s="26">
        <f>+MICRORREDES!I64</f>
        <v>1610</v>
      </c>
      <c r="J18" s="26">
        <f>+MICRORREDES!J64</f>
        <v>1544</v>
      </c>
      <c r="K18" s="26">
        <f>+MICRORREDES!K64</f>
        <v>1567</v>
      </c>
      <c r="L18" s="26">
        <f>+MICRORREDES!L64</f>
        <v>1518</v>
      </c>
      <c r="M18" s="26">
        <f>+MICRORREDES!M64</f>
        <v>1574</v>
      </c>
      <c r="N18" s="26">
        <f>+MICRORREDES!N64</f>
        <v>1496</v>
      </c>
      <c r="O18" s="26">
        <f>+MICRORREDES!O64</f>
        <v>1504</v>
      </c>
      <c r="P18" s="26">
        <f>+MICRORREDES!P64</f>
        <v>1387</v>
      </c>
      <c r="Q18" s="26">
        <f>+MICRORREDES!Q64</f>
        <v>1388</v>
      </c>
      <c r="R18" s="26">
        <f>+MICRORREDES!R64</f>
        <v>1357</v>
      </c>
      <c r="S18" s="26">
        <f>+MICRORREDES!S64</f>
        <v>1313</v>
      </c>
      <c r="T18" s="26">
        <f>+MICRORREDES!T64</f>
        <v>1308</v>
      </c>
      <c r="U18" s="26">
        <f>+MICRORREDES!U64</f>
        <v>1230</v>
      </c>
      <c r="V18" s="26">
        <f>+MICRORREDES!V64</f>
        <v>1283</v>
      </c>
      <c r="W18" s="26">
        <f>+MICRORREDES!W64</f>
        <v>5802</v>
      </c>
      <c r="X18" s="26">
        <f>+MICRORREDES!X64</f>
        <v>5873</v>
      </c>
      <c r="Y18" s="26">
        <f>+MICRORREDES!Y64</f>
        <v>5489</v>
      </c>
      <c r="Z18" s="26">
        <f>+MICRORREDES!Z64</f>
        <v>5303</v>
      </c>
      <c r="AA18" s="26">
        <f>+MICRORREDES!AA64</f>
        <v>4860</v>
      </c>
      <c r="AB18" s="26">
        <f>+MICRORREDES!AB64</f>
        <v>4238</v>
      </c>
      <c r="AC18" s="26">
        <f>+MICRORREDES!AC64</f>
        <v>3945</v>
      </c>
      <c r="AD18" s="26">
        <f>+MICRORREDES!AD64</f>
        <v>3826</v>
      </c>
      <c r="AE18" s="26">
        <f>+MICRORREDES!AE64</f>
        <v>2896</v>
      </c>
      <c r="AF18" s="26">
        <f>+MICRORREDES!AF64</f>
        <v>1888</v>
      </c>
      <c r="AG18" s="26">
        <f>+MICRORREDES!AG64</f>
        <v>1258</v>
      </c>
      <c r="AH18" s="26">
        <f>+MICRORREDES!AH64</f>
        <v>807</v>
      </c>
      <c r="AI18" s="26">
        <f>+MICRORREDES!AI64</f>
        <v>441</v>
      </c>
      <c r="AJ18" s="26">
        <f>+MICRORREDES!AJ64</f>
        <v>342</v>
      </c>
      <c r="AK18" s="26">
        <f>+MICRORREDES!AK64</f>
        <v>118</v>
      </c>
      <c r="AL18" s="26">
        <f>+MICRORREDES!AL64</f>
        <v>763</v>
      </c>
      <c r="AM18" s="26">
        <f>+MICRORREDES!AM64</f>
        <v>918</v>
      </c>
      <c r="AN18" s="26">
        <f>+MICRORREDES!AN64</f>
        <v>2042</v>
      </c>
      <c r="AO18" s="26">
        <f>+MICRORREDES!AO64</f>
        <v>35824</v>
      </c>
      <c r="AP18" s="26">
        <f>+MICRORREDES!AP64</f>
        <v>3632</v>
      </c>
      <c r="AQ18" s="26">
        <f>+MICRORREDES!AQ64</f>
        <v>3162</v>
      </c>
      <c r="AR18" s="26">
        <f>+MICRORREDES!AR64</f>
        <v>14753</v>
      </c>
      <c r="AS18" s="26">
        <f>+MICRORREDES!AS64</f>
        <v>2753</v>
      </c>
    </row>
    <row r="19" spans="1:45" ht="31.5" customHeight="1" thickBot="1" x14ac:dyDescent="0.25">
      <c r="A19" s="28" t="s">
        <v>110</v>
      </c>
      <c r="B19" s="29">
        <f t="shared" si="3"/>
        <v>0</v>
      </c>
      <c r="C19" s="30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2">
        <v>0</v>
      </c>
      <c r="AJ19" s="33">
        <v>0</v>
      </c>
      <c r="AK19" s="33">
        <v>0</v>
      </c>
      <c r="AL19" s="33">
        <v>0</v>
      </c>
      <c r="AM19" s="33">
        <v>0</v>
      </c>
      <c r="AN19" s="29">
        <v>0</v>
      </c>
      <c r="AO19" s="34">
        <v>0</v>
      </c>
      <c r="AP19" s="35">
        <v>0</v>
      </c>
      <c r="AQ19" s="29">
        <v>0</v>
      </c>
      <c r="AR19" s="29">
        <v>0</v>
      </c>
      <c r="AS19" s="29">
        <v>0</v>
      </c>
    </row>
    <row r="20" spans="1:45" ht="25.5" customHeight="1" x14ac:dyDescent="0.2">
      <c r="A20" s="36" t="s">
        <v>111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spans="1:45" ht="25.5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ht="24.75" customHeigh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5" ht="24.75" customHeight="1" x14ac:dyDescent="0.2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5" ht="24.75" customHeight="1" x14ac:dyDescent="0.2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5" ht="24.75" customHeight="1" x14ac:dyDescent="0.2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5" ht="24.75" customHeight="1" x14ac:dyDescent="0.2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5" ht="24.75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5" ht="24.75" customHeigh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5" ht="12.75" customHeight="1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5" ht="12.75" customHeight="1" x14ac:dyDescent="0.2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5" ht="12.75" customHeight="1" x14ac:dyDescent="0.2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5" ht="12.75" customHeight="1" x14ac:dyDescent="0.2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ht="12.75" customHeight="1" x14ac:dyDescent="0.2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ht="12.75" customHeight="1" x14ac:dyDescent="0.2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ht="12.75" customHeight="1" x14ac:dyDescent="0.2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ht="12.75" customHeight="1" x14ac:dyDescent="0.2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ht="12.75" customHeight="1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ht="12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ht="12.75" customHeight="1" x14ac:dyDescent="0.2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</row>
    <row r="40" spans="1:44" ht="12.75" customHeight="1" x14ac:dyDescent="0.2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</row>
    <row r="41" spans="1:44" ht="12.75" customHeight="1" x14ac:dyDescent="0.2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ht="12.75" customHeight="1" x14ac:dyDescent="0.2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ht="12.75" customHeight="1" x14ac:dyDescent="0.2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ht="12.75" customHeight="1" x14ac:dyDescent="0.2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  <row r="45" spans="1:44" ht="12.75" customHeight="1" x14ac:dyDescent="0.2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</row>
    <row r="46" spans="1:44" ht="12.75" customHeight="1" x14ac:dyDescent="0.2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</row>
    <row r="47" spans="1:44" ht="12.75" customHeight="1" x14ac:dyDescent="0.2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</row>
    <row r="48" spans="1:44" ht="12.75" customHeight="1" x14ac:dyDescent="0.2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</row>
    <row r="49" spans="1:44" ht="12.75" customHeight="1" x14ac:dyDescent="0.2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</row>
    <row r="50" spans="1:44" ht="12.75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</row>
    <row r="51" spans="1:44" ht="12.75" customHeight="1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</row>
    <row r="52" spans="1:44" ht="12.75" customHeight="1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</row>
    <row r="53" spans="1:44" ht="12.75" customHeigh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  <row r="54" spans="1:44" ht="12.75" customHeight="1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</row>
    <row r="55" spans="1:44" ht="12.75" customHeight="1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</row>
    <row r="56" spans="1:44" ht="12.75" customHeight="1" x14ac:dyDescent="0.2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</row>
    <row r="57" spans="1:44" ht="12.75" customHeight="1" x14ac:dyDescent="0.2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</row>
    <row r="58" spans="1:44" ht="12.75" customHeight="1" x14ac:dyDescent="0.2">
      <c r="A58" s="3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</row>
    <row r="59" spans="1:44" ht="12.75" customHeight="1" x14ac:dyDescent="0.2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</row>
    <row r="60" spans="1:44" ht="12.75" customHeight="1" x14ac:dyDescent="0.2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</row>
    <row r="61" spans="1:44" ht="12.75" customHeight="1" x14ac:dyDescent="0.2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</row>
    <row r="62" spans="1:44" ht="12.75" customHeight="1" x14ac:dyDescent="0.2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</row>
    <row r="63" spans="1:44" ht="12.75" customHeight="1" x14ac:dyDescent="0.2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</row>
    <row r="64" spans="1:44" ht="12.75" customHeight="1" x14ac:dyDescent="0.2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</row>
    <row r="65" spans="1:44" ht="12.75" customHeight="1" x14ac:dyDescent="0.2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</row>
    <row r="66" spans="1:44" ht="12.75" customHeight="1" x14ac:dyDescent="0.2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2.75" customHeight="1" x14ac:dyDescent="0.2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2.75" customHeight="1" x14ac:dyDescent="0.2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 ht="12.75" customHeight="1" x14ac:dyDescent="0.2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</row>
    <row r="70" spans="1:44" ht="12.75" customHeight="1" x14ac:dyDescent="0.2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</row>
    <row r="71" spans="1:44" ht="12.75" customHeight="1" x14ac:dyDescent="0.2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</row>
    <row r="72" spans="1:44" ht="12.75" customHeight="1" x14ac:dyDescent="0.2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</row>
    <row r="73" spans="1:44" ht="12.75" customHeight="1" x14ac:dyDescent="0.2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</row>
    <row r="74" spans="1:44" ht="12.75" customHeight="1" x14ac:dyDescent="0.2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</row>
    <row r="75" spans="1:44" ht="12.75" customHeight="1" x14ac:dyDescent="0.2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</row>
    <row r="76" spans="1:44" ht="12.75" customHeight="1" x14ac:dyDescent="0.2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</row>
    <row r="77" spans="1:44" ht="12.75" customHeight="1" x14ac:dyDescent="0.2">
      <c r="A77" s="38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</row>
    <row r="78" spans="1:44" ht="12.75" customHeight="1" x14ac:dyDescent="0.2">
      <c r="A78" s="3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</row>
    <row r="79" spans="1:44" ht="12.75" customHeight="1" x14ac:dyDescent="0.2">
      <c r="A79" s="38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</row>
    <row r="80" spans="1:44" ht="12.75" customHeight="1" x14ac:dyDescent="0.2">
      <c r="A80" s="38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</row>
    <row r="81" spans="1:44" ht="12.75" customHeight="1" x14ac:dyDescent="0.2">
      <c r="A81" s="38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</row>
    <row r="82" spans="1:44" ht="12.75" customHeight="1" x14ac:dyDescent="0.2">
      <c r="A82" s="38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</row>
    <row r="83" spans="1:44" ht="12.75" customHeight="1" x14ac:dyDescent="0.2">
      <c r="A83" s="38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</row>
    <row r="84" spans="1:44" ht="12.75" customHeight="1" x14ac:dyDescent="0.2">
      <c r="A84" s="38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</row>
    <row r="85" spans="1:44" ht="12.75" customHeight="1" x14ac:dyDescent="0.2">
      <c r="A85" s="38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</row>
    <row r="86" spans="1:44" ht="12.75" customHeight="1" x14ac:dyDescent="0.2">
      <c r="A86" s="38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</row>
    <row r="87" spans="1:44" ht="12.75" customHeight="1" x14ac:dyDescent="0.2">
      <c r="A87" s="38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</row>
    <row r="88" spans="1:44" ht="12.75" customHeight="1" x14ac:dyDescent="0.2">
      <c r="A88" s="3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</row>
    <row r="89" spans="1:44" ht="12.75" customHeight="1" x14ac:dyDescent="0.2">
      <c r="A89" s="38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</row>
    <row r="90" spans="1:44" ht="12.75" customHeight="1" x14ac:dyDescent="0.2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</row>
    <row r="91" spans="1:44" ht="12.75" customHeight="1" x14ac:dyDescent="0.2">
      <c r="A91" s="38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</row>
    <row r="92" spans="1:44" ht="12.75" customHeight="1" x14ac:dyDescent="0.2">
      <c r="A92" s="38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</row>
    <row r="93" spans="1:44" ht="12.75" customHeight="1" x14ac:dyDescent="0.2">
      <c r="A93" s="3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</row>
    <row r="94" spans="1:44" ht="12.75" customHeight="1" x14ac:dyDescent="0.2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</row>
    <row r="95" spans="1:44" ht="12.75" customHeight="1" x14ac:dyDescent="0.2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</row>
    <row r="96" spans="1:44" ht="12.75" customHeight="1" x14ac:dyDescent="0.2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</row>
    <row r="97" spans="1:44" ht="12.75" customHeight="1" x14ac:dyDescent="0.2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</row>
    <row r="98" spans="1:44" ht="12.75" customHeight="1" x14ac:dyDescent="0.2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</row>
    <row r="99" spans="1:44" ht="12.75" customHeight="1" x14ac:dyDescent="0.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</row>
  </sheetData>
  <mergeCells count="5">
    <mergeCell ref="AO3:AO4"/>
    <mergeCell ref="AK3:AM3"/>
    <mergeCell ref="AN3:AN4"/>
    <mergeCell ref="AP3:AR3"/>
    <mergeCell ref="AS3:AS4"/>
  </mergeCells>
  <printOptions horizontalCentered="1" verticalCentered="1"/>
  <pageMargins left="0" right="0" top="0.78740157480314965" bottom="0.78740157480314965" header="0" footer="0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S295"/>
  <sheetViews>
    <sheetView topLeftCell="A58" workbookViewId="0">
      <selection activeCell="A71" sqref="A71:XFD80"/>
    </sheetView>
  </sheetViews>
  <sheetFormatPr baseColWidth="10" defaultColWidth="14.375" defaultRowHeight="15" customHeight="1" x14ac:dyDescent="0.2"/>
  <cols>
    <col min="1" max="1" width="22.625" customWidth="1"/>
    <col min="2" max="2" width="12.75" customWidth="1"/>
    <col min="3" max="11" width="9.75" customWidth="1"/>
    <col min="12" max="22" width="8.75" customWidth="1"/>
    <col min="23" max="24" width="10.375" customWidth="1"/>
    <col min="25" max="25" width="9.75" customWidth="1"/>
    <col min="26" max="26" width="9.875" customWidth="1"/>
    <col min="27" max="45" width="11.375" customWidth="1"/>
  </cols>
  <sheetData>
    <row r="1" spans="1:45" s="102" customFormat="1" ht="20.25" x14ac:dyDescent="0.3">
      <c r="A1" s="288" t="s">
        <v>1334</v>
      </c>
    </row>
    <row r="2" spans="1:45" s="102" customFormat="1" ht="13.5" thickBot="1" x14ac:dyDescent="0.25">
      <c r="A2" s="289" t="s">
        <v>1335</v>
      </c>
    </row>
    <row r="3" spans="1:45" s="102" customFormat="1" ht="13.5" thickBot="1" x14ac:dyDescent="0.25">
      <c r="A3" s="289"/>
      <c r="B3" s="292"/>
      <c r="C3" s="261" t="s">
        <v>1324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264" t="s">
        <v>1325</v>
      </c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5"/>
      <c r="AJ3" s="266"/>
      <c r="AK3" s="461" t="s">
        <v>100</v>
      </c>
      <c r="AL3" s="462"/>
      <c r="AM3" s="462"/>
      <c r="AN3" s="463" t="s">
        <v>1326</v>
      </c>
      <c r="AO3" s="459" t="s">
        <v>1327</v>
      </c>
      <c r="AP3" s="465" t="s">
        <v>102</v>
      </c>
      <c r="AQ3" s="466"/>
      <c r="AR3" s="466"/>
      <c r="AS3" s="467" t="s">
        <v>1328</v>
      </c>
    </row>
    <row r="4" spans="1:45" s="102" customFormat="1" ht="24.75" thickBot="1" x14ac:dyDescent="0.25">
      <c r="A4" s="293" t="s">
        <v>101</v>
      </c>
      <c r="B4" s="290" t="s">
        <v>180</v>
      </c>
      <c r="C4" s="272" t="s">
        <v>4</v>
      </c>
      <c r="D4" s="273">
        <v>1</v>
      </c>
      <c r="E4" s="274">
        <v>2</v>
      </c>
      <c r="F4" s="274">
        <v>3</v>
      </c>
      <c r="G4" s="275">
        <v>4</v>
      </c>
      <c r="H4" s="274">
        <v>5</v>
      </c>
      <c r="I4" s="274">
        <v>6</v>
      </c>
      <c r="J4" s="273">
        <v>7</v>
      </c>
      <c r="K4" s="274">
        <v>8</v>
      </c>
      <c r="L4" s="275">
        <v>9</v>
      </c>
      <c r="M4" s="274">
        <v>10</v>
      </c>
      <c r="N4" s="273">
        <v>11</v>
      </c>
      <c r="O4" s="274">
        <v>12</v>
      </c>
      <c r="P4" s="274">
        <v>13</v>
      </c>
      <c r="Q4" s="275">
        <v>14</v>
      </c>
      <c r="R4" s="274">
        <v>15</v>
      </c>
      <c r="S4" s="273">
        <v>16</v>
      </c>
      <c r="T4" s="274">
        <v>17</v>
      </c>
      <c r="U4" s="274">
        <v>18</v>
      </c>
      <c r="V4" s="275">
        <v>19</v>
      </c>
      <c r="W4" s="276" t="s">
        <v>5</v>
      </c>
      <c r="X4" s="277" t="s">
        <v>6</v>
      </c>
      <c r="Y4" s="276" t="s">
        <v>7</v>
      </c>
      <c r="Z4" s="277" t="s">
        <v>8</v>
      </c>
      <c r="AA4" s="276" t="s">
        <v>9</v>
      </c>
      <c r="AB4" s="277" t="s">
        <v>10</v>
      </c>
      <c r="AC4" s="276" t="s">
        <v>11</v>
      </c>
      <c r="AD4" s="277" t="s">
        <v>12</v>
      </c>
      <c r="AE4" s="276" t="s">
        <v>13</v>
      </c>
      <c r="AF4" s="277" t="s">
        <v>14</v>
      </c>
      <c r="AG4" s="276" t="s">
        <v>15</v>
      </c>
      <c r="AH4" s="277" t="s">
        <v>16</v>
      </c>
      <c r="AI4" s="278" t="s">
        <v>1322</v>
      </c>
      <c r="AJ4" s="278" t="s">
        <v>1329</v>
      </c>
      <c r="AK4" s="279" t="s">
        <v>17</v>
      </c>
      <c r="AL4" s="279" t="s">
        <v>18</v>
      </c>
      <c r="AM4" s="280" t="s">
        <v>19</v>
      </c>
      <c r="AN4" s="464"/>
      <c r="AO4" s="460"/>
      <c r="AP4" s="281" t="s">
        <v>1330</v>
      </c>
      <c r="AQ4" s="282" t="s">
        <v>1331</v>
      </c>
      <c r="AR4" s="283" t="s">
        <v>1332</v>
      </c>
      <c r="AS4" s="468"/>
    </row>
    <row r="5" spans="1:45" ht="23.25" customHeight="1" thickBot="1" x14ac:dyDescent="0.25">
      <c r="A5" s="40" t="s">
        <v>103</v>
      </c>
      <c r="B5" s="41">
        <f>SUM(C5:AJ5)</f>
        <v>924516</v>
      </c>
      <c r="C5" s="41">
        <f>+C6+C15+C22+C26+C30+C40+C50+C56+C59+C64+C70</f>
        <v>18936</v>
      </c>
      <c r="D5" s="41">
        <f t="shared" ref="D5:AS5" si="0">+D6+D15+D22+D26+D30+D40+D50+D56+D59+D64+D70</f>
        <v>18748</v>
      </c>
      <c r="E5" s="41">
        <f t="shared" si="0"/>
        <v>18638</v>
      </c>
      <c r="F5" s="41">
        <f t="shared" si="0"/>
        <v>18529</v>
      </c>
      <c r="G5" s="41">
        <f t="shared" si="0"/>
        <v>18437</v>
      </c>
      <c r="H5" s="41">
        <f t="shared" si="0"/>
        <v>17929</v>
      </c>
      <c r="I5" s="41">
        <f t="shared" si="0"/>
        <v>17932</v>
      </c>
      <c r="J5" s="41">
        <f t="shared" si="0"/>
        <v>17967</v>
      </c>
      <c r="K5" s="41">
        <f t="shared" si="0"/>
        <v>18059</v>
      </c>
      <c r="L5" s="41">
        <f t="shared" si="0"/>
        <v>18118</v>
      </c>
      <c r="M5" s="41">
        <f t="shared" si="0"/>
        <v>18199</v>
      </c>
      <c r="N5" s="41">
        <f t="shared" si="0"/>
        <v>18302</v>
      </c>
      <c r="O5" s="41">
        <f t="shared" si="0"/>
        <v>18295</v>
      </c>
      <c r="P5" s="41">
        <f t="shared" si="0"/>
        <v>18042</v>
      </c>
      <c r="Q5" s="41">
        <f t="shared" si="0"/>
        <v>17593</v>
      </c>
      <c r="R5" s="41">
        <f t="shared" si="0"/>
        <v>17199</v>
      </c>
      <c r="S5" s="41">
        <f t="shared" si="0"/>
        <v>16808</v>
      </c>
      <c r="T5" s="41">
        <f t="shared" si="0"/>
        <v>16392</v>
      </c>
      <c r="U5" s="41">
        <f t="shared" si="0"/>
        <v>16047</v>
      </c>
      <c r="V5" s="41">
        <f t="shared" si="0"/>
        <v>15711</v>
      </c>
      <c r="W5" s="41">
        <f t="shared" si="0"/>
        <v>73645</v>
      </c>
      <c r="X5" s="41">
        <f t="shared" si="0"/>
        <v>70448</v>
      </c>
      <c r="Y5" s="41">
        <f t="shared" si="0"/>
        <v>67147</v>
      </c>
      <c r="Z5" s="41">
        <f t="shared" si="0"/>
        <v>64582</v>
      </c>
      <c r="AA5" s="41">
        <f t="shared" si="0"/>
        <v>61135</v>
      </c>
      <c r="AB5" s="41">
        <f t="shared" si="0"/>
        <v>53064</v>
      </c>
      <c r="AC5" s="41">
        <f t="shared" si="0"/>
        <v>46751</v>
      </c>
      <c r="AD5" s="41">
        <f t="shared" si="0"/>
        <v>42018</v>
      </c>
      <c r="AE5" s="41">
        <f t="shared" si="0"/>
        <v>32740</v>
      </c>
      <c r="AF5" s="41">
        <f t="shared" si="0"/>
        <v>22739</v>
      </c>
      <c r="AG5" s="41">
        <f t="shared" si="0"/>
        <v>15020</v>
      </c>
      <c r="AH5" s="41">
        <f t="shared" si="0"/>
        <v>9287</v>
      </c>
      <c r="AI5" s="41">
        <f t="shared" si="0"/>
        <v>5512</v>
      </c>
      <c r="AJ5" s="41">
        <f t="shared" si="0"/>
        <v>4547</v>
      </c>
      <c r="AK5" s="41">
        <f t="shared" si="0"/>
        <v>1244</v>
      </c>
      <c r="AL5" s="41">
        <f t="shared" si="0"/>
        <v>9419</v>
      </c>
      <c r="AM5" s="41">
        <f t="shared" si="0"/>
        <v>9517</v>
      </c>
      <c r="AN5" s="41">
        <f t="shared" si="0"/>
        <v>23002</v>
      </c>
      <c r="AO5" s="41">
        <f t="shared" si="0"/>
        <v>438472</v>
      </c>
      <c r="AP5" s="41">
        <f t="shared" si="0"/>
        <v>44382</v>
      </c>
      <c r="AQ5" s="41">
        <f t="shared" si="0"/>
        <v>40346</v>
      </c>
      <c r="AR5" s="41">
        <f t="shared" si="0"/>
        <v>185580</v>
      </c>
      <c r="AS5" s="41">
        <f t="shared" si="0"/>
        <v>29820</v>
      </c>
    </row>
    <row r="6" spans="1:45" ht="23.25" customHeight="1" x14ac:dyDescent="0.2">
      <c r="A6" s="42" t="s">
        <v>112</v>
      </c>
      <c r="B6" s="43">
        <f>+SUM(C6:AJ6)</f>
        <v>225901</v>
      </c>
      <c r="C6" s="43">
        <f>+SUM(C7:C14)</f>
        <v>4620</v>
      </c>
      <c r="D6" s="43">
        <f t="shared" ref="D6:AS6" si="1">+SUM(D7:D14)</f>
        <v>4479</v>
      </c>
      <c r="E6" s="43">
        <f t="shared" si="1"/>
        <v>4627</v>
      </c>
      <c r="F6" s="43">
        <f t="shared" si="1"/>
        <v>4451</v>
      </c>
      <c r="G6" s="43">
        <f t="shared" si="1"/>
        <v>4700</v>
      </c>
      <c r="H6" s="43">
        <f t="shared" si="1"/>
        <v>4099</v>
      </c>
      <c r="I6" s="43">
        <f t="shared" si="1"/>
        <v>4304</v>
      </c>
      <c r="J6" s="43">
        <f t="shared" si="1"/>
        <v>4528</v>
      </c>
      <c r="K6" s="43">
        <f t="shared" si="1"/>
        <v>4380</v>
      </c>
      <c r="L6" s="43">
        <f t="shared" si="1"/>
        <v>4360</v>
      </c>
      <c r="M6" s="43">
        <f t="shared" si="1"/>
        <v>4270</v>
      </c>
      <c r="N6" s="43">
        <f t="shared" si="1"/>
        <v>4317</v>
      </c>
      <c r="O6" s="43">
        <f t="shared" si="1"/>
        <v>4304</v>
      </c>
      <c r="P6" s="43">
        <f t="shared" si="1"/>
        <v>4281</v>
      </c>
      <c r="Q6" s="43">
        <f t="shared" si="1"/>
        <v>4077</v>
      </c>
      <c r="R6" s="43">
        <f t="shared" si="1"/>
        <v>3972</v>
      </c>
      <c r="S6" s="43">
        <f t="shared" si="1"/>
        <v>3839</v>
      </c>
      <c r="T6" s="43">
        <f t="shared" si="1"/>
        <v>3712</v>
      </c>
      <c r="U6" s="43">
        <f t="shared" si="1"/>
        <v>3676</v>
      </c>
      <c r="V6" s="43">
        <f t="shared" si="1"/>
        <v>3618</v>
      </c>
      <c r="W6" s="43">
        <f t="shared" si="1"/>
        <v>16464</v>
      </c>
      <c r="X6" s="43">
        <f t="shared" si="1"/>
        <v>16752</v>
      </c>
      <c r="Y6" s="43">
        <f t="shared" si="1"/>
        <v>16401</v>
      </c>
      <c r="Z6" s="43">
        <f t="shared" si="1"/>
        <v>15812</v>
      </c>
      <c r="AA6" s="43">
        <f t="shared" si="1"/>
        <v>15466</v>
      </c>
      <c r="AB6" s="43">
        <f t="shared" si="1"/>
        <v>12991</v>
      </c>
      <c r="AC6" s="43">
        <f t="shared" si="1"/>
        <v>12233</v>
      </c>
      <c r="AD6" s="43">
        <f t="shared" si="1"/>
        <v>11206</v>
      </c>
      <c r="AE6" s="43">
        <f t="shared" si="1"/>
        <v>8766</v>
      </c>
      <c r="AF6" s="43">
        <f t="shared" si="1"/>
        <v>6002</v>
      </c>
      <c r="AG6" s="43">
        <f t="shared" si="1"/>
        <v>4008</v>
      </c>
      <c r="AH6" s="43">
        <f t="shared" si="1"/>
        <v>2463</v>
      </c>
      <c r="AI6" s="43">
        <f t="shared" si="1"/>
        <v>1493</v>
      </c>
      <c r="AJ6" s="43">
        <f t="shared" si="1"/>
        <v>1230</v>
      </c>
      <c r="AK6" s="43">
        <f t="shared" si="1"/>
        <v>244</v>
      </c>
      <c r="AL6" s="43">
        <f t="shared" si="1"/>
        <v>2376</v>
      </c>
      <c r="AM6" s="43">
        <f t="shared" si="1"/>
        <v>2244</v>
      </c>
      <c r="AN6" s="43">
        <f t="shared" si="1"/>
        <v>5583</v>
      </c>
      <c r="AO6" s="43">
        <f t="shared" si="1"/>
        <v>105930</v>
      </c>
      <c r="AP6" s="43">
        <f t="shared" si="1"/>
        <v>10671</v>
      </c>
      <c r="AQ6" s="43">
        <f t="shared" si="1"/>
        <v>9242</v>
      </c>
      <c r="AR6" s="43">
        <f t="shared" si="1"/>
        <v>42667</v>
      </c>
      <c r="AS6" s="43">
        <f t="shared" si="1"/>
        <v>5978</v>
      </c>
    </row>
    <row r="7" spans="1:45" ht="23.25" customHeight="1" x14ac:dyDescent="0.2">
      <c r="A7" s="44" t="s">
        <v>113</v>
      </c>
      <c r="B7" s="23">
        <f>+SUM(C7:AJ7)</f>
        <v>52337</v>
      </c>
      <c r="C7" s="45">
        <f>SUMIF('ESTABLECIMIENTOS-OK'!$AY$6:$AY$557,"=BANDA DE SHILCAYO",'ESTABLECIMIENTOS-OK'!G$6:G$557)</f>
        <v>1148</v>
      </c>
      <c r="D7" s="45">
        <f>SUMIF('ESTABLECIMIENTOS-OK'!$AY$6:$AY$557,"=BANDA DE SHILCAYO",'ESTABLECIMIENTOS-OK'!H$6:H$557)</f>
        <v>1297</v>
      </c>
      <c r="E7" s="45">
        <f>SUMIF('ESTABLECIMIENTOS-OK'!$AY$6:$AY$557,"=BANDA DE SHILCAYO",'ESTABLECIMIENTOS-OK'!I$6:I$557)</f>
        <v>1332</v>
      </c>
      <c r="F7" s="45">
        <f>SUMIF('ESTABLECIMIENTOS-OK'!$AY$6:$AY$557,"=BANDA DE SHILCAYO",'ESTABLECIMIENTOS-OK'!J$6:J$557)</f>
        <v>1242</v>
      </c>
      <c r="G7" s="45">
        <f>SUMIF('ESTABLECIMIENTOS-OK'!$AY$6:$AY$557,"=BANDA DE SHILCAYO",'ESTABLECIMIENTOS-OK'!K$6:K$557)</f>
        <v>1222</v>
      </c>
      <c r="H7" s="45">
        <f>SUMIF('ESTABLECIMIENTOS-OK'!$AY$6:$AY$557,"=BANDA DE SHILCAYO",'ESTABLECIMIENTOS-OK'!L$6:L$557)</f>
        <v>1238</v>
      </c>
      <c r="I7" s="45">
        <f>SUMIF('ESTABLECIMIENTOS-OK'!$AY$6:$AY$557,"=BANDA DE SHILCAYO",'ESTABLECIMIENTOS-OK'!M$6:M$557)</f>
        <v>1180</v>
      </c>
      <c r="J7" s="45">
        <f>SUMIF('ESTABLECIMIENTOS-OK'!$AY$6:$AY$557,"=BANDA DE SHILCAYO",'ESTABLECIMIENTOS-OK'!N$6:N$557)</f>
        <v>1180</v>
      </c>
      <c r="K7" s="45">
        <f>SUMIF('ESTABLECIMIENTOS-OK'!$AY$6:$AY$557,"=BANDA DE SHILCAYO",'ESTABLECIMIENTOS-OK'!O$6:O$557)</f>
        <v>1094</v>
      </c>
      <c r="L7" s="45">
        <f>SUMIF('ESTABLECIMIENTOS-OK'!$AY$6:$AY$557,"=BANDA DE SHILCAYO",'ESTABLECIMIENTOS-OK'!P$6:P$557)</f>
        <v>1177</v>
      </c>
      <c r="M7" s="45">
        <f>SUMIF('ESTABLECIMIENTOS-OK'!$AY$6:$AY$557,"=BANDA DE SHILCAYO",'ESTABLECIMIENTOS-OK'!Q$6:Q$557)</f>
        <v>1032</v>
      </c>
      <c r="N7" s="45">
        <f>SUMIF('ESTABLECIMIENTOS-OK'!$AY$6:$AY$557,"=BANDA DE SHILCAYO",'ESTABLECIMIENTOS-OK'!R$6:R$557)</f>
        <v>1029</v>
      </c>
      <c r="O7" s="45">
        <f>SUMIF('ESTABLECIMIENTOS-OK'!$AY$6:$AY$557,"=BANDA DE SHILCAYO",'ESTABLECIMIENTOS-OK'!S$6:S$557)</f>
        <v>1007</v>
      </c>
      <c r="P7" s="45">
        <f>SUMIF('ESTABLECIMIENTOS-OK'!$AY$6:$AY$557,"=BANDA DE SHILCAYO",'ESTABLECIMIENTOS-OK'!T$6:T$557)</f>
        <v>1032</v>
      </c>
      <c r="Q7" s="45">
        <f>SUMIF('ESTABLECIMIENTOS-OK'!$AY$6:$AY$557,"=BANDA DE SHILCAYO",'ESTABLECIMIENTOS-OK'!U$6:U$557)</f>
        <v>948</v>
      </c>
      <c r="R7" s="45">
        <f>SUMIF('ESTABLECIMIENTOS-OK'!$AY$6:$AY$557,"=BANDA DE SHILCAYO",'ESTABLECIMIENTOS-OK'!V$6:V$557)</f>
        <v>938</v>
      </c>
      <c r="S7" s="45">
        <f>SUMIF('ESTABLECIMIENTOS-OK'!$AY$6:$AY$557,"=BANDA DE SHILCAYO",'ESTABLECIMIENTOS-OK'!W$6:W$557)</f>
        <v>897</v>
      </c>
      <c r="T7" s="45">
        <f>SUMIF('ESTABLECIMIENTOS-OK'!$AY$6:$AY$557,"=BANDA DE SHILCAYO",'ESTABLECIMIENTOS-OK'!X$6:X$557)</f>
        <v>867</v>
      </c>
      <c r="U7" s="45">
        <f>SUMIF('ESTABLECIMIENTOS-OK'!$AY$6:$AY$557,"=BANDA DE SHILCAYO",'ESTABLECIMIENTOS-OK'!Y$6:Y$557)</f>
        <v>868</v>
      </c>
      <c r="V7" s="45">
        <f>SUMIF('ESTABLECIMIENTOS-OK'!$AY$6:$AY$557,"=BANDA DE SHILCAYO",'ESTABLECIMIENTOS-OK'!Z$6:Z$557)</f>
        <v>838</v>
      </c>
      <c r="W7" s="45">
        <f>SUMIF('ESTABLECIMIENTOS-OK'!$AY$6:$AY$557,"=BANDA DE SHILCAYO",'ESTABLECIMIENTOS-OK'!AA$6:AA$557)</f>
        <v>3710</v>
      </c>
      <c r="X7" s="45">
        <f>SUMIF('ESTABLECIMIENTOS-OK'!$AY$6:$AY$557,"=BANDA DE SHILCAYO",'ESTABLECIMIENTOS-OK'!AB$6:AB$557)</f>
        <v>3777</v>
      </c>
      <c r="Y7" s="45">
        <f>SUMIF('ESTABLECIMIENTOS-OK'!$AY$6:$AY$557,"=BANDA DE SHILCAYO",'ESTABLECIMIENTOS-OK'!AC$6:AC$557)</f>
        <v>3723</v>
      </c>
      <c r="Z7" s="45">
        <f>SUMIF('ESTABLECIMIENTOS-OK'!$AY$6:$AY$557,"=BANDA DE SHILCAYO",'ESTABLECIMIENTOS-OK'!AD$6:AD$557)</f>
        <v>3537</v>
      </c>
      <c r="AA7" s="45">
        <f>SUMIF('ESTABLECIMIENTOS-OK'!$AY$6:$AY$557,"=BANDA DE SHILCAYO",'ESTABLECIMIENTOS-OK'!AE$6:AE$557)</f>
        <v>3411</v>
      </c>
      <c r="AB7" s="45">
        <f>SUMIF('ESTABLECIMIENTOS-OK'!$AY$6:$AY$557,"=BANDA DE SHILCAYO",'ESTABLECIMIENTOS-OK'!AF$6:AF$557)</f>
        <v>2846</v>
      </c>
      <c r="AC7" s="45">
        <f>SUMIF('ESTABLECIMIENTOS-OK'!$AY$6:$AY$557,"=BANDA DE SHILCAYO",'ESTABLECIMIENTOS-OK'!AG$6:AG$557)</f>
        <v>2648</v>
      </c>
      <c r="AD7" s="45">
        <f>SUMIF('ESTABLECIMIENTOS-OK'!$AY$6:$AY$557,"=BANDA DE SHILCAYO",'ESTABLECIMIENTOS-OK'!AH$6:AH$557)</f>
        <v>2439</v>
      </c>
      <c r="AE7" s="45">
        <f>SUMIF('ESTABLECIMIENTOS-OK'!$AY$6:$AY$557,"=BANDA DE SHILCAYO",'ESTABLECIMIENTOS-OK'!AI$6:AI$557)</f>
        <v>1759</v>
      </c>
      <c r="AF7" s="45">
        <f>SUMIF('ESTABLECIMIENTOS-OK'!$AY$6:$AY$557,"=BANDA DE SHILCAYO",'ESTABLECIMIENTOS-OK'!AJ$6:AJ$557)</f>
        <v>1187</v>
      </c>
      <c r="AG7" s="45">
        <f>SUMIF('ESTABLECIMIENTOS-OK'!$AY$6:$AY$557,"=BANDA DE SHILCAYO",'ESTABLECIMIENTOS-OK'!AK$6:AK$557)</f>
        <v>801</v>
      </c>
      <c r="AH7" s="45">
        <f>SUMIF('ESTABLECIMIENTOS-OK'!$AY$6:$AY$557,"=BANDA DE SHILCAYO",'ESTABLECIMIENTOS-OK'!AL$6:AL$557)</f>
        <v>456</v>
      </c>
      <c r="AI7" s="45">
        <f>SUMIF('ESTABLECIMIENTOS-OK'!$AY$6:$AY$557,"=BANDA DE SHILCAYO",'ESTABLECIMIENTOS-OK'!AM$6:AM$557)</f>
        <v>263</v>
      </c>
      <c r="AJ7" s="45">
        <f>SUMIF('ESTABLECIMIENTOS-OK'!$AY$6:$AY$557,"=BANDA DE SHILCAYO",'ESTABLECIMIENTOS-OK'!AN$6:AN$557)</f>
        <v>214</v>
      </c>
      <c r="AK7" s="45">
        <f>SUMIF('ESTABLECIMIENTOS-OK'!$AY$6:$AY$557,"=BANDA DE SHILCAYO",'ESTABLECIMIENTOS-OK'!AO$6:AO$557)</f>
        <v>52</v>
      </c>
      <c r="AL7" s="45">
        <f>SUMIF('ESTABLECIMIENTOS-OK'!$AY$6:$AY$557,"=BANDA DE SHILCAYO",'ESTABLECIMIENTOS-OK'!AP$6:AP$557)</f>
        <v>577</v>
      </c>
      <c r="AM7" s="45">
        <f>SUMIF('ESTABLECIMIENTOS-OK'!$AY$6:$AY$557,"=BANDA DE SHILCAYO",'ESTABLECIMIENTOS-OK'!AQ$6:AQ$557)</f>
        <v>571</v>
      </c>
      <c r="AN7" s="45">
        <f>SUMIF('ESTABLECIMIENTOS-OK'!$AY$6:$AY$557,"=BANDA DE SHILCAYO",'ESTABLECIMIENTOS-OK'!AR$6:AR$557)</f>
        <v>1385</v>
      </c>
      <c r="AO7" s="45">
        <f>SUMIF('ESTABLECIMIENTOS-OK'!$AY$6:$AY$557,"=BANDA DE SHILCAYO",'ESTABLECIMIENTOS-OK'!AS$6:AS$557)</f>
        <v>25439</v>
      </c>
      <c r="AP7" s="45">
        <f>SUMIF('ESTABLECIMIENTOS-OK'!$AY$6:$AY$557,"=BANDA DE SHILCAYO",'ESTABLECIMIENTOS-OK'!AT$6:AT$557)</f>
        <v>2682</v>
      </c>
      <c r="AQ7" s="45">
        <f>SUMIF('ESTABLECIMIENTOS-OK'!$AY$6:$AY$557,"=BANDA DE SHILCAYO",'ESTABLECIMIENTOS-OK'!AU$6:AU$557)</f>
        <v>2106</v>
      </c>
      <c r="AR7" s="45">
        <f>SUMIF('ESTABLECIMIENTOS-OK'!$AY$6:$AY$557,"=BANDA DE SHILCAYO",'ESTABLECIMIENTOS-OK'!AV$6:AV$557)</f>
        <v>10044</v>
      </c>
      <c r="AS7" s="45">
        <f>SUMIF('ESTABLECIMIENTOS-OK'!$AY$6:$AY$557,"=BANDA DE SHILCAYO",'ESTABLECIMIENTOS-OK'!AW$6:AW$557)</f>
        <v>1391</v>
      </c>
    </row>
    <row r="8" spans="1:45" ht="23.25" customHeight="1" x14ac:dyDescent="0.2">
      <c r="A8" s="44" t="s">
        <v>114</v>
      </c>
      <c r="B8" s="23">
        <f t="shared" ref="B8:B70" si="2">+SUM(C8:AJ8)</f>
        <v>84795</v>
      </c>
      <c r="C8" s="45">
        <f>SUMIF('ESTABLECIMIENTOS-OK'!$AY$6:$AY$557,"=TARAPOTO",'ESTABLECIMIENTOS-OK'!G$6:G$557)</f>
        <v>1513</v>
      </c>
      <c r="D8" s="45">
        <f>SUMIF('ESTABLECIMIENTOS-OK'!$AY$6:$AY$557,"=TARAPOTO",'ESTABLECIMIENTOS-OK'!H$6:H$557)</f>
        <v>1343</v>
      </c>
      <c r="E8" s="45">
        <f>SUMIF('ESTABLECIMIENTOS-OK'!$AY$6:$AY$557,"=TARAPOTO",'ESTABLECIMIENTOS-OK'!I$6:I$557)</f>
        <v>1428</v>
      </c>
      <c r="F8" s="45">
        <f>SUMIF('ESTABLECIMIENTOS-OK'!$AY$6:$AY$557,"=TARAPOTO",'ESTABLECIMIENTOS-OK'!J$6:J$557)</f>
        <v>1353</v>
      </c>
      <c r="G8" s="45">
        <f>SUMIF('ESTABLECIMIENTOS-OK'!$AY$6:$AY$557,"=TARAPOTO",'ESTABLECIMIENTOS-OK'!K$6:K$557)</f>
        <v>1638</v>
      </c>
      <c r="H8" s="45">
        <f>SUMIF('ESTABLECIMIENTOS-OK'!$AY$6:$AY$557,"=TARAPOTO",'ESTABLECIMIENTOS-OK'!L$6:L$557)</f>
        <v>1248</v>
      </c>
      <c r="I8" s="45">
        <f>SUMIF('ESTABLECIMIENTOS-OK'!$AY$6:$AY$557,"=TARAPOTO",'ESTABLECIMIENTOS-OK'!M$6:M$557)</f>
        <v>1462</v>
      </c>
      <c r="J8" s="45">
        <f>SUMIF('ESTABLECIMIENTOS-OK'!$AY$6:$AY$557,"=TARAPOTO",'ESTABLECIMIENTOS-OK'!N$6:N$557)</f>
        <v>1554</v>
      </c>
      <c r="K8" s="45">
        <f>SUMIF('ESTABLECIMIENTOS-OK'!$AY$6:$AY$557,"=TARAPOTO",'ESTABLECIMIENTOS-OK'!O$6:O$557)</f>
        <v>1517</v>
      </c>
      <c r="L8" s="45">
        <f>SUMIF('ESTABLECIMIENTOS-OK'!$AY$6:$AY$557,"=TARAPOTO",'ESTABLECIMIENTOS-OK'!P$6:P$557)</f>
        <v>1519</v>
      </c>
      <c r="M8" s="45">
        <f>SUMIF('ESTABLECIMIENTOS-OK'!$AY$6:$AY$557,"=TARAPOTO",'ESTABLECIMIENTOS-OK'!Q$6:Q$557)</f>
        <v>1484</v>
      </c>
      <c r="N8" s="45">
        <f>SUMIF('ESTABLECIMIENTOS-OK'!$AY$6:$AY$557,"=TARAPOTO",'ESTABLECIMIENTOS-OK'!R$6:R$557)</f>
        <v>1563</v>
      </c>
      <c r="O8" s="45">
        <f>SUMIF('ESTABLECIMIENTOS-OK'!$AY$6:$AY$557,"=TARAPOTO",'ESTABLECIMIENTOS-OK'!S$6:S$557)</f>
        <v>1567</v>
      </c>
      <c r="P8" s="45">
        <f>SUMIF('ESTABLECIMIENTOS-OK'!$AY$6:$AY$557,"=TARAPOTO",'ESTABLECIMIENTOS-OK'!T$6:T$557)</f>
        <v>1574</v>
      </c>
      <c r="Q8" s="45">
        <f>SUMIF('ESTABLECIMIENTOS-OK'!$AY$6:$AY$557,"=TARAPOTO",'ESTABLECIMIENTOS-OK'!U$6:U$557)</f>
        <v>1501</v>
      </c>
      <c r="R8" s="45">
        <f>SUMIF('ESTABLECIMIENTOS-OK'!$AY$6:$AY$557,"=TARAPOTO",'ESTABLECIMIENTOS-OK'!V$6:V$557)</f>
        <v>1433</v>
      </c>
      <c r="S8" s="45">
        <f>SUMIF('ESTABLECIMIENTOS-OK'!$AY$6:$AY$557,"=TARAPOTO",'ESTABLECIMIENTOS-OK'!W$6:W$557)</f>
        <v>1343</v>
      </c>
      <c r="T8" s="45">
        <f>SUMIF('ESTABLECIMIENTOS-OK'!$AY$6:$AY$557,"=TARAPOTO",'ESTABLECIMIENTOS-OK'!X$6:X$557)</f>
        <v>1337</v>
      </c>
      <c r="U8" s="45">
        <f>SUMIF('ESTABLECIMIENTOS-OK'!$AY$6:$AY$557,"=TARAPOTO",'ESTABLECIMIENTOS-OK'!Y$6:Y$557)</f>
        <v>1333</v>
      </c>
      <c r="V8" s="45">
        <f>SUMIF('ESTABLECIMIENTOS-OK'!$AY$6:$AY$557,"=TARAPOTO",'ESTABLECIMIENTOS-OK'!Z$6:Z$557)</f>
        <v>1316</v>
      </c>
      <c r="W8" s="45">
        <f>SUMIF('ESTABLECIMIENTOS-OK'!$AY$6:$AY$557,"=TARAPOTO",'ESTABLECIMIENTOS-OK'!AA$6:AA$557)</f>
        <v>6185</v>
      </c>
      <c r="X8" s="45">
        <f>SUMIF('ESTABLECIMIENTOS-OK'!$AY$6:$AY$557,"=TARAPOTO",'ESTABLECIMIENTOS-OK'!AB$6:AB$557)</f>
        <v>6327</v>
      </c>
      <c r="Y8" s="45">
        <f>SUMIF('ESTABLECIMIENTOS-OK'!$AY$6:$AY$557,"=TARAPOTO",'ESTABLECIMIENTOS-OK'!AC$6:AC$557)</f>
        <v>6231</v>
      </c>
      <c r="Z8" s="45">
        <f>SUMIF('ESTABLECIMIENTOS-OK'!$AY$6:$AY$557,"=TARAPOTO",'ESTABLECIMIENTOS-OK'!AD$6:AD$557)</f>
        <v>6140</v>
      </c>
      <c r="AA8" s="45">
        <f>SUMIF('ESTABLECIMIENTOS-OK'!$AY$6:$AY$557,"=TARAPOTO",'ESTABLECIMIENTOS-OK'!AE$6:AE$557)</f>
        <v>6125</v>
      </c>
      <c r="AB8" s="45">
        <f>SUMIF('ESTABLECIMIENTOS-OK'!$AY$6:$AY$557,"=TARAPOTO",'ESTABLECIMIENTOS-OK'!AF$6:AF$557)</f>
        <v>5146</v>
      </c>
      <c r="AC8" s="45">
        <f>SUMIF('ESTABLECIMIENTOS-OK'!$AY$6:$AY$557,"=TARAPOTO",'ESTABLECIMIENTOS-OK'!AG$6:AG$557)</f>
        <v>4945</v>
      </c>
      <c r="AD8" s="45">
        <f>SUMIF('ESTABLECIMIENTOS-OK'!$AY$6:$AY$557,"=TARAPOTO",'ESTABLECIMIENTOS-OK'!AH$6:AH$557)</f>
        <v>4560</v>
      </c>
      <c r="AE8" s="45">
        <f>SUMIF('ESTABLECIMIENTOS-OK'!$AY$6:$AY$557,"=TARAPOTO",'ESTABLECIMIENTOS-OK'!AI$6:AI$557)</f>
        <v>3613</v>
      </c>
      <c r="AF8" s="45">
        <f>SUMIF('ESTABLECIMIENTOS-OK'!$AY$6:$AY$557,"=TARAPOTO",'ESTABLECIMIENTOS-OK'!AJ$6:AJ$557)</f>
        <v>2484</v>
      </c>
      <c r="AG8" s="45">
        <f>SUMIF('ESTABLECIMIENTOS-OK'!$AY$6:$AY$557,"=TARAPOTO",'ESTABLECIMIENTOS-OK'!AK$6:AK$557)</f>
        <v>1735</v>
      </c>
      <c r="AH8" s="45">
        <f>SUMIF('ESTABLECIMIENTOS-OK'!$AY$6:$AY$557,"=TARAPOTO",'ESTABLECIMIENTOS-OK'!AL$6:AL$557)</f>
        <v>1076</v>
      </c>
      <c r="AI8" s="45">
        <f>SUMIF('ESTABLECIMIENTOS-OK'!$AY$6:$AY$557,"=TARAPOTO",'ESTABLECIMIENTOS-OK'!AM$6:AM$557)</f>
        <v>661</v>
      </c>
      <c r="AJ8" s="45">
        <f>SUMIF('ESTABLECIMIENTOS-OK'!$AY$6:$AY$557,"=TARAPOTO",'ESTABLECIMIENTOS-OK'!AN$6:AN$557)</f>
        <v>541</v>
      </c>
      <c r="AK8" s="45">
        <f>SUMIF('ESTABLECIMIENTOS-OK'!$AY$6:$AY$557,"=TARAPOTO",'ESTABLECIMIENTOS-OK'!AO$6:AO$557)</f>
        <v>86</v>
      </c>
      <c r="AL8" s="45">
        <f>SUMIF('ESTABLECIMIENTOS-OK'!$AY$6:$AY$557,"=TARAPOTO",'ESTABLECIMIENTOS-OK'!AP$6:AP$557)</f>
        <v>772</v>
      </c>
      <c r="AM8" s="45">
        <f>SUMIF('ESTABLECIMIENTOS-OK'!$AY$6:$AY$557,"=TARAPOTO",'ESTABLECIMIENTOS-OK'!AQ$6:AQ$557)</f>
        <v>741</v>
      </c>
      <c r="AN8" s="45">
        <f>SUMIF('ESTABLECIMIENTOS-OK'!$AY$6:$AY$557,"=TARAPOTO",'ESTABLECIMIENTOS-OK'!AR$6:AR$557)</f>
        <v>1819</v>
      </c>
      <c r="AO8" s="45">
        <f>SUMIF('ESTABLECIMIENTOS-OK'!$AY$6:$AY$557,"=TARAPOTO",'ESTABLECIMIENTOS-OK'!AS$6:AS$557)</f>
        <v>38730</v>
      </c>
      <c r="AP8" s="45">
        <f>SUMIF('ESTABLECIMIENTOS-OK'!$AY$6:$AY$557,"=TARAPOTO",'ESTABLECIMIENTOS-OK'!AT$6:AT$557)</f>
        <v>3717</v>
      </c>
      <c r="AQ8" s="45">
        <f>SUMIF('ESTABLECIMIENTOS-OK'!$AY$6:$AY$557,"=TARAPOTO",'ESTABLECIMIENTOS-OK'!AU$6:AU$557)</f>
        <v>3363</v>
      </c>
      <c r="AR8" s="45">
        <f>SUMIF('ESTABLECIMIENTOS-OK'!$AY$6:$AY$557,"=TARAPOTO",'ESTABLECIMIENTOS-OK'!AV$6:AV$557)</f>
        <v>15787</v>
      </c>
      <c r="AS8" s="45">
        <f>SUMIF('ESTABLECIMIENTOS-OK'!$AY$6:$AY$557,"=TARAPOTO",'ESTABLECIMIENTOS-OK'!AW$6:AW$557)</f>
        <v>2066</v>
      </c>
    </row>
    <row r="9" spans="1:45" ht="23.25" customHeight="1" x14ac:dyDescent="0.2">
      <c r="A9" s="44" t="s">
        <v>115</v>
      </c>
      <c r="B9" s="23">
        <f t="shared" si="2"/>
        <v>51387</v>
      </c>
      <c r="C9" s="45">
        <f>SUMIF('ESTABLECIMIENTOS-OK'!$AY$6:$AY$557,"=MORALES",'ESTABLECIMIENTOS-OK'!G$6:G$557)</f>
        <v>1114</v>
      </c>
      <c r="D9" s="45">
        <f>SUMIF('ESTABLECIMIENTOS-OK'!$AY$6:$AY$557,"=MORALES",'ESTABLECIMIENTOS-OK'!H$6:H$557)</f>
        <v>1069</v>
      </c>
      <c r="E9" s="45">
        <f>SUMIF('ESTABLECIMIENTOS-OK'!$AY$6:$AY$557,"=MORALES",'ESTABLECIMIENTOS-OK'!I$6:I$557)</f>
        <v>1108</v>
      </c>
      <c r="F9" s="45">
        <f>SUMIF('ESTABLECIMIENTOS-OK'!$AY$6:$AY$557,"=MORALES",'ESTABLECIMIENTOS-OK'!J$6:J$557)</f>
        <v>1120</v>
      </c>
      <c r="G9" s="45">
        <f>SUMIF('ESTABLECIMIENTOS-OK'!$AY$6:$AY$557,"=MORALES",'ESTABLECIMIENTOS-OK'!K$6:K$557)</f>
        <v>1108</v>
      </c>
      <c r="H9" s="45">
        <f>SUMIF('ESTABLECIMIENTOS-OK'!$AY$6:$AY$557,"=MORALES",'ESTABLECIMIENTOS-OK'!L$6:L$557)</f>
        <v>932</v>
      </c>
      <c r="I9" s="45">
        <f>SUMIF('ESTABLECIMIENTOS-OK'!$AY$6:$AY$557,"=MORALES",'ESTABLECIMIENTOS-OK'!M$6:M$557)</f>
        <v>929</v>
      </c>
      <c r="J9" s="45">
        <f>SUMIF('ESTABLECIMIENTOS-OK'!$AY$6:$AY$557,"=MORALES",'ESTABLECIMIENTOS-OK'!N$6:N$557)</f>
        <v>1091</v>
      </c>
      <c r="K9" s="45">
        <f>SUMIF('ESTABLECIMIENTOS-OK'!$AY$6:$AY$557,"=MORALES",'ESTABLECIMIENTOS-OK'!O$6:O$557)</f>
        <v>1048</v>
      </c>
      <c r="L9" s="45">
        <f>SUMIF('ESTABLECIMIENTOS-OK'!$AY$6:$AY$557,"=MORALES",'ESTABLECIMIENTOS-OK'!P$6:P$557)</f>
        <v>975</v>
      </c>
      <c r="M9" s="45">
        <f>SUMIF('ESTABLECIMIENTOS-OK'!$AY$6:$AY$557,"=MORALES",'ESTABLECIMIENTOS-OK'!Q$6:Q$557)</f>
        <v>1053</v>
      </c>
      <c r="N9" s="45">
        <f>SUMIF('ESTABLECIMIENTOS-OK'!$AY$6:$AY$557,"=MORALES",'ESTABLECIMIENTOS-OK'!R$6:R$557)</f>
        <v>968</v>
      </c>
      <c r="O9" s="45">
        <f>SUMIF('ESTABLECIMIENTOS-OK'!$AY$6:$AY$557,"=MORALES",'ESTABLECIMIENTOS-OK'!S$6:S$557)</f>
        <v>954</v>
      </c>
      <c r="P9" s="45">
        <f>SUMIF('ESTABLECIMIENTOS-OK'!$AY$6:$AY$557,"=MORALES",'ESTABLECIMIENTOS-OK'!T$6:T$557)</f>
        <v>919</v>
      </c>
      <c r="Q9" s="45">
        <f>SUMIF('ESTABLECIMIENTOS-OK'!$AY$6:$AY$557,"=MORALES",'ESTABLECIMIENTOS-OK'!U$6:U$557)</f>
        <v>881</v>
      </c>
      <c r="R9" s="45">
        <f>SUMIF('ESTABLECIMIENTOS-OK'!$AY$6:$AY$557,"=MORALES",'ESTABLECIMIENTOS-OK'!V$6:V$557)</f>
        <v>845</v>
      </c>
      <c r="S9" s="45">
        <f>SUMIF('ESTABLECIMIENTOS-OK'!$AY$6:$AY$557,"=MORALES",'ESTABLECIMIENTOS-OK'!W$6:W$557)</f>
        <v>848</v>
      </c>
      <c r="T9" s="45">
        <f>SUMIF('ESTABLECIMIENTOS-OK'!$AY$6:$AY$557,"=MORALES",'ESTABLECIMIENTOS-OK'!X$6:X$557)</f>
        <v>783</v>
      </c>
      <c r="U9" s="45">
        <f>SUMIF('ESTABLECIMIENTOS-OK'!$AY$6:$AY$557,"=MORALES",'ESTABLECIMIENTOS-OK'!Y$6:Y$557)</f>
        <v>773</v>
      </c>
      <c r="V9" s="45">
        <f>SUMIF('ESTABLECIMIENTOS-OK'!$AY$6:$AY$557,"=MORALES",'ESTABLECIMIENTOS-OK'!Z$6:Z$557)</f>
        <v>798</v>
      </c>
      <c r="W9" s="45">
        <f>SUMIF('ESTABLECIMIENTOS-OK'!$AY$6:$AY$557,"=MORALES",'ESTABLECIMIENTOS-OK'!AA$6:AA$557)</f>
        <v>3598</v>
      </c>
      <c r="X9" s="45">
        <f>SUMIF('ESTABLECIMIENTOS-OK'!$AY$6:$AY$557,"=MORALES",'ESTABLECIMIENTOS-OK'!AB$6:AB$557)</f>
        <v>3889</v>
      </c>
      <c r="Y9" s="45">
        <f>SUMIF('ESTABLECIMIENTOS-OK'!$AY$6:$AY$557,"=MORALES",'ESTABLECIMIENTOS-OK'!AC$6:AC$557)</f>
        <v>3750</v>
      </c>
      <c r="Z9" s="45">
        <f>SUMIF('ESTABLECIMIENTOS-OK'!$AY$6:$AY$557,"=MORALES",'ESTABLECIMIENTOS-OK'!AD$6:AD$557)</f>
        <v>3682</v>
      </c>
      <c r="AA9" s="45">
        <f>SUMIF('ESTABLECIMIENTOS-OK'!$AY$6:$AY$557,"=MORALES",'ESTABLECIMIENTOS-OK'!AE$6:AE$557)</f>
        <v>3468</v>
      </c>
      <c r="AB9" s="45">
        <f>SUMIF('ESTABLECIMIENTOS-OK'!$AY$6:$AY$557,"=MORALES",'ESTABLECIMIENTOS-OK'!AF$6:AF$557)</f>
        <v>2956</v>
      </c>
      <c r="AC9" s="45">
        <f>SUMIF('ESTABLECIMIENTOS-OK'!$AY$6:$AY$557,"=MORALES",'ESTABLECIMIENTOS-OK'!AG$6:AG$557)</f>
        <v>2801</v>
      </c>
      <c r="AD9" s="45">
        <f>SUMIF('ESTABLECIMIENTOS-OK'!$AY$6:$AY$557,"=MORALES",'ESTABLECIMIENTOS-OK'!AH$6:AH$557)</f>
        <v>2534</v>
      </c>
      <c r="AE9" s="45">
        <f>SUMIF('ESTABLECIMIENTOS-OK'!$AY$6:$AY$557,"=MORALES",'ESTABLECIMIENTOS-OK'!AI$6:AI$557)</f>
        <v>2006</v>
      </c>
      <c r="AF9" s="45">
        <f>SUMIF('ESTABLECIMIENTOS-OK'!$AY$6:$AY$557,"=MORALES",'ESTABLECIMIENTOS-OK'!AJ$6:AJ$557)</f>
        <v>1406</v>
      </c>
      <c r="AG9" s="45">
        <f>SUMIF('ESTABLECIMIENTOS-OK'!$AY$6:$AY$557,"=MORALES",'ESTABLECIMIENTOS-OK'!AK$6:AK$557)</f>
        <v>844</v>
      </c>
      <c r="AH9" s="45">
        <f>SUMIF('ESTABLECIMIENTOS-OK'!$AY$6:$AY$557,"=MORALES",'ESTABLECIMIENTOS-OK'!AL$6:AL$557)</f>
        <v>540</v>
      </c>
      <c r="AI9" s="45">
        <f>SUMIF('ESTABLECIMIENTOS-OK'!$AY$6:$AY$557,"=MORALES",'ESTABLECIMIENTOS-OK'!AM$6:AM$557)</f>
        <v>320</v>
      </c>
      <c r="AJ9" s="45">
        <f>SUMIF('ESTABLECIMIENTOS-OK'!$AY$6:$AY$557,"=MORALES",'ESTABLECIMIENTOS-OK'!AN$6:AN$557)</f>
        <v>277</v>
      </c>
      <c r="AK9" s="45">
        <f>SUMIF('ESTABLECIMIENTOS-OK'!$AY$6:$AY$557,"=MORALES",'ESTABLECIMIENTOS-OK'!AO$6:AO$557)</f>
        <v>50</v>
      </c>
      <c r="AL9" s="45">
        <f>SUMIF('ESTABLECIMIENTOS-OK'!$AY$6:$AY$557,"=MORALES",'ESTABLECIMIENTOS-OK'!AP$6:AP$557)</f>
        <v>597</v>
      </c>
      <c r="AM9" s="45">
        <f>SUMIF('ESTABLECIMIENTOS-OK'!$AY$6:$AY$557,"=MORALES",'ESTABLECIMIENTOS-OK'!AQ$6:AQ$557)</f>
        <v>517</v>
      </c>
      <c r="AN9" s="45">
        <f>SUMIF('ESTABLECIMIENTOS-OK'!$AY$6:$AY$557,"=MORALES",'ESTABLECIMIENTOS-OK'!AR$6:AR$557)</f>
        <v>1347</v>
      </c>
      <c r="AO9" s="45">
        <f>SUMIF('ESTABLECIMIENTOS-OK'!$AY$6:$AY$557,"=MORALES",'ESTABLECIMIENTOS-OK'!AS$6:AS$557)</f>
        <v>24225</v>
      </c>
      <c r="AP9" s="45">
        <f>SUMIF('ESTABLECIMIENTOS-OK'!$AY$6:$AY$557,"=MORALES",'ESTABLECIMIENTOS-OK'!AT$6:AT$557)</f>
        <v>2521</v>
      </c>
      <c r="AQ9" s="45">
        <f>SUMIF('ESTABLECIMIENTOS-OK'!$AY$6:$AY$557,"=MORALES",'ESTABLECIMIENTOS-OK'!AU$6:AU$557)</f>
        <v>1973</v>
      </c>
      <c r="AR9" s="45">
        <f>SUMIF('ESTABLECIMIENTOS-OK'!$AY$6:$AY$557,"=MORALES",'ESTABLECIMIENTOS-OK'!AV$6:AV$557)</f>
        <v>9485</v>
      </c>
      <c r="AS9" s="45">
        <f>SUMIF('ESTABLECIMIENTOS-OK'!$AY$6:$AY$557,"=MORALES",'ESTABLECIMIENTOS-OK'!AW$6:AW$557)</f>
        <v>898</v>
      </c>
    </row>
    <row r="10" spans="1:45" ht="23.25" customHeight="1" x14ac:dyDescent="0.2">
      <c r="A10" s="44" t="s">
        <v>116</v>
      </c>
      <c r="B10" s="23">
        <f t="shared" si="2"/>
        <v>6458</v>
      </c>
      <c r="C10" s="45">
        <f>SUMIF('ESTABLECIMIENTOS-OK'!$AY$6:$AY$557,"=SAUCE",'ESTABLECIMIENTOS-OK'!G$6:G$557)</f>
        <v>157</v>
      </c>
      <c r="D10" s="45">
        <f>SUMIF('ESTABLECIMIENTOS-OK'!$AY$6:$AY$557,"=SAUCE",'ESTABLECIMIENTOS-OK'!H$6:H$557)</f>
        <v>135</v>
      </c>
      <c r="E10" s="45">
        <f>SUMIF('ESTABLECIMIENTOS-OK'!$AY$6:$AY$557,"=SAUCE",'ESTABLECIMIENTOS-OK'!I$6:I$557)</f>
        <v>133</v>
      </c>
      <c r="F10" s="45">
        <f>SUMIF('ESTABLECIMIENTOS-OK'!$AY$6:$AY$557,"=SAUCE",'ESTABLECIMIENTOS-OK'!J$6:J$557)</f>
        <v>132</v>
      </c>
      <c r="G10" s="45">
        <f>SUMIF('ESTABLECIMIENTOS-OK'!$AY$6:$AY$557,"=SAUCE",'ESTABLECIMIENTOS-OK'!K$6:K$557)</f>
        <v>118</v>
      </c>
      <c r="H10" s="45">
        <f>SUMIF('ESTABLECIMIENTOS-OK'!$AY$6:$AY$557,"=SAUCE",'ESTABLECIMIENTOS-OK'!L$6:L$557)</f>
        <v>122</v>
      </c>
      <c r="I10" s="45">
        <f>SUMIF('ESTABLECIMIENTOS-OK'!$AY$6:$AY$557,"=SAUCE",'ESTABLECIMIENTOS-OK'!M$6:M$557)</f>
        <v>114</v>
      </c>
      <c r="J10" s="45">
        <f>SUMIF('ESTABLECIMIENTOS-OK'!$AY$6:$AY$557,"=SAUCE",'ESTABLECIMIENTOS-OK'!N$6:N$557)</f>
        <v>116</v>
      </c>
      <c r="K10" s="45">
        <f>SUMIF('ESTABLECIMIENTOS-OK'!$AY$6:$AY$557,"=SAUCE",'ESTABLECIMIENTOS-OK'!O$6:O$557)</f>
        <v>134</v>
      </c>
      <c r="L10" s="45">
        <f>SUMIF('ESTABLECIMIENTOS-OK'!$AY$6:$AY$557,"=SAUCE",'ESTABLECIMIENTOS-OK'!P$6:P$557)</f>
        <v>108</v>
      </c>
      <c r="M10" s="45">
        <f>SUMIF('ESTABLECIMIENTOS-OK'!$AY$6:$AY$557,"=SAUCE",'ESTABLECIMIENTOS-OK'!Q$6:Q$557)</f>
        <v>133</v>
      </c>
      <c r="N10" s="45">
        <f>SUMIF('ESTABLECIMIENTOS-OK'!$AY$6:$AY$557,"=SAUCE",'ESTABLECIMIENTOS-OK'!R$6:R$557)</f>
        <v>138</v>
      </c>
      <c r="O10" s="45">
        <f>SUMIF('ESTABLECIMIENTOS-OK'!$AY$6:$AY$557,"=SAUCE",'ESTABLECIMIENTOS-OK'!S$6:S$557)</f>
        <v>128</v>
      </c>
      <c r="P10" s="45">
        <f>SUMIF('ESTABLECIMIENTOS-OK'!$AY$6:$AY$557,"=SAUCE",'ESTABLECIMIENTOS-OK'!T$6:T$557)</f>
        <v>128</v>
      </c>
      <c r="Q10" s="45">
        <f>SUMIF('ESTABLECIMIENTOS-OK'!$AY$6:$AY$557,"=SAUCE",'ESTABLECIMIENTOS-OK'!U$6:U$557)</f>
        <v>113</v>
      </c>
      <c r="R10" s="45">
        <f>SUMIF('ESTABLECIMIENTOS-OK'!$AY$6:$AY$557,"=SAUCE",'ESTABLECIMIENTOS-OK'!V$6:V$557)</f>
        <v>138</v>
      </c>
      <c r="S10" s="45">
        <f>SUMIF('ESTABLECIMIENTOS-OK'!$AY$6:$AY$557,"=SAUCE",'ESTABLECIMIENTOS-OK'!W$6:W$557)</f>
        <v>134</v>
      </c>
      <c r="T10" s="45">
        <f>SUMIF('ESTABLECIMIENTOS-OK'!$AY$6:$AY$557,"=SAUCE",'ESTABLECIMIENTOS-OK'!X$6:X$557)</f>
        <v>110</v>
      </c>
      <c r="U10" s="45">
        <f>SUMIF('ESTABLECIMIENTOS-OK'!$AY$6:$AY$557,"=SAUCE",'ESTABLECIMIENTOS-OK'!Y$6:Y$557)</f>
        <v>116</v>
      </c>
      <c r="V10" s="45">
        <f>SUMIF('ESTABLECIMIENTOS-OK'!$AY$6:$AY$557,"=SAUCE",'ESTABLECIMIENTOS-OK'!Z$6:Z$557)</f>
        <v>103</v>
      </c>
      <c r="W10" s="45">
        <f>SUMIF('ESTABLECIMIENTOS-OK'!$AY$6:$AY$557,"=SAUCE",'ESTABLECIMIENTOS-OK'!AA$6:AA$557)</f>
        <v>523</v>
      </c>
      <c r="X10" s="45">
        <f>SUMIF('ESTABLECIMIENTOS-OK'!$AY$6:$AY$557,"=SAUCE",'ESTABLECIMIENTOS-OK'!AB$6:AB$557)</f>
        <v>464</v>
      </c>
      <c r="Y10" s="45">
        <f>SUMIF('ESTABLECIMIENTOS-OK'!$AY$6:$AY$557,"=SAUCE",'ESTABLECIMIENTOS-OK'!AC$6:AC$557)</f>
        <v>455</v>
      </c>
      <c r="Z10" s="45">
        <f>SUMIF('ESTABLECIMIENTOS-OK'!$AY$6:$AY$557,"=SAUCE",'ESTABLECIMIENTOS-OK'!AD$6:AD$557)</f>
        <v>469</v>
      </c>
      <c r="AA10" s="45">
        <f>SUMIF('ESTABLECIMIENTOS-OK'!$AY$6:$AY$557,"=SAUCE",'ESTABLECIMIENTOS-OK'!AE$6:AE$557)</f>
        <v>427</v>
      </c>
      <c r="AB10" s="45">
        <f>SUMIF('ESTABLECIMIENTOS-OK'!$AY$6:$AY$557,"=SAUCE",'ESTABLECIMIENTOS-OK'!AF$6:AF$557)</f>
        <v>388</v>
      </c>
      <c r="AC10" s="45">
        <f>SUMIF('ESTABLECIMIENTOS-OK'!$AY$6:$AY$557,"=SAUCE",'ESTABLECIMIENTOS-OK'!AG$6:AG$557)</f>
        <v>322</v>
      </c>
      <c r="AD10" s="45">
        <f>SUMIF('ESTABLECIMIENTOS-OK'!$AY$6:$AY$557,"=SAUCE",'ESTABLECIMIENTOS-OK'!AH$6:AH$557)</f>
        <v>269</v>
      </c>
      <c r="AE10" s="45">
        <f>SUMIF('ESTABLECIMIENTOS-OK'!$AY$6:$AY$557,"=SAUCE",'ESTABLECIMIENTOS-OK'!AI$6:AI$557)</f>
        <v>255</v>
      </c>
      <c r="AF10" s="45">
        <f>SUMIF('ESTABLECIMIENTOS-OK'!$AY$6:$AY$557,"=SAUCE",'ESTABLECIMIENTOS-OK'!AJ$6:AJ$557)</f>
        <v>140</v>
      </c>
      <c r="AG10" s="45">
        <f>SUMIF('ESTABLECIMIENTOS-OK'!$AY$6:$AY$557,"=SAUCE",'ESTABLECIMIENTOS-OK'!AK$6:AK$557)</f>
        <v>103</v>
      </c>
      <c r="AH10" s="45">
        <f>SUMIF('ESTABLECIMIENTOS-OK'!$AY$6:$AY$557,"=SAUCE",'ESTABLECIMIENTOS-OK'!AL$6:AL$557)</f>
        <v>67</v>
      </c>
      <c r="AI10" s="45">
        <f>SUMIF('ESTABLECIMIENTOS-OK'!$AY$6:$AY$557,"=SAUCE",'ESTABLECIMIENTOS-OK'!AM$6:AM$557)</f>
        <v>36</v>
      </c>
      <c r="AJ10" s="45">
        <f>SUMIF('ESTABLECIMIENTOS-OK'!$AY$6:$AY$557,"=SAUCE",'ESTABLECIMIENTOS-OK'!AN$6:AN$557)</f>
        <v>30</v>
      </c>
      <c r="AK10" s="45">
        <f>SUMIF('ESTABLECIMIENTOS-OK'!$AY$6:$AY$557,"=SAUCE",'ESTABLECIMIENTOS-OK'!AO$6:AO$557)</f>
        <v>14</v>
      </c>
      <c r="AL10" s="45">
        <f>SUMIF('ESTABLECIMIENTOS-OK'!$AY$6:$AY$557,"=SAUCE",'ESTABLECIMIENTOS-OK'!AP$6:AP$557)</f>
        <v>86</v>
      </c>
      <c r="AM10" s="45">
        <f>SUMIF('ESTABLECIMIENTOS-OK'!$AY$6:$AY$557,"=SAUCE",'ESTABLECIMIENTOS-OK'!AQ$6:AQ$557)</f>
        <v>71</v>
      </c>
      <c r="AN10" s="45">
        <f>SUMIF('ESTABLECIMIENTOS-OK'!$AY$6:$AY$557,"=SAUCE",'ESTABLECIMIENTOS-OK'!AR$6:AR$557)</f>
        <v>192</v>
      </c>
      <c r="AO10" s="45">
        <f>SUMIF('ESTABLECIMIENTOS-OK'!$AY$6:$AY$557,"=SAUCE",'ESTABLECIMIENTOS-OK'!AS$6:AS$557)</f>
        <v>3053</v>
      </c>
      <c r="AP10" s="45">
        <f>SUMIF('ESTABLECIMIENTOS-OK'!$AY$6:$AY$557,"=SAUCE",'ESTABLECIMIENTOS-OK'!AT$6:AT$557)</f>
        <v>326</v>
      </c>
      <c r="AQ10" s="45">
        <f>SUMIF('ESTABLECIMIENTOS-OK'!$AY$6:$AY$557,"=SAUCE",'ESTABLECIMIENTOS-OK'!AU$6:AU$557)</f>
        <v>288</v>
      </c>
      <c r="AR10" s="45">
        <f>SUMIF('ESTABLECIMIENTOS-OK'!$AY$6:$AY$557,"=SAUCE",'ESTABLECIMIENTOS-OK'!AV$6:AV$557)</f>
        <v>1261</v>
      </c>
      <c r="AS10" s="45">
        <f>SUMIF('ESTABLECIMIENTOS-OK'!$AY$6:$AY$557,"=SAUCE",'ESTABLECIMIENTOS-OK'!AW$6:AW$557)</f>
        <v>228</v>
      </c>
    </row>
    <row r="11" spans="1:45" ht="23.25" customHeight="1" x14ac:dyDescent="0.2">
      <c r="A11" s="44" t="s">
        <v>117</v>
      </c>
      <c r="B11" s="23">
        <f t="shared" si="2"/>
        <v>7281</v>
      </c>
      <c r="C11" s="45">
        <f>SUMIF('ESTABLECIMIENTOS-OK'!$AY$6:$AY$557,"=JUAN GUERRA",'ESTABLECIMIENTOS-OK'!G$6:G$557)</f>
        <v>152</v>
      </c>
      <c r="D11" s="45">
        <f>SUMIF('ESTABLECIMIENTOS-OK'!$AY$6:$AY$557,"=JUAN GUERRA",'ESTABLECIMIENTOS-OK'!H$6:H$557)</f>
        <v>141</v>
      </c>
      <c r="E11" s="45">
        <f>SUMIF('ESTABLECIMIENTOS-OK'!$AY$6:$AY$557,"=JUAN GUERRA",'ESTABLECIMIENTOS-OK'!I$6:I$557)</f>
        <v>145</v>
      </c>
      <c r="F11" s="45">
        <f>SUMIF('ESTABLECIMIENTOS-OK'!$AY$6:$AY$557,"=JUAN GUERRA",'ESTABLECIMIENTOS-OK'!J$6:J$557)</f>
        <v>120</v>
      </c>
      <c r="G11" s="45">
        <f>SUMIF('ESTABLECIMIENTOS-OK'!$AY$6:$AY$557,"=JUAN GUERRA",'ESTABLECIMIENTOS-OK'!K$6:K$557)</f>
        <v>151</v>
      </c>
      <c r="H11" s="45">
        <f>SUMIF('ESTABLECIMIENTOS-OK'!$AY$6:$AY$557,"=JUAN GUERRA",'ESTABLECIMIENTOS-OK'!L$6:L$557)</f>
        <v>89</v>
      </c>
      <c r="I11" s="45">
        <f>SUMIF('ESTABLECIMIENTOS-OK'!$AY$6:$AY$557,"=JUAN GUERRA",'ESTABLECIMIENTOS-OK'!M$6:M$557)</f>
        <v>126</v>
      </c>
      <c r="J11" s="45">
        <f>SUMIF('ESTABLECIMIENTOS-OK'!$AY$6:$AY$557,"=JUAN GUERRA",'ESTABLECIMIENTOS-OK'!N$6:N$557)</f>
        <v>96</v>
      </c>
      <c r="K11" s="45">
        <f>SUMIF('ESTABLECIMIENTOS-OK'!$AY$6:$AY$557,"=JUAN GUERRA",'ESTABLECIMIENTOS-OK'!O$6:O$557)</f>
        <v>106</v>
      </c>
      <c r="L11" s="45">
        <f>SUMIF('ESTABLECIMIENTOS-OK'!$AY$6:$AY$557,"=JUAN GUERRA",'ESTABLECIMIENTOS-OK'!P$6:P$557)</f>
        <v>119</v>
      </c>
      <c r="M11" s="45">
        <f>SUMIF('ESTABLECIMIENTOS-OK'!$AY$6:$AY$557,"=JUAN GUERRA",'ESTABLECIMIENTOS-OK'!Q$6:Q$557)</f>
        <v>87</v>
      </c>
      <c r="N11" s="45">
        <f>SUMIF('ESTABLECIMIENTOS-OK'!$AY$6:$AY$557,"=JUAN GUERRA",'ESTABLECIMIENTOS-OK'!R$6:R$557)</f>
        <v>103</v>
      </c>
      <c r="O11" s="45">
        <f>SUMIF('ESTABLECIMIENTOS-OK'!$AY$6:$AY$557,"=JUAN GUERRA",'ESTABLECIMIENTOS-OK'!S$6:S$557)</f>
        <v>113</v>
      </c>
      <c r="P11" s="45">
        <f>SUMIF('ESTABLECIMIENTOS-OK'!$AY$6:$AY$557,"=JUAN GUERRA",'ESTABLECIMIENTOS-OK'!T$6:T$557)</f>
        <v>121</v>
      </c>
      <c r="Q11" s="45">
        <f>SUMIF('ESTABLECIMIENTOS-OK'!$AY$6:$AY$557,"=JUAN GUERRA",'ESTABLECIMIENTOS-OK'!U$6:U$557)</f>
        <v>108</v>
      </c>
      <c r="R11" s="45">
        <f>SUMIF('ESTABLECIMIENTOS-OK'!$AY$6:$AY$557,"=JUAN GUERRA",'ESTABLECIMIENTOS-OK'!V$6:V$557)</f>
        <v>100</v>
      </c>
      <c r="S11" s="45">
        <f>SUMIF('ESTABLECIMIENTOS-OK'!$AY$6:$AY$557,"=JUAN GUERRA",'ESTABLECIMIENTOS-OK'!W$6:W$557)</f>
        <v>116</v>
      </c>
      <c r="T11" s="45">
        <f>SUMIF('ESTABLECIMIENTOS-OK'!$AY$6:$AY$557,"=JUAN GUERRA",'ESTABLECIMIENTOS-OK'!X$6:X$557)</f>
        <v>114</v>
      </c>
      <c r="U11" s="45">
        <f>SUMIF('ESTABLECIMIENTOS-OK'!$AY$6:$AY$557,"=JUAN GUERRA",'ESTABLECIMIENTOS-OK'!Y$6:Y$557)</f>
        <v>99</v>
      </c>
      <c r="V11" s="45">
        <f>SUMIF('ESTABLECIMIENTOS-OK'!$AY$6:$AY$557,"=JUAN GUERRA",'ESTABLECIMIENTOS-OK'!Z$6:Z$557)</f>
        <v>107</v>
      </c>
      <c r="W11" s="45">
        <f>SUMIF('ESTABLECIMIENTOS-OK'!$AY$6:$AY$557,"=JUAN GUERRA",'ESTABLECIMIENTOS-OK'!AA$6:AA$557)</f>
        <v>484</v>
      </c>
      <c r="X11" s="45">
        <f>SUMIF('ESTABLECIMIENTOS-OK'!$AY$6:$AY$557,"=JUAN GUERRA",'ESTABLECIMIENTOS-OK'!AB$6:AB$557)</f>
        <v>477</v>
      </c>
      <c r="Y11" s="45">
        <f>SUMIF('ESTABLECIMIENTOS-OK'!$AY$6:$AY$557,"=JUAN GUERRA",'ESTABLECIMIENTOS-OK'!AC$6:AC$557)</f>
        <v>519</v>
      </c>
      <c r="Z11" s="45">
        <f>SUMIF('ESTABLECIMIENTOS-OK'!$AY$6:$AY$557,"=JUAN GUERRA",'ESTABLECIMIENTOS-OK'!AD$6:AD$557)</f>
        <v>531</v>
      </c>
      <c r="AA11" s="45">
        <f>SUMIF('ESTABLECIMIENTOS-OK'!$AY$6:$AY$557,"=JUAN GUERRA",'ESTABLECIMIENTOS-OK'!AE$6:AE$557)</f>
        <v>532</v>
      </c>
      <c r="AB11" s="45">
        <f>SUMIF('ESTABLECIMIENTOS-OK'!$AY$6:$AY$557,"=JUAN GUERRA",'ESTABLECIMIENTOS-OK'!AF$6:AF$557)</f>
        <v>452</v>
      </c>
      <c r="AC11" s="45">
        <f>SUMIF('ESTABLECIMIENTOS-OK'!$AY$6:$AY$557,"=JUAN GUERRA",'ESTABLECIMIENTOS-OK'!AG$6:AG$557)</f>
        <v>462</v>
      </c>
      <c r="AD11" s="45">
        <f>SUMIF('ESTABLECIMIENTOS-OK'!$AY$6:$AY$557,"=JUAN GUERRA",'ESTABLECIMIENTOS-OK'!AH$6:AH$557)</f>
        <v>447</v>
      </c>
      <c r="AE11" s="45">
        <f>SUMIF('ESTABLECIMIENTOS-OK'!$AY$6:$AY$557,"=JUAN GUERRA",'ESTABLECIMIENTOS-OK'!AI$6:AI$557)</f>
        <v>359</v>
      </c>
      <c r="AF11" s="45">
        <f>SUMIF('ESTABLECIMIENTOS-OK'!$AY$6:$AY$557,"=JUAN GUERRA",'ESTABLECIMIENTOS-OK'!AJ$6:AJ$557)</f>
        <v>263</v>
      </c>
      <c r="AG11" s="45">
        <f>SUMIF('ESTABLECIMIENTOS-OK'!$AY$6:$AY$557,"=JUAN GUERRA",'ESTABLECIMIENTOS-OK'!AK$6:AK$557)</f>
        <v>178</v>
      </c>
      <c r="AH11" s="45">
        <f>SUMIF('ESTABLECIMIENTOS-OK'!$AY$6:$AY$557,"=JUAN GUERRA",'ESTABLECIMIENTOS-OK'!AL$6:AL$557)</f>
        <v>123</v>
      </c>
      <c r="AI11" s="45">
        <f>SUMIF('ESTABLECIMIENTOS-OK'!$AY$6:$AY$557,"=JUAN GUERRA",'ESTABLECIMIENTOS-OK'!AM$6:AM$557)</f>
        <v>75</v>
      </c>
      <c r="AJ11" s="45">
        <f>SUMIF('ESTABLECIMIENTOS-OK'!$AY$6:$AY$557,"=JUAN GUERRA",'ESTABLECIMIENTOS-OK'!AN$6:AN$557)</f>
        <v>66</v>
      </c>
      <c r="AK11" s="45">
        <f>SUMIF('ESTABLECIMIENTOS-OK'!$AY$6:$AY$557,"=JUAN GUERRA",'ESTABLECIMIENTOS-OK'!AO$6:AO$557)</f>
        <v>7</v>
      </c>
      <c r="AL11" s="45">
        <f>SUMIF('ESTABLECIMIENTOS-OK'!$AY$6:$AY$557,"=JUAN GUERRA",'ESTABLECIMIENTOS-OK'!AP$6:AP$557)</f>
        <v>78</v>
      </c>
      <c r="AM11" s="45">
        <f>SUMIF('ESTABLECIMIENTOS-OK'!$AY$6:$AY$557,"=JUAN GUERRA",'ESTABLECIMIENTOS-OK'!AQ$6:AQ$557)</f>
        <v>74</v>
      </c>
      <c r="AN11" s="45">
        <f>SUMIF('ESTABLECIMIENTOS-OK'!$AY$6:$AY$557,"=JUAN GUERRA",'ESTABLECIMIENTOS-OK'!AR$6:AR$557)</f>
        <v>187</v>
      </c>
      <c r="AO11" s="45">
        <f>SUMIF('ESTABLECIMIENTOS-OK'!$AY$6:$AY$557,"=JUAN GUERRA",'ESTABLECIMIENTOS-OK'!AS$6:AS$557)</f>
        <v>3124</v>
      </c>
      <c r="AP11" s="45">
        <f>SUMIF('ESTABLECIMIENTOS-OK'!$AY$6:$AY$557,"=JUAN GUERRA",'ESTABLECIMIENTOS-OK'!AT$6:AT$557)</f>
        <v>236</v>
      </c>
      <c r="AQ11" s="45">
        <f>SUMIF('ESTABLECIMIENTOS-OK'!$AY$6:$AY$557,"=JUAN GUERRA",'ESTABLECIMIENTOS-OK'!AU$6:AU$557)</f>
        <v>263</v>
      </c>
      <c r="AR11" s="45">
        <f>SUMIF('ESTABLECIMIENTOS-OK'!$AY$6:$AY$557,"=JUAN GUERRA",'ESTABLECIMIENTOS-OK'!AV$6:AV$557)</f>
        <v>1245</v>
      </c>
      <c r="AS11" s="45">
        <f>SUMIF('ESTABLECIMIENTOS-OK'!$AY$6:$AY$557,"=JUAN GUERRA",'ESTABLECIMIENTOS-OK'!AW$6:AW$557)</f>
        <v>245</v>
      </c>
    </row>
    <row r="12" spans="1:45" ht="23.25" customHeight="1" x14ac:dyDescent="0.2">
      <c r="A12" s="44" t="s">
        <v>118</v>
      </c>
      <c r="B12" s="23">
        <f t="shared" si="2"/>
        <v>10846</v>
      </c>
      <c r="C12" s="45">
        <f>SUMIF('ESTABLECIMIENTOS-OK'!$AY$6:$AY$557,"=CHAZUTA",'ESTABLECIMIENTOS-OK'!G$6:G$557)</f>
        <v>273</v>
      </c>
      <c r="D12" s="45">
        <f>SUMIF('ESTABLECIMIENTOS-OK'!$AY$6:$AY$557,"=CHAZUTA",'ESTABLECIMIENTOS-OK'!H$6:H$557)</f>
        <v>218</v>
      </c>
      <c r="E12" s="45">
        <f>SUMIF('ESTABLECIMIENTOS-OK'!$AY$6:$AY$557,"=CHAZUTA",'ESTABLECIMIENTOS-OK'!I$6:I$557)</f>
        <v>210</v>
      </c>
      <c r="F12" s="45">
        <f>SUMIF('ESTABLECIMIENTOS-OK'!$AY$6:$AY$557,"=CHAZUTA",'ESTABLECIMIENTOS-OK'!J$6:J$557)</f>
        <v>200</v>
      </c>
      <c r="G12" s="45">
        <f>SUMIF('ESTABLECIMIENTOS-OK'!$AY$6:$AY$557,"=CHAZUTA",'ESTABLECIMIENTOS-OK'!K$6:K$557)</f>
        <v>204</v>
      </c>
      <c r="H12" s="45">
        <f>SUMIF('ESTABLECIMIENTOS-OK'!$AY$6:$AY$557,"=CHAZUTA",'ESTABLECIMIENTOS-OK'!L$6:L$557)</f>
        <v>216</v>
      </c>
      <c r="I12" s="45">
        <f>SUMIF('ESTABLECIMIENTOS-OK'!$AY$6:$AY$557,"=CHAZUTA",'ESTABLECIMIENTOS-OK'!M$6:M$557)</f>
        <v>222</v>
      </c>
      <c r="J12" s="45">
        <f>SUMIF('ESTABLECIMIENTOS-OK'!$AY$6:$AY$557,"=CHAZUTA",'ESTABLECIMIENTOS-OK'!N$6:N$557)</f>
        <v>228</v>
      </c>
      <c r="K12" s="45">
        <f>SUMIF('ESTABLECIMIENTOS-OK'!$AY$6:$AY$557,"=CHAZUTA",'ESTABLECIMIENTOS-OK'!O$6:O$557)</f>
        <v>203</v>
      </c>
      <c r="L12" s="45">
        <f>SUMIF('ESTABLECIMIENTOS-OK'!$AY$6:$AY$557,"=CHAZUTA",'ESTABLECIMIENTOS-OK'!P$6:P$557)</f>
        <v>213</v>
      </c>
      <c r="M12" s="45">
        <f>SUMIF('ESTABLECIMIENTOS-OK'!$AY$6:$AY$557,"=CHAZUTA",'ESTABLECIMIENTOS-OK'!Q$6:Q$557)</f>
        <v>221</v>
      </c>
      <c r="N12" s="45">
        <f>SUMIF('ESTABLECIMIENTOS-OK'!$AY$6:$AY$557,"=CHAZUTA",'ESTABLECIMIENTOS-OK'!R$6:R$557)</f>
        <v>230</v>
      </c>
      <c r="O12" s="45">
        <f>SUMIF('ESTABLECIMIENTOS-OK'!$AY$6:$AY$557,"=CHAZUTA",'ESTABLECIMIENTOS-OK'!S$6:S$557)</f>
        <v>227</v>
      </c>
      <c r="P12" s="45">
        <f>SUMIF('ESTABLECIMIENTOS-OK'!$AY$6:$AY$557,"=CHAZUTA",'ESTABLECIMIENTOS-OK'!T$6:T$557)</f>
        <v>199</v>
      </c>
      <c r="Q12" s="45">
        <f>SUMIF('ESTABLECIMIENTOS-OK'!$AY$6:$AY$557,"=CHAZUTA",'ESTABLECIMIENTOS-OK'!U$6:U$557)</f>
        <v>229</v>
      </c>
      <c r="R12" s="45">
        <f>SUMIF('ESTABLECIMIENTOS-OK'!$AY$6:$AY$557,"=CHAZUTA",'ESTABLECIMIENTOS-OK'!V$6:V$557)</f>
        <v>237</v>
      </c>
      <c r="S12" s="45">
        <f>SUMIF('ESTABLECIMIENTOS-OK'!$AY$6:$AY$557,"=CHAZUTA",'ESTABLECIMIENTOS-OK'!W$6:W$557)</f>
        <v>237</v>
      </c>
      <c r="T12" s="45">
        <f>SUMIF('ESTABLECIMIENTOS-OK'!$AY$6:$AY$557,"=CHAZUTA",'ESTABLECIMIENTOS-OK'!X$6:X$557)</f>
        <v>239</v>
      </c>
      <c r="U12" s="45">
        <f>SUMIF('ESTABLECIMIENTOS-OK'!$AY$6:$AY$557,"=CHAZUTA",'ESTABLECIMIENTOS-OK'!Y$6:Y$557)</f>
        <v>212</v>
      </c>
      <c r="V12" s="45">
        <f>SUMIF('ESTABLECIMIENTOS-OK'!$AY$6:$AY$557,"=CHAZUTA",'ESTABLECIMIENTOS-OK'!Z$6:Z$557)</f>
        <v>215</v>
      </c>
      <c r="W12" s="45">
        <f>SUMIF('ESTABLECIMIENTOS-OK'!$AY$6:$AY$557,"=CHAZUTA",'ESTABLECIMIENTOS-OK'!AA$6:AA$557)</f>
        <v>923</v>
      </c>
      <c r="X12" s="45">
        <f>SUMIF('ESTABLECIMIENTOS-OK'!$AY$6:$AY$557,"=CHAZUTA",'ESTABLECIMIENTOS-OK'!AB$6:AB$557)</f>
        <v>853</v>
      </c>
      <c r="Y12" s="45">
        <f>SUMIF('ESTABLECIMIENTOS-OK'!$AY$6:$AY$557,"=CHAZUTA",'ESTABLECIMIENTOS-OK'!AC$6:AC$557)</f>
        <v>843</v>
      </c>
      <c r="Z12" s="45">
        <f>SUMIF('ESTABLECIMIENTOS-OK'!$AY$6:$AY$557,"=CHAZUTA",'ESTABLECIMIENTOS-OK'!AD$6:AD$557)</f>
        <v>648</v>
      </c>
      <c r="AA12" s="45">
        <f>SUMIF('ESTABLECIMIENTOS-OK'!$AY$6:$AY$557,"=CHAZUTA",'ESTABLECIMIENTOS-OK'!AE$6:AE$557)</f>
        <v>762</v>
      </c>
      <c r="AB12" s="45">
        <f>SUMIF('ESTABLECIMIENTOS-OK'!$AY$6:$AY$557,"=CHAZUTA",'ESTABLECIMIENTOS-OK'!AF$6:AF$557)</f>
        <v>538</v>
      </c>
      <c r="AC12" s="45">
        <f>SUMIF('ESTABLECIMIENTOS-OK'!$AY$6:$AY$557,"=CHAZUTA",'ESTABLECIMIENTOS-OK'!AG$6:AG$557)</f>
        <v>466</v>
      </c>
      <c r="AD12" s="45">
        <f>SUMIF('ESTABLECIMIENTOS-OK'!$AY$6:$AY$557,"=CHAZUTA",'ESTABLECIMIENTOS-OK'!AH$6:AH$557)</f>
        <v>432</v>
      </c>
      <c r="AE12" s="45">
        <f>SUMIF('ESTABLECIMIENTOS-OK'!$AY$6:$AY$557,"=CHAZUTA",'ESTABLECIMIENTOS-OK'!AI$6:AI$557)</f>
        <v>369</v>
      </c>
      <c r="AF12" s="45">
        <f>SUMIF('ESTABLECIMIENTOS-OK'!$AY$6:$AY$557,"=CHAZUTA",'ESTABLECIMIENTOS-OK'!AJ$6:AJ$557)</f>
        <v>218</v>
      </c>
      <c r="AG12" s="45">
        <f>SUMIF('ESTABLECIMIENTOS-OK'!$AY$6:$AY$557,"=CHAZUTA",'ESTABLECIMIENTOS-OK'!AK$6:AK$557)</f>
        <v>160</v>
      </c>
      <c r="AH12" s="45">
        <f>SUMIF('ESTABLECIMIENTOS-OK'!$AY$6:$AY$557,"=CHAZUTA",'ESTABLECIMIENTOS-OK'!AL$6:AL$557)</f>
        <v>91</v>
      </c>
      <c r="AI12" s="45">
        <f>SUMIF('ESTABLECIMIENTOS-OK'!$AY$6:$AY$557,"=CHAZUTA",'ESTABLECIMIENTOS-OK'!AM$6:AM$557)</f>
        <v>68</v>
      </c>
      <c r="AJ12" s="45">
        <f>SUMIF('ESTABLECIMIENTOS-OK'!$AY$6:$AY$557,"=CHAZUTA",'ESTABLECIMIENTOS-OK'!AN$6:AN$557)</f>
        <v>42</v>
      </c>
      <c r="AK12" s="45">
        <f>SUMIF('ESTABLECIMIENTOS-OK'!$AY$6:$AY$557,"=CHAZUTA",'ESTABLECIMIENTOS-OK'!AO$6:AO$557)</f>
        <v>19</v>
      </c>
      <c r="AL12" s="45">
        <f>SUMIF('ESTABLECIMIENTOS-OK'!$AY$6:$AY$557,"=CHAZUTA",'ESTABLECIMIENTOS-OK'!AP$6:AP$557)</f>
        <v>132</v>
      </c>
      <c r="AM12" s="45">
        <f>SUMIF('ESTABLECIMIENTOS-OK'!$AY$6:$AY$557,"=CHAZUTA",'ESTABLECIMIENTOS-OK'!AQ$6:AQ$557)</f>
        <v>141</v>
      </c>
      <c r="AN12" s="45">
        <f>SUMIF('ESTABLECIMIENTOS-OK'!$AY$6:$AY$557,"=CHAZUTA",'ESTABLECIMIENTOS-OK'!AR$6:AR$557)</f>
        <v>332</v>
      </c>
      <c r="AO12" s="45">
        <f>SUMIF('ESTABLECIMIENTOS-OK'!$AY$6:$AY$557,"=CHAZUTA",'ESTABLECIMIENTOS-OK'!AS$6:AS$557)</f>
        <v>5282</v>
      </c>
      <c r="AP12" s="45">
        <f>SUMIF('ESTABLECIMIENTOS-OK'!$AY$6:$AY$557,"=CHAZUTA",'ESTABLECIMIENTOS-OK'!AT$6:AT$557)</f>
        <v>506</v>
      </c>
      <c r="AQ12" s="45">
        <f>SUMIF('ESTABLECIMIENTOS-OK'!$AY$6:$AY$557,"=CHAZUTA",'ESTABLECIMIENTOS-OK'!AU$6:AU$557)</f>
        <v>538</v>
      </c>
      <c r="AR12" s="45">
        <f>SUMIF('ESTABLECIMIENTOS-OK'!$AY$6:$AY$557,"=CHAZUTA",'ESTABLECIMIENTOS-OK'!AV$6:AV$557)</f>
        <v>2336</v>
      </c>
      <c r="AS12" s="45">
        <f>SUMIF('ESTABLECIMIENTOS-OK'!$AY$6:$AY$557,"=CHAZUTA",'ESTABLECIMIENTOS-OK'!AW$6:AW$557)</f>
        <v>544</v>
      </c>
    </row>
    <row r="13" spans="1:45" ht="23.25" customHeight="1" x14ac:dyDescent="0.2">
      <c r="A13" s="44" t="s">
        <v>119</v>
      </c>
      <c r="B13" s="23">
        <f t="shared" si="2"/>
        <v>8174</v>
      </c>
      <c r="C13" s="45">
        <f>SUMIF('ESTABLECIMIENTOS-OK'!$AY$6:$AY$557,"=HUIMBAYOC",'ESTABLECIMIENTOS-OK'!G$6:G$557)</f>
        <v>169</v>
      </c>
      <c r="D13" s="45">
        <f>SUMIF('ESTABLECIMIENTOS-OK'!$AY$6:$AY$557,"=HUIMBAYOC",'ESTABLECIMIENTOS-OK'!H$6:H$557)</f>
        <v>188</v>
      </c>
      <c r="E13" s="45">
        <f>SUMIF('ESTABLECIMIENTOS-OK'!$AY$6:$AY$557,"=HUIMBAYOC",'ESTABLECIMIENTOS-OK'!I$6:I$557)</f>
        <v>180</v>
      </c>
      <c r="F13" s="45">
        <f>SUMIF('ESTABLECIMIENTOS-OK'!$AY$6:$AY$557,"=HUIMBAYOC",'ESTABLECIMIENTOS-OK'!J$6:J$557)</f>
        <v>191</v>
      </c>
      <c r="G13" s="45">
        <f>SUMIF('ESTABLECIMIENTOS-OK'!$AY$6:$AY$557,"=HUIMBAYOC",'ESTABLECIMIENTOS-OK'!K$6:K$557)</f>
        <v>163</v>
      </c>
      <c r="H13" s="45">
        <f>SUMIF('ESTABLECIMIENTOS-OK'!$AY$6:$AY$557,"=HUIMBAYOC",'ESTABLECIMIENTOS-OK'!L$6:L$557)</f>
        <v>163</v>
      </c>
      <c r="I13" s="45">
        <f>SUMIF('ESTABLECIMIENTOS-OK'!$AY$6:$AY$557,"=HUIMBAYOC",'ESTABLECIMIENTOS-OK'!M$6:M$557)</f>
        <v>187</v>
      </c>
      <c r="J13" s="45">
        <f>SUMIF('ESTABLECIMIENTOS-OK'!$AY$6:$AY$557,"=HUIMBAYOC",'ESTABLECIMIENTOS-OK'!N$6:N$557)</f>
        <v>185</v>
      </c>
      <c r="K13" s="45">
        <f>SUMIF('ESTABLECIMIENTOS-OK'!$AY$6:$AY$557,"=HUIMBAYOC",'ESTABLECIMIENTOS-OK'!O$6:O$557)</f>
        <v>189</v>
      </c>
      <c r="L13" s="45">
        <f>SUMIF('ESTABLECIMIENTOS-OK'!$AY$6:$AY$557,"=HUIMBAYOC",'ESTABLECIMIENTOS-OK'!P$6:P$557)</f>
        <v>171</v>
      </c>
      <c r="M13" s="45">
        <f>SUMIF('ESTABLECIMIENTOS-OK'!$AY$6:$AY$557,"=HUIMBAYOC",'ESTABLECIMIENTOS-OK'!Q$6:Q$557)</f>
        <v>180</v>
      </c>
      <c r="N13" s="45">
        <f>SUMIF('ESTABLECIMIENTOS-OK'!$AY$6:$AY$557,"=HUIMBAYOC",'ESTABLECIMIENTOS-OK'!R$6:R$557)</f>
        <v>187</v>
      </c>
      <c r="O13" s="45">
        <f>SUMIF('ESTABLECIMIENTOS-OK'!$AY$6:$AY$557,"=HUIMBAYOC",'ESTABLECIMIENTOS-OK'!S$6:S$557)</f>
        <v>210</v>
      </c>
      <c r="P13" s="45">
        <f>SUMIF('ESTABLECIMIENTOS-OK'!$AY$6:$AY$557,"=HUIMBAYOC",'ESTABLECIMIENTOS-OK'!T$6:T$557)</f>
        <v>198</v>
      </c>
      <c r="Q13" s="45">
        <f>SUMIF('ESTABLECIMIENTOS-OK'!$AY$6:$AY$557,"=HUIMBAYOC",'ESTABLECIMIENTOS-OK'!U$6:U$557)</f>
        <v>200</v>
      </c>
      <c r="R13" s="45">
        <f>SUMIF('ESTABLECIMIENTOS-OK'!$AY$6:$AY$557,"=HUIMBAYOC",'ESTABLECIMIENTOS-OK'!V$6:V$557)</f>
        <v>192</v>
      </c>
      <c r="S13" s="45">
        <f>SUMIF('ESTABLECIMIENTOS-OK'!$AY$6:$AY$557,"=HUIMBAYOC",'ESTABLECIMIENTOS-OK'!W$6:W$557)</f>
        <v>166</v>
      </c>
      <c r="T13" s="45">
        <f>SUMIF('ESTABLECIMIENTOS-OK'!$AY$6:$AY$557,"=HUIMBAYOC",'ESTABLECIMIENTOS-OK'!X$6:X$557)</f>
        <v>176</v>
      </c>
      <c r="U13" s="45">
        <f>SUMIF('ESTABLECIMIENTOS-OK'!$AY$6:$AY$557,"=HUIMBAYOC",'ESTABLECIMIENTOS-OK'!Y$6:Y$557)</f>
        <v>178</v>
      </c>
      <c r="V13" s="45">
        <f>SUMIF('ESTABLECIMIENTOS-OK'!$AY$6:$AY$557,"=HUIMBAYOC",'ESTABLECIMIENTOS-OK'!Z$6:Z$557)</f>
        <v>154</v>
      </c>
      <c r="W13" s="45">
        <f>SUMIF('ESTABLECIMIENTOS-OK'!$AY$6:$AY$557,"=HUIMBAYOC",'ESTABLECIMIENTOS-OK'!AA$6:AA$557)</f>
        <v>645</v>
      </c>
      <c r="X13" s="45">
        <f>SUMIF('ESTABLECIMIENTOS-OK'!$AY$6:$AY$557,"=HUIMBAYOC",'ESTABLECIMIENTOS-OK'!AB$6:AB$557)</f>
        <v>584</v>
      </c>
      <c r="Y13" s="45">
        <f>SUMIF('ESTABLECIMIENTOS-OK'!$AY$6:$AY$557,"=HUIMBAYOC",'ESTABLECIMIENTOS-OK'!AC$6:AC$557)</f>
        <v>534</v>
      </c>
      <c r="Z13" s="45">
        <f>SUMIF('ESTABLECIMIENTOS-OK'!$AY$6:$AY$557,"=HUIMBAYOC",'ESTABLECIMIENTOS-OK'!AD$6:AD$557)</f>
        <v>515</v>
      </c>
      <c r="AA13" s="45">
        <f>SUMIF('ESTABLECIMIENTOS-OK'!$AY$6:$AY$557,"=HUIMBAYOC",'ESTABLECIMIENTOS-OK'!AE$6:AE$557)</f>
        <v>439</v>
      </c>
      <c r="AB13" s="45">
        <f>SUMIF('ESTABLECIMIENTOS-OK'!$AY$6:$AY$557,"=HUIMBAYOC",'ESTABLECIMIENTOS-OK'!AF$6:AF$557)</f>
        <v>408</v>
      </c>
      <c r="AC13" s="45">
        <f>SUMIF('ESTABLECIMIENTOS-OK'!$AY$6:$AY$557,"=HUIMBAYOC",'ESTABLECIMIENTOS-OK'!AG$6:AG$557)</f>
        <v>383</v>
      </c>
      <c r="AD13" s="45">
        <f>SUMIF('ESTABLECIMIENTOS-OK'!$AY$6:$AY$557,"=HUIMBAYOC",'ESTABLECIMIENTOS-OK'!AH$6:AH$557)</f>
        <v>324</v>
      </c>
      <c r="AE13" s="45">
        <f>SUMIF('ESTABLECIMIENTOS-OK'!$AY$6:$AY$557,"=HUIMBAYOC",'ESTABLECIMIENTOS-OK'!AI$6:AI$557)</f>
        <v>254</v>
      </c>
      <c r="AF13" s="45">
        <f>SUMIF('ESTABLECIMIENTOS-OK'!$AY$6:$AY$557,"=HUIMBAYOC",'ESTABLECIMIENTOS-OK'!AJ$6:AJ$557)</f>
        <v>192</v>
      </c>
      <c r="AG13" s="45">
        <f>SUMIF('ESTABLECIMIENTOS-OK'!$AY$6:$AY$557,"=HUIMBAYOC",'ESTABLECIMIENTOS-OK'!AK$6:AK$557)</f>
        <v>114</v>
      </c>
      <c r="AH13" s="45">
        <f>SUMIF('ESTABLECIMIENTOS-OK'!$AY$6:$AY$557,"=HUIMBAYOC",'ESTABLECIMIENTOS-OK'!AL$6:AL$557)</f>
        <v>72</v>
      </c>
      <c r="AI13" s="45">
        <f>SUMIF('ESTABLECIMIENTOS-OK'!$AY$6:$AY$557,"=HUIMBAYOC",'ESTABLECIMIENTOS-OK'!AM$6:AM$557)</f>
        <v>45</v>
      </c>
      <c r="AJ13" s="45">
        <f>SUMIF('ESTABLECIMIENTOS-OK'!$AY$6:$AY$557,"=HUIMBAYOC",'ESTABLECIMIENTOS-OK'!AN$6:AN$557)</f>
        <v>38</v>
      </c>
      <c r="AK13" s="45">
        <f>SUMIF('ESTABLECIMIENTOS-OK'!$AY$6:$AY$557,"=HUIMBAYOC",'ESTABLECIMIENTOS-OK'!AO$6:AO$557)</f>
        <v>10</v>
      </c>
      <c r="AL13" s="45">
        <f>SUMIF('ESTABLECIMIENTOS-OK'!$AY$6:$AY$557,"=HUIMBAYOC",'ESTABLECIMIENTOS-OK'!AP$6:AP$557)</f>
        <v>84</v>
      </c>
      <c r="AM13" s="45">
        <f>SUMIF('ESTABLECIMIENTOS-OK'!$AY$6:$AY$557,"=HUIMBAYOC",'ESTABLECIMIENTOS-OK'!AQ$6:AQ$557)</f>
        <v>85</v>
      </c>
      <c r="AN13" s="45">
        <f>SUMIF('ESTABLECIMIENTOS-OK'!$AY$6:$AY$557,"=HUIMBAYOC",'ESTABLECIMIENTOS-OK'!AR$6:AR$557)</f>
        <v>207</v>
      </c>
      <c r="AO13" s="45">
        <f>SUMIF('ESTABLECIMIENTOS-OK'!$AY$6:$AY$557,"=HUIMBAYOC",'ESTABLECIMIENTOS-OK'!AS$6:AS$557)</f>
        <v>3866</v>
      </c>
      <c r="AP13" s="45">
        <f>SUMIF('ESTABLECIMIENTOS-OK'!$AY$6:$AY$557,"=HUIMBAYOC",'ESTABLECIMIENTOS-OK'!AT$6:AT$557)</f>
        <v>441</v>
      </c>
      <c r="AQ13" s="45">
        <f>SUMIF('ESTABLECIMIENTOS-OK'!$AY$6:$AY$557,"=HUIMBAYOC",'ESTABLECIMIENTOS-OK'!AU$6:AU$557)</f>
        <v>473</v>
      </c>
      <c r="AR13" s="45">
        <f>SUMIF('ESTABLECIMIENTOS-OK'!$AY$6:$AY$557,"=HUIMBAYOC",'ESTABLECIMIENTOS-OK'!AV$6:AV$557)</f>
        <v>1542</v>
      </c>
      <c r="AS13" s="45">
        <f>SUMIF('ESTABLECIMIENTOS-OK'!$AY$6:$AY$557,"=HUIMBAYOC",'ESTABLECIMIENTOS-OK'!AW$6:AW$557)</f>
        <v>403</v>
      </c>
    </row>
    <row r="14" spans="1:45" ht="23.25" customHeight="1" x14ac:dyDescent="0.2">
      <c r="A14" s="44" t="s">
        <v>120</v>
      </c>
      <c r="B14" s="23">
        <f t="shared" si="2"/>
        <v>4623</v>
      </c>
      <c r="C14" s="45">
        <f>SUMIF('ESTABLECIMIENTOS-OK'!$AY$6:$AY$557,"= PAPAPLAYA",'ESTABLECIMIENTOS-OK'!G$6:G$557)</f>
        <v>94</v>
      </c>
      <c r="D14" s="45">
        <f>SUMIF('ESTABLECIMIENTOS-OK'!$AY$6:$AY$557,"= PAPAPLAYA",'ESTABLECIMIENTOS-OK'!H$6:H$557)</f>
        <v>88</v>
      </c>
      <c r="E14" s="45">
        <f>SUMIF('ESTABLECIMIENTOS-OK'!$AY$6:$AY$557,"= PAPAPLAYA",'ESTABLECIMIENTOS-OK'!I$6:I$557)</f>
        <v>91</v>
      </c>
      <c r="F14" s="45">
        <f>SUMIF('ESTABLECIMIENTOS-OK'!$AY$6:$AY$557,"= PAPAPLAYA",'ESTABLECIMIENTOS-OK'!J$6:J$557)</f>
        <v>93</v>
      </c>
      <c r="G14" s="45">
        <f>SUMIF('ESTABLECIMIENTOS-OK'!$AY$6:$AY$557,"= PAPAPLAYA",'ESTABLECIMIENTOS-OK'!K$6:K$557)</f>
        <v>96</v>
      </c>
      <c r="H14" s="45">
        <f>SUMIF('ESTABLECIMIENTOS-OK'!$AY$6:$AY$557,"= PAPAPLAYA",'ESTABLECIMIENTOS-OK'!L$6:L$557)</f>
        <v>91</v>
      </c>
      <c r="I14" s="45">
        <f>SUMIF('ESTABLECIMIENTOS-OK'!$AY$6:$AY$557,"= PAPAPLAYA",'ESTABLECIMIENTOS-OK'!M$6:M$557)</f>
        <v>84</v>
      </c>
      <c r="J14" s="45">
        <f>SUMIF('ESTABLECIMIENTOS-OK'!$AY$6:$AY$557,"= PAPAPLAYA",'ESTABLECIMIENTOS-OK'!N$6:N$557)</f>
        <v>78</v>
      </c>
      <c r="K14" s="45">
        <f>SUMIF('ESTABLECIMIENTOS-OK'!$AY$6:$AY$557,"= PAPAPLAYA",'ESTABLECIMIENTOS-OK'!O$6:O$557)</f>
        <v>89</v>
      </c>
      <c r="L14" s="45">
        <f>SUMIF('ESTABLECIMIENTOS-OK'!$AY$6:$AY$557,"= PAPAPLAYA",'ESTABLECIMIENTOS-OK'!P$6:P$557)</f>
        <v>78</v>
      </c>
      <c r="M14" s="45">
        <f>SUMIF('ESTABLECIMIENTOS-OK'!$AY$6:$AY$557,"= PAPAPLAYA",'ESTABLECIMIENTOS-OK'!Q$6:Q$557)</f>
        <v>80</v>
      </c>
      <c r="N14" s="45">
        <f>SUMIF('ESTABLECIMIENTOS-OK'!$AY$6:$AY$557,"= PAPAPLAYA",'ESTABLECIMIENTOS-OK'!R$6:R$557)</f>
        <v>99</v>
      </c>
      <c r="O14" s="45">
        <f>SUMIF('ESTABLECIMIENTOS-OK'!$AY$6:$AY$557,"= PAPAPLAYA",'ESTABLECIMIENTOS-OK'!S$6:S$557)</f>
        <v>98</v>
      </c>
      <c r="P14" s="45">
        <f>SUMIF('ESTABLECIMIENTOS-OK'!$AY$6:$AY$557,"= PAPAPLAYA",'ESTABLECIMIENTOS-OK'!T$6:T$557)</f>
        <v>110</v>
      </c>
      <c r="Q14" s="45">
        <f>SUMIF('ESTABLECIMIENTOS-OK'!$AY$6:$AY$557,"= PAPAPLAYA",'ESTABLECIMIENTOS-OK'!U$6:U$557)</f>
        <v>97</v>
      </c>
      <c r="R14" s="45">
        <f>SUMIF('ESTABLECIMIENTOS-OK'!$AY$6:$AY$557,"= PAPAPLAYA",'ESTABLECIMIENTOS-OK'!V$6:V$557)</f>
        <v>89</v>
      </c>
      <c r="S14" s="45">
        <f>SUMIF('ESTABLECIMIENTOS-OK'!$AY$6:$AY$557,"= PAPAPLAYA",'ESTABLECIMIENTOS-OK'!W$6:W$557)</f>
        <v>98</v>
      </c>
      <c r="T14" s="45">
        <f>SUMIF('ESTABLECIMIENTOS-OK'!$AY$6:$AY$557,"= PAPAPLAYA",'ESTABLECIMIENTOS-OK'!X$6:X$557)</f>
        <v>86</v>
      </c>
      <c r="U14" s="45">
        <f>SUMIF('ESTABLECIMIENTOS-OK'!$AY$6:$AY$557,"= PAPAPLAYA",'ESTABLECIMIENTOS-OK'!Y$6:Y$557)</f>
        <v>97</v>
      </c>
      <c r="V14" s="45">
        <f>SUMIF('ESTABLECIMIENTOS-OK'!$AY$6:$AY$557,"= PAPAPLAYA",'ESTABLECIMIENTOS-OK'!Z$6:Z$557)</f>
        <v>87</v>
      </c>
      <c r="W14" s="45">
        <f>SUMIF('ESTABLECIMIENTOS-OK'!$AY$6:$AY$557,"= PAPAPLAYA",'ESTABLECIMIENTOS-OK'!AA$6:AA$557)</f>
        <v>396</v>
      </c>
      <c r="X14" s="45">
        <f>SUMIF('ESTABLECIMIENTOS-OK'!$AY$6:$AY$557,"= PAPAPLAYA",'ESTABLECIMIENTOS-OK'!AB$6:AB$557)</f>
        <v>381</v>
      </c>
      <c r="Y14" s="45">
        <f>SUMIF('ESTABLECIMIENTOS-OK'!$AY$6:$AY$557,"= PAPAPLAYA",'ESTABLECIMIENTOS-OK'!AC$6:AC$557)</f>
        <v>346</v>
      </c>
      <c r="Z14" s="45">
        <f>SUMIF('ESTABLECIMIENTOS-OK'!$AY$6:$AY$557,"= PAPAPLAYA",'ESTABLECIMIENTOS-OK'!AD$6:AD$557)</f>
        <v>290</v>
      </c>
      <c r="AA14" s="45">
        <f>SUMIF('ESTABLECIMIENTOS-OK'!$AY$6:$AY$557,"= PAPAPLAYA",'ESTABLECIMIENTOS-OK'!AE$6:AE$557)</f>
        <v>302</v>
      </c>
      <c r="AB14" s="45">
        <f>SUMIF('ESTABLECIMIENTOS-OK'!$AY$6:$AY$557,"= PAPAPLAYA",'ESTABLECIMIENTOS-OK'!AF$6:AF$557)</f>
        <v>257</v>
      </c>
      <c r="AC14" s="45">
        <f>SUMIF('ESTABLECIMIENTOS-OK'!$AY$6:$AY$557,"= PAPAPLAYA",'ESTABLECIMIENTOS-OK'!AG$6:AG$557)</f>
        <v>206</v>
      </c>
      <c r="AD14" s="45">
        <f>SUMIF('ESTABLECIMIENTOS-OK'!$AY$6:$AY$557,"= PAPAPLAYA",'ESTABLECIMIENTOS-OK'!AH$6:AH$557)</f>
        <v>201</v>
      </c>
      <c r="AE14" s="45">
        <f>SUMIF('ESTABLECIMIENTOS-OK'!$AY$6:$AY$557,"= PAPAPLAYA",'ESTABLECIMIENTOS-OK'!AI$6:AI$557)</f>
        <v>151</v>
      </c>
      <c r="AF14" s="45">
        <f>SUMIF('ESTABLECIMIENTOS-OK'!$AY$6:$AY$557,"= PAPAPLAYA",'ESTABLECIMIENTOS-OK'!AJ$6:AJ$557)</f>
        <v>112</v>
      </c>
      <c r="AG14" s="45">
        <f>SUMIF('ESTABLECIMIENTOS-OK'!$AY$6:$AY$557,"= PAPAPLAYA",'ESTABLECIMIENTOS-OK'!AK$6:AK$557)</f>
        <v>73</v>
      </c>
      <c r="AH14" s="45">
        <f>SUMIF('ESTABLECIMIENTOS-OK'!$AY$6:$AY$557,"= PAPAPLAYA",'ESTABLECIMIENTOS-OK'!AL$6:AL$557)</f>
        <v>38</v>
      </c>
      <c r="AI14" s="45">
        <f>SUMIF('ESTABLECIMIENTOS-OK'!$AY$6:$AY$557,"= PAPAPLAYA",'ESTABLECIMIENTOS-OK'!AM$6:AM$557)</f>
        <v>25</v>
      </c>
      <c r="AJ14" s="45">
        <f>SUMIF('ESTABLECIMIENTOS-OK'!$AY$6:$AY$557,"= PAPAPLAYA",'ESTABLECIMIENTOS-OK'!AN$6:AN$557)</f>
        <v>22</v>
      </c>
      <c r="AK14" s="45">
        <f>SUMIF('ESTABLECIMIENTOS-OK'!$AY$6:$AY$557,"= PAPAPLAYA",'ESTABLECIMIENTOS-OK'!AO$6:AO$557)</f>
        <v>6</v>
      </c>
      <c r="AL14" s="45">
        <f>SUMIF('ESTABLECIMIENTOS-OK'!$AY$6:$AY$557,"= PAPAPLAYA",'ESTABLECIMIENTOS-OK'!AP$6:AP$557)</f>
        <v>50</v>
      </c>
      <c r="AM14" s="45">
        <f>SUMIF('ESTABLECIMIENTOS-OK'!$AY$6:$AY$557,"= PAPAPLAYA",'ESTABLECIMIENTOS-OK'!AQ$6:AQ$557)</f>
        <v>44</v>
      </c>
      <c r="AN14" s="45">
        <f>SUMIF('ESTABLECIMIENTOS-OK'!$AY$6:$AY$557,"= PAPAPLAYA",'ESTABLECIMIENTOS-OK'!AR$6:AR$557)</f>
        <v>114</v>
      </c>
      <c r="AO14" s="45">
        <f>SUMIF('ESTABLECIMIENTOS-OK'!$AY$6:$AY$557,"= PAPAPLAYA",'ESTABLECIMIENTOS-OK'!AS$6:AS$557)</f>
        <v>2211</v>
      </c>
      <c r="AP14" s="45">
        <f>SUMIF('ESTABLECIMIENTOS-OK'!$AY$6:$AY$557,"= PAPAPLAYA",'ESTABLECIMIENTOS-OK'!AT$6:AT$557)</f>
        <v>242</v>
      </c>
      <c r="AQ14" s="45">
        <f>SUMIF('ESTABLECIMIENTOS-OK'!$AY$6:$AY$557,"= PAPAPLAYA",'ESTABLECIMIENTOS-OK'!AU$6:AU$557)</f>
        <v>238</v>
      </c>
      <c r="AR14" s="45">
        <f>SUMIF('ESTABLECIMIENTOS-OK'!$AY$6:$AY$557,"= PAPAPLAYA",'ESTABLECIMIENTOS-OK'!AV$6:AV$557)</f>
        <v>967</v>
      </c>
      <c r="AS14" s="45">
        <f>SUMIF('ESTABLECIMIENTOS-OK'!$AY$6:$AY$557,"= PAPAPLAYA",'ESTABLECIMIENTOS-OK'!AW$6:AW$557)</f>
        <v>203</v>
      </c>
    </row>
    <row r="15" spans="1:45" ht="23.25" customHeight="1" x14ac:dyDescent="0.2">
      <c r="A15" s="46" t="s">
        <v>121</v>
      </c>
      <c r="B15" s="43">
        <f t="shared" si="2"/>
        <v>81586</v>
      </c>
      <c r="C15" s="43">
        <f>+SUM(C16:C21)</f>
        <v>1601</v>
      </c>
      <c r="D15" s="43">
        <f t="shared" ref="D15:AS15" si="3">+SUM(D16:D21)</f>
        <v>1622</v>
      </c>
      <c r="E15" s="43">
        <f t="shared" si="3"/>
        <v>1568</v>
      </c>
      <c r="F15" s="43">
        <f t="shared" si="3"/>
        <v>1495</v>
      </c>
      <c r="G15" s="43">
        <f t="shared" si="3"/>
        <v>1594</v>
      </c>
      <c r="H15" s="43">
        <f t="shared" si="3"/>
        <v>1651</v>
      </c>
      <c r="I15" s="43">
        <f t="shared" si="3"/>
        <v>1486</v>
      </c>
      <c r="J15" s="43">
        <f t="shared" si="3"/>
        <v>1498</v>
      </c>
      <c r="K15" s="43">
        <f t="shared" si="3"/>
        <v>1558</v>
      </c>
      <c r="L15" s="43">
        <f t="shared" si="3"/>
        <v>1589</v>
      </c>
      <c r="M15" s="43">
        <f t="shared" si="3"/>
        <v>1581</v>
      </c>
      <c r="N15" s="43">
        <f t="shared" si="3"/>
        <v>1650</v>
      </c>
      <c r="O15" s="43">
        <f t="shared" si="3"/>
        <v>1618</v>
      </c>
      <c r="P15" s="43">
        <f t="shared" si="3"/>
        <v>1599</v>
      </c>
      <c r="Q15" s="43">
        <f t="shared" si="3"/>
        <v>1553</v>
      </c>
      <c r="R15" s="43">
        <f t="shared" si="3"/>
        <v>1571</v>
      </c>
      <c r="S15" s="43">
        <f t="shared" si="3"/>
        <v>1549</v>
      </c>
      <c r="T15" s="43">
        <f t="shared" si="3"/>
        <v>1522</v>
      </c>
      <c r="U15" s="43">
        <f t="shared" si="3"/>
        <v>1470</v>
      </c>
      <c r="V15" s="43">
        <f t="shared" si="3"/>
        <v>1409</v>
      </c>
      <c r="W15" s="43">
        <f t="shared" si="3"/>
        <v>6502</v>
      </c>
      <c r="X15" s="43">
        <f t="shared" si="3"/>
        <v>6033</v>
      </c>
      <c r="Y15" s="43">
        <f t="shared" si="3"/>
        <v>6116</v>
      </c>
      <c r="Z15" s="43">
        <f t="shared" si="3"/>
        <v>5784</v>
      </c>
      <c r="AA15" s="43">
        <f t="shared" si="3"/>
        <v>5366</v>
      </c>
      <c r="AB15" s="43">
        <f t="shared" si="3"/>
        <v>4627</v>
      </c>
      <c r="AC15" s="43">
        <f t="shared" si="3"/>
        <v>4104</v>
      </c>
      <c r="AD15" s="43">
        <f t="shared" si="3"/>
        <v>3670</v>
      </c>
      <c r="AE15" s="43">
        <f t="shared" si="3"/>
        <v>2842</v>
      </c>
      <c r="AF15" s="43">
        <f t="shared" si="3"/>
        <v>2092</v>
      </c>
      <c r="AG15" s="43">
        <f t="shared" si="3"/>
        <v>1402</v>
      </c>
      <c r="AH15" s="43">
        <f t="shared" si="3"/>
        <v>877</v>
      </c>
      <c r="AI15" s="43">
        <f t="shared" si="3"/>
        <v>545</v>
      </c>
      <c r="AJ15" s="43">
        <f t="shared" si="3"/>
        <v>442</v>
      </c>
      <c r="AK15" s="43">
        <f t="shared" si="3"/>
        <v>120</v>
      </c>
      <c r="AL15" s="43">
        <f t="shared" si="3"/>
        <v>796</v>
      </c>
      <c r="AM15" s="43">
        <f t="shared" si="3"/>
        <v>804</v>
      </c>
      <c r="AN15" s="43">
        <f t="shared" si="3"/>
        <v>1946</v>
      </c>
      <c r="AO15" s="43">
        <f t="shared" si="3"/>
        <v>38846</v>
      </c>
      <c r="AP15" s="43">
        <f t="shared" si="3"/>
        <v>3808</v>
      </c>
      <c r="AQ15" s="43">
        <f t="shared" si="3"/>
        <v>3837</v>
      </c>
      <c r="AR15" s="43">
        <f t="shared" si="3"/>
        <v>16709</v>
      </c>
      <c r="AS15" s="43">
        <f t="shared" si="3"/>
        <v>2859</v>
      </c>
    </row>
    <row r="16" spans="1:45" ht="23.25" customHeight="1" x14ac:dyDescent="0.2">
      <c r="A16" s="44" t="s">
        <v>122</v>
      </c>
      <c r="B16" s="23">
        <f t="shared" si="2"/>
        <v>22280</v>
      </c>
      <c r="C16" s="45">
        <f>SUMIF('ESTABLECIMIENTOS-OK'!$AY$6:$AY$557,"=HOSPITAL LAMAS",'ESTABLECIMIENTOS-OK'!G$6:G$557)</f>
        <v>414</v>
      </c>
      <c r="D16" s="45">
        <f>SUMIF('ESTABLECIMIENTOS-OK'!$AY$6:$AY$557,"=HOSPITAL LAMAS",'ESTABLECIMIENTOS-OK'!H$6:H$557)</f>
        <v>393</v>
      </c>
      <c r="E16" s="45">
        <f>SUMIF('ESTABLECIMIENTOS-OK'!$AY$6:$AY$557,"=HOSPITAL LAMAS",'ESTABLECIMIENTOS-OK'!I$6:I$557)</f>
        <v>411</v>
      </c>
      <c r="F16" s="45">
        <f>SUMIF('ESTABLECIMIENTOS-OK'!$AY$6:$AY$557,"=HOSPITAL LAMAS",'ESTABLECIMIENTOS-OK'!J$6:J$557)</f>
        <v>402</v>
      </c>
      <c r="G16" s="45">
        <f>SUMIF('ESTABLECIMIENTOS-OK'!$AY$6:$AY$557,"=HOSPITAL LAMAS",'ESTABLECIMIENTOS-OK'!K$6:K$557)</f>
        <v>442</v>
      </c>
      <c r="H16" s="45">
        <f>SUMIF('ESTABLECIMIENTOS-OK'!$AY$6:$AY$557,"=HOSPITAL LAMAS",'ESTABLECIMIENTOS-OK'!L$6:L$557)</f>
        <v>418</v>
      </c>
      <c r="I16" s="45">
        <f>SUMIF('ESTABLECIMIENTOS-OK'!$AY$6:$AY$557,"=HOSPITAL LAMAS",'ESTABLECIMIENTOS-OK'!M$6:M$557)</f>
        <v>370</v>
      </c>
      <c r="J16" s="45">
        <f>SUMIF('ESTABLECIMIENTOS-OK'!$AY$6:$AY$557,"=HOSPITAL LAMAS",'ESTABLECIMIENTOS-OK'!N$6:N$557)</f>
        <v>379</v>
      </c>
      <c r="K16" s="45">
        <f>SUMIF('ESTABLECIMIENTOS-OK'!$AY$6:$AY$557,"=HOSPITAL LAMAS",'ESTABLECIMIENTOS-OK'!O$6:O$557)</f>
        <v>423</v>
      </c>
      <c r="L16" s="45">
        <f>SUMIF('ESTABLECIMIENTOS-OK'!$AY$6:$AY$557,"=HOSPITAL LAMAS",'ESTABLECIMIENTOS-OK'!P$6:P$557)</f>
        <v>410</v>
      </c>
      <c r="M16" s="45">
        <f>SUMIF('ESTABLECIMIENTOS-OK'!$AY$6:$AY$557,"=HOSPITAL LAMAS",'ESTABLECIMIENTOS-OK'!Q$6:Q$557)</f>
        <v>411</v>
      </c>
      <c r="N16" s="45">
        <f>SUMIF('ESTABLECIMIENTOS-OK'!$AY$6:$AY$557,"=HOSPITAL LAMAS",'ESTABLECIMIENTOS-OK'!R$6:R$557)</f>
        <v>390</v>
      </c>
      <c r="O16" s="45">
        <f>SUMIF('ESTABLECIMIENTOS-OK'!$AY$6:$AY$557,"=HOSPITAL LAMAS",'ESTABLECIMIENTOS-OK'!S$6:S$557)</f>
        <v>388</v>
      </c>
      <c r="P16" s="45">
        <f>SUMIF('ESTABLECIMIENTOS-OK'!$AY$6:$AY$557,"=HOSPITAL LAMAS",'ESTABLECIMIENTOS-OK'!T$6:T$557)</f>
        <v>372</v>
      </c>
      <c r="Q16" s="45">
        <f>SUMIF('ESTABLECIMIENTOS-OK'!$AY$6:$AY$557,"=HOSPITAL LAMAS",'ESTABLECIMIENTOS-OK'!U$6:U$557)</f>
        <v>381</v>
      </c>
      <c r="R16" s="45">
        <f>SUMIF('ESTABLECIMIENTOS-OK'!$AY$6:$AY$557,"=HOSPITAL LAMAS",'ESTABLECIMIENTOS-OK'!V$6:V$557)</f>
        <v>390</v>
      </c>
      <c r="S16" s="45">
        <f>SUMIF('ESTABLECIMIENTOS-OK'!$AY$6:$AY$557,"=HOSPITAL LAMAS",'ESTABLECIMIENTOS-OK'!W$6:W$557)</f>
        <v>356</v>
      </c>
      <c r="T16" s="45">
        <f>SUMIF('ESTABLECIMIENTOS-OK'!$AY$6:$AY$557,"=HOSPITAL LAMAS",'ESTABLECIMIENTOS-OK'!X$6:X$557)</f>
        <v>377</v>
      </c>
      <c r="U16" s="45">
        <f>SUMIF('ESTABLECIMIENTOS-OK'!$AY$6:$AY$557,"=HOSPITAL LAMAS",'ESTABLECIMIENTOS-OK'!Y$6:Y$557)</f>
        <v>361</v>
      </c>
      <c r="V16" s="45">
        <f>SUMIF('ESTABLECIMIENTOS-OK'!$AY$6:$AY$557,"=HOSPITAL LAMAS",'ESTABLECIMIENTOS-OK'!Z$6:Z$557)</f>
        <v>393</v>
      </c>
      <c r="W16" s="45">
        <f>SUMIF('ESTABLECIMIENTOS-OK'!$AY$6:$AY$557,"=HOSPITAL LAMAS",'ESTABLECIMIENTOS-OK'!AA$6:AA$557)</f>
        <v>1659</v>
      </c>
      <c r="X16" s="45">
        <f>SUMIF('ESTABLECIMIENTOS-OK'!$AY$6:$AY$557,"=HOSPITAL LAMAS",'ESTABLECIMIENTOS-OK'!AB$6:AB$557)</f>
        <v>1540</v>
      </c>
      <c r="Y16" s="45">
        <f>SUMIF('ESTABLECIMIENTOS-OK'!$AY$6:$AY$557,"=HOSPITAL LAMAS",'ESTABLECIMIENTOS-OK'!AC$6:AC$557)</f>
        <v>1774</v>
      </c>
      <c r="Z16" s="45">
        <f>SUMIF('ESTABLECIMIENTOS-OK'!$AY$6:$AY$557,"=HOSPITAL LAMAS",'ESTABLECIMIENTOS-OK'!AD$6:AD$557)</f>
        <v>1662</v>
      </c>
      <c r="AA16" s="45">
        <f>SUMIF('ESTABLECIMIENTOS-OK'!$AY$6:$AY$557,"=HOSPITAL LAMAS",'ESTABLECIMIENTOS-OK'!AE$6:AE$557)</f>
        <v>1565</v>
      </c>
      <c r="AB16" s="45">
        <f>SUMIF('ESTABLECIMIENTOS-OK'!$AY$6:$AY$557,"=HOSPITAL LAMAS",'ESTABLECIMIENTOS-OK'!AF$6:AF$557)</f>
        <v>1274</v>
      </c>
      <c r="AC16" s="45">
        <f>SUMIF('ESTABLECIMIENTOS-OK'!$AY$6:$AY$557,"=HOSPITAL LAMAS",'ESTABLECIMIENTOS-OK'!AG$6:AG$557)</f>
        <v>1154</v>
      </c>
      <c r="AD16" s="45">
        <f>SUMIF('ESTABLECIMIENTOS-OK'!$AY$6:$AY$557,"=HOSPITAL LAMAS",'ESTABLECIMIENTOS-OK'!AH$6:AH$557)</f>
        <v>1117</v>
      </c>
      <c r="AE16" s="45">
        <f>SUMIF('ESTABLECIMIENTOS-OK'!$AY$6:$AY$557,"=HOSPITAL LAMAS",'ESTABLECIMIENTOS-OK'!AI$6:AI$557)</f>
        <v>916</v>
      </c>
      <c r="AF16" s="45">
        <f>SUMIF('ESTABLECIMIENTOS-OK'!$AY$6:$AY$557,"=HOSPITAL LAMAS",'ESTABLECIMIENTOS-OK'!AJ$6:AJ$557)</f>
        <v>658</v>
      </c>
      <c r="AG16" s="45">
        <f>SUMIF('ESTABLECIMIENTOS-OK'!$AY$6:$AY$557,"=HOSPITAL LAMAS",'ESTABLECIMIENTOS-OK'!AK$6:AK$557)</f>
        <v>472</v>
      </c>
      <c r="AH16" s="45">
        <f>SUMIF('ESTABLECIMIENTOS-OK'!$AY$6:$AY$557,"=HOSPITAL LAMAS",'ESTABLECIMIENTOS-OK'!AL$6:AL$557)</f>
        <v>274</v>
      </c>
      <c r="AI16" s="45">
        <f>SUMIF('ESTABLECIMIENTOS-OK'!$AY$6:$AY$557,"=HOSPITAL LAMAS",'ESTABLECIMIENTOS-OK'!AM$6:AM$557)</f>
        <v>179</v>
      </c>
      <c r="AJ16" s="45">
        <f>SUMIF('ESTABLECIMIENTOS-OK'!$AY$6:$AY$557,"=HOSPITAL LAMAS",'ESTABLECIMIENTOS-OK'!AN$6:AN$557)</f>
        <v>155</v>
      </c>
      <c r="AK16" s="45">
        <f>SUMIF('ESTABLECIMIENTOS-OK'!$AY$6:$AY$557,"=HOSPITAL LAMAS",'ESTABLECIMIENTOS-OK'!AO$6:AO$557)</f>
        <v>31</v>
      </c>
      <c r="AL16" s="45">
        <f>SUMIF('ESTABLECIMIENTOS-OK'!$AY$6:$AY$557,"=HOSPITAL LAMAS",'ESTABLECIMIENTOS-OK'!AP$6:AP$557)</f>
        <v>209</v>
      </c>
      <c r="AM16" s="45">
        <f>SUMIF('ESTABLECIMIENTOS-OK'!$AY$6:$AY$557,"=HOSPITAL LAMAS",'ESTABLECIMIENTOS-OK'!AQ$6:AQ$557)</f>
        <v>205</v>
      </c>
      <c r="AN16" s="45">
        <f>SUMIF('ESTABLECIMIENTOS-OK'!$AY$6:$AY$557,"=HOSPITAL LAMAS",'ESTABLECIMIENTOS-OK'!AR$6:AR$557)</f>
        <v>502</v>
      </c>
      <c r="AO16" s="45">
        <f>SUMIF('ESTABLECIMIENTOS-OK'!$AY$6:$AY$557,"=HOSPITAL LAMAS",'ESTABLECIMIENTOS-OK'!AS$6:AS$557)</f>
        <v>10502</v>
      </c>
      <c r="AP16" s="45">
        <f>SUMIF('ESTABLECIMIENTOS-OK'!$AY$6:$AY$557,"=HOSPITAL LAMAS",'ESTABLECIMIENTOS-OK'!AT$6:AT$557)</f>
        <v>961</v>
      </c>
      <c r="AQ16" s="45">
        <f>SUMIF('ESTABLECIMIENTOS-OK'!$AY$6:$AY$557,"=HOSPITAL LAMAS",'ESTABLECIMIENTOS-OK'!AU$6:AU$557)</f>
        <v>935</v>
      </c>
      <c r="AR16" s="45">
        <f>SUMIF('ESTABLECIMIENTOS-OK'!$AY$6:$AY$557,"=HOSPITAL LAMAS",'ESTABLECIMIENTOS-OK'!AV$6:AV$557)</f>
        <v>4574</v>
      </c>
      <c r="AS16" s="45">
        <f>SUMIF('ESTABLECIMIENTOS-OK'!$AY$6:$AY$557,"=HOSPITAL LAMAS",'ESTABLECIMIENTOS-OK'!AW$6:AW$557)</f>
        <v>709</v>
      </c>
    </row>
    <row r="17" spans="1:45" ht="23.25" customHeight="1" x14ac:dyDescent="0.2">
      <c r="A17" s="44" t="s">
        <v>123</v>
      </c>
      <c r="B17" s="23">
        <f t="shared" si="2"/>
        <v>8631</v>
      </c>
      <c r="C17" s="45">
        <f>SUMIF('ESTABLECIMIENTOS-OK'!$AY$6:$AY$557,"=CUÑUMBUQUI",'ESTABLECIMIENTOS-OK'!G$6:G$557)</f>
        <v>161</v>
      </c>
      <c r="D17" s="45">
        <f>SUMIF('ESTABLECIMIENTOS-OK'!$AY$6:$AY$557,"=CUÑUMBUQUI",'ESTABLECIMIENTOS-OK'!H$6:H$557)</f>
        <v>184</v>
      </c>
      <c r="E17" s="45">
        <f>SUMIF('ESTABLECIMIENTOS-OK'!$AY$6:$AY$557,"=CUÑUMBUQUI",'ESTABLECIMIENTOS-OK'!I$6:I$557)</f>
        <v>185</v>
      </c>
      <c r="F17" s="45">
        <f>SUMIF('ESTABLECIMIENTOS-OK'!$AY$6:$AY$557,"=CUÑUMBUQUI",'ESTABLECIMIENTOS-OK'!J$6:J$557)</f>
        <v>173</v>
      </c>
      <c r="G17" s="45">
        <f>SUMIF('ESTABLECIMIENTOS-OK'!$AY$6:$AY$557,"=CUÑUMBUQUI",'ESTABLECIMIENTOS-OK'!K$6:K$557)</f>
        <v>164</v>
      </c>
      <c r="H17" s="45">
        <f>SUMIF('ESTABLECIMIENTOS-OK'!$AY$6:$AY$557,"=CUÑUMBUQUI",'ESTABLECIMIENTOS-OK'!L$6:L$557)</f>
        <v>161</v>
      </c>
      <c r="I17" s="45">
        <f>SUMIF('ESTABLECIMIENTOS-OK'!$AY$6:$AY$557,"=CUÑUMBUQUI",'ESTABLECIMIENTOS-OK'!M$6:M$557)</f>
        <v>150</v>
      </c>
      <c r="J17" s="45">
        <f>SUMIF('ESTABLECIMIENTOS-OK'!$AY$6:$AY$557,"=CUÑUMBUQUI",'ESTABLECIMIENTOS-OK'!N$6:N$557)</f>
        <v>171</v>
      </c>
      <c r="K17" s="45">
        <f>SUMIF('ESTABLECIMIENTOS-OK'!$AY$6:$AY$557,"=CUÑUMBUQUI",'ESTABLECIMIENTOS-OK'!O$6:O$557)</f>
        <v>167</v>
      </c>
      <c r="L17" s="45">
        <f>SUMIF('ESTABLECIMIENTOS-OK'!$AY$6:$AY$557,"=CUÑUMBUQUI",'ESTABLECIMIENTOS-OK'!P$6:P$557)</f>
        <v>174</v>
      </c>
      <c r="M17" s="45">
        <f>SUMIF('ESTABLECIMIENTOS-OK'!$AY$6:$AY$557,"=CUÑUMBUQUI",'ESTABLECIMIENTOS-OK'!Q$6:Q$557)</f>
        <v>167</v>
      </c>
      <c r="N17" s="45">
        <f>SUMIF('ESTABLECIMIENTOS-OK'!$AY$6:$AY$557,"=CUÑUMBUQUI",'ESTABLECIMIENTOS-OK'!R$6:R$557)</f>
        <v>172</v>
      </c>
      <c r="O17" s="45">
        <f>SUMIF('ESTABLECIMIENTOS-OK'!$AY$6:$AY$557,"=CUÑUMBUQUI",'ESTABLECIMIENTOS-OK'!S$6:S$557)</f>
        <v>156</v>
      </c>
      <c r="P17" s="45">
        <f>SUMIF('ESTABLECIMIENTOS-OK'!$AY$6:$AY$557,"=CUÑUMBUQUI",'ESTABLECIMIENTOS-OK'!T$6:T$557)</f>
        <v>166</v>
      </c>
      <c r="Q17" s="45">
        <f>SUMIF('ESTABLECIMIENTOS-OK'!$AY$6:$AY$557,"=CUÑUMBUQUI",'ESTABLECIMIENTOS-OK'!U$6:U$557)</f>
        <v>165</v>
      </c>
      <c r="R17" s="45">
        <f>SUMIF('ESTABLECIMIENTOS-OK'!$AY$6:$AY$557,"=CUÑUMBUQUI",'ESTABLECIMIENTOS-OK'!V$6:V$557)</f>
        <v>138</v>
      </c>
      <c r="S17" s="45">
        <f>SUMIF('ESTABLECIMIENTOS-OK'!$AY$6:$AY$557,"=CUÑUMBUQUI",'ESTABLECIMIENTOS-OK'!W$6:W$557)</f>
        <v>142</v>
      </c>
      <c r="T17" s="45">
        <f>SUMIF('ESTABLECIMIENTOS-OK'!$AY$6:$AY$557,"=CUÑUMBUQUI",'ESTABLECIMIENTOS-OK'!X$6:X$557)</f>
        <v>159</v>
      </c>
      <c r="U17" s="45">
        <f>SUMIF('ESTABLECIMIENTOS-OK'!$AY$6:$AY$557,"=CUÑUMBUQUI",'ESTABLECIMIENTOS-OK'!Y$6:Y$557)</f>
        <v>140</v>
      </c>
      <c r="V17" s="45">
        <f>SUMIF('ESTABLECIMIENTOS-OK'!$AY$6:$AY$557,"=CUÑUMBUQUI",'ESTABLECIMIENTOS-OK'!Z$6:Z$557)</f>
        <v>146</v>
      </c>
      <c r="W17" s="45">
        <f>SUMIF('ESTABLECIMIENTOS-OK'!$AY$6:$AY$557,"=CUÑUMBUQUI",'ESTABLECIMIENTOS-OK'!AA$6:AA$557)</f>
        <v>727</v>
      </c>
      <c r="X17" s="45">
        <f>SUMIF('ESTABLECIMIENTOS-OK'!$AY$6:$AY$557,"=CUÑUMBUQUI",'ESTABLECIMIENTOS-OK'!AB$6:AB$557)</f>
        <v>649</v>
      </c>
      <c r="Y17" s="45">
        <f>SUMIF('ESTABLECIMIENTOS-OK'!$AY$6:$AY$557,"=CUÑUMBUQUI",'ESTABLECIMIENTOS-OK'!AC$6:AC$557)</f>
        <v>641</v>
      </c>
      <c r="Z17" s="45">
        <f>SUMIF('ESTABLECIMIENTOS-OK'!$AY$6:$AY$557,"=CUÑUMBUQUI",'ESTABLECIMIENTOS-OK'!AD$6:AD$557)</f>
        <v>611</v>
      </c>
      <c r="AA17" s="45">
        <f>SUMIF('ESTABLECIMIENTOS-OK'!$AY$6:$AY$557,"=CUÑUMBUQUI",'ESTABLECIMIENTOS-OK'!AE$6:AE$557)</f>
        <v>543</v>
      </c>
      <c r="AB17" s="45">
        <f>SUMIF('ESTABLECIMIENTOS-OK'!$AY$6:$AY$557,"=CUÑUMBUQUI",'ESTABLECIMIENTOS-OK'!AF$6:AF$557)</f>
        <v>504</v>
      </c>
      <c r="AC17" s="45">
        <f>SUMIF('ESTABLECIMIENTOS-OK'!$AY$6:$AY$557,"=CUÑUMBUQUI",'ESTABLECIMIENTOS-OK'!AG$6:AG$557)</f>
        <v>457</v>
      </c>
      <c r="AD17" s="45">
        <f>SUMIF('ESTABLECIMIENTOS-OK'!$AY$6:$AY$557,"=CUÑUMBUQUI",'ESTABLECIMIENTOS-OK'!AH$6:AH$557)</f>
        <v>375</v>
      </c>
      <c r="AE17" s="45">
        <f>SUMIF('ESTABLECIMIENTOS-OK'!$AY$6:$AY$557,"=CUÑUMBUQUI",'ESTABLECIMIENTOS-OK'!AI$6:AI$557)</f>
        <v>308</v>
      </c>
      <c r="AF17" s="45">
        <f>SUMIF('ESTABLECIMIENTOS-OK'!$AY$6:$AY$557,"=CUÑUMBUQUI",'ESTABLECIMIENTOS-OK'!AJ$6:AJ$557)</f>
        <v>212</v>
      </c>
      <c r="AG17" s="45">
        <f>SUMIF('ESTABLECIMIENTOS-OK'!$AY$6:$AY$557,"=CUÑUMBUQUI",'ESTABLECIMIENTOS-OK'!AK$6:AK$557)</f>
        <v>153</v>
      </c>
      <c r="AH17" s="45">
        <f>SUMIF('ESTABLECIMIENTOS-OK'!$AY$6:$AY$557,"=CUÑUMBUQUI",'ESTABLECIMIENTOS-OK'!AL$6:AL$557)</f>
        <v>95</v>
      </c>
      <c r="AI17" s="45">
        <f>SUMIF('ESTABLECIMIENTOS-OK'!$AY$6:$AY$557,"=CUÑUMBUQUI",'ESTABLECIMIENTOS-OK'!AM$6:AM$557)</f>
        <v>61</v>
      </c>
      <c r="AJ17" s="45">
        <f>SUMIF('ESTABLECIMIENTOS-OK'!$AY$6:$AY$557,"=CUÑUMBUQUI",'ESTABLECIMIENTOS-OK'!AN$6:AN$557)</f>
        <v>54</v>
      </c>
      <c r="AK17" s="45">
        <f>SUMIF('ESTABLECIMIENTOS-OK'!$AY$6:$AY$557,"=CUÑUMBUQUI",'ESTABLECIMIENTOS-OK'!AO$6:AO$557)</f>
        <v>11</v>
      </c>
      <c r="AL17" s="45">
        <f>SUMIF('ESTABLECIMIENTOS-OK'!$AY$6:$AY$557,"=CUÑUMBUQUI",'ESTABLECIMIENTOS-OK'!AP$6:AP$557)</f>
        <v>77</v>
      </c>
      <c r="AM17" s="45">
        <f>SUMIF('ESTABLECIMIENTOS-OK'!$AY$6:$AY$557,"=CUÑUMBUQUI",'ESTABLECIMIENTOS-OK'!AQ$6:AQ$557)</f>
        <v>84</v>
      </c>
      <c r="AN17" s="45">
        <f>SUMIF('ESTABLECIMIENTOS-OK'!$AY$6:$AY$557,"=CUÑUMBUQUI",'ESTABLECIMIENTOS-OK'!AR$6:AR$557)</f>
        <v>197</v>
      </c>
      <c r="AO17" s="45">
        <f>SUMIF('ESTABLECIMIENTOS-OK'!$AY$6:$AY$557,"=CUÑUMBUQUI",'ESTABLECIMIENTOS-OK'!AS$6:AS$557)</f>
        <v>3933</v>
      </c>
      <c r="AP17" s="45">
        <f>SUMIF('ESTABLECIMIENTOS-OK'!$AY$6:$AY$557,"=CUÑUMBUQUI",'ESTABLECIMIENTOS-OK'!AT$6:AT$557)</f>
        <v>386</v>
      </c>
      <c r="AQ17" s="45">
        <f>SUMIF('ESTABLECIMIENTOS-OK'!$AY$6:$AY$557,"=CUÑUMBUQUI",'ESTABLECIMIENTOS-OK'!AU$6:AU$557)</f>
        <v>369</v>
      </c>
      <c r="AR17" s="45">
        <f>SUMIF('ESTABLECIMIENTOS-OK'!$AY$6:$AY$557,"=CUÑUMBUQUI",'ESTABLECIMIENTOS-OK'!AV$6:AV$557)</f>
        <v>1638</v>
      </c>
      <c r="AS17" s="45">
        <f>SUMIF('ESTABLECIMIENTOS-OK'!$AY$6:$AY$557,"=CUÑUMBUQUI",'ESTABLECIMIENTOS-OK'!AW$6:AW$557)</f>
        <v>457</v>
      </c>
    </row>
    <row r="18" spans="1:45" ht="23.25" customHeight="1" x14ac:dyDescent="0.2">
      <c r="A18" s="44" t="s">
        <v>124</v>
      </c>
      <c r="B18" s="23">
        <f t="shared" si="2"/>
        <v>11467</v>
      </c>
      <c r="C18" s="45">
        <f>SUMIF('ESTABLECIMIENTOS-OK'!$AY$6:$AY$557,"=CAYNARACHI",'ESTABLECIMIENTOS-OK'!G$6:G$557)</f>
        <v>263</v>
      </c>
      <c r="D18" s="45">
        <f>SUMIF('ESTABLECIMIENTOS-OK'!$AY$6:$AY$557,"=CAYNARACHI",'ESTABLECIMIENTOS-OK'!H$6:H$557)</f>
        <v>285</v>
      </c>
      <c r="E18" s="45">
        <f>SUMIF('ESTABLECIMIENTOS-OK'!$AY$6:$AY$557,"=CAYNARACHI",'ESTABLECIMIENTOS-OK'!I$6:I$557)</f>
        <v>249</v>
      </c>
      <c r="F18" s="45">
        <f>SUMIF('ESTABLECIMIENTOS-OK'!$AY$6:$AY$557,"=CAYNARACHI",'ESTABLECIMIENTOS-OK'!J$6:J$557)</f>
        <v>243</v>
      </c>
      <c r="G18" s="45">
        <f>SUMIF('ESTABLECIMIENTOS-OK'!$AY$6:$AY$557,"=CAYNARACHI",'ESTABLECIMIENTOS-OK'!K$6:K$557)</f>
        <v>245</v>
      </c>
      <c r="H18" s="45">
        <f>SUMIF('ESTABLECIMIENTOS-OK'!$AY$6:$AY$557,"=CAYNARACHI",'ESTABLECIMIENTOS-OK'!L$6:L$557)</f>
        <v>275</v>
      </c>
      <c r="I18" s="45">
        <f>SUMIF('ESTABLECIMIENTOS-OK'!$AY$6:$AY$557,"=CAYNARACHI",'ESTABLECIMIENTOS-OK'!M$6:M$557)</f>
        <v>243</v>
      </c>
      <c r="J18" s="45">
        <f>SUMIF('ESTABLECIMIENTOS-OK'!$AY$6:$AY$557,"=CAYNARACHI",'ESTABLECIMIENTOS-OK'!N$6:N$557)</f>
        <v>236</v>
      </c>
      <c r="K18" s="45">
        <f>SUMIF('ESTABLECIMIENTOS-OK'!$AY$6:$AY$557,"=CAYNARACHI",'ESTABLECIMIENTOS-OK'!O$6:O$557)</f>
        <v>217</v>
      </c>
      <c r="L18" s="45">
        <f>SUMIF('ESTABLECIMIENTOS-OK'!$AY$6:$AY$557,"=CAYNARACHI",'ESTABLECIMIENTOS-OK'!P$6:P$557)</f>
        <v>249</v>
      </c>
      <c r="M18" s="45">
        <f>SUMIF('ESTABLECIMIENTOS-OK'!$AY$6:$AY$557,"=CAYNARACHI",'ESTABLECIMIENTOS-OK'!Q$6:Q$557)</f>
        <v>217</v>
      </c>
      <c r="N18" s="45">
        <f>SUMIF('ESTABLECIMIENTOS-OK'!$AY$6:$AY$557,"=CAYNARACHI",'ESTABLECIMIENTOS-OK'!R$6:R$557)</f>
        <v>243</v>
      </c>
      <c r="O18" s="45">
        <f>SUMIF('ESTABLECIMIENTOS-OK'!$AY$6:$AY$557,"=CAYNARACHI",'ESTABLECIMIENTOS-OK'!S$6:S$557)</f>
        <v>271</v>
      </c>
      <c r="P18" s="45">
        <f>SUMIF('ESTABLECIMIENTOS-OK'!$AY$6:$AY$557,"=CAYNARACHI",'ESTABLECIMIENTOS-OK'!T$6:T$557)</f>
        <v>238</v>
      </c>
      <c r="Q18" s="45">
        <f>SUMIF('ESTABLECIMIENTOS-OK'!$AY$6:$AY$557,"=CAYNARACHI",'ESTABLECIMIENTOS-OK'!U$6:U$557)</f>
        <v>228</v>
      </c>
      <c r="R18" s="45">
        <f>SUMIF('ESTABLECIMIENTOS-OK'!$AY$6:$AY$557,"=CAYNARACHI",'ESTABLECIMIENTOS-OK'!V$6:V$557)</f>
        <v>227</v>
      </c>
      <c r="S18" s="45">
        <f>SUMIF('ESTABLECIMIENTOS-OK'!$AY$6:$AY$557,"=CAYNARACHI",'ESTABLECIMIENTOS-OK'!W$6:W$557)</f>
        <v>230</v>
      </c>
      <c r="T18" s="45">
        <f>SUMIF('ESTABLECIMIENTOS-OK'!$AY$6:$AY$557,"=CAYNARACHI",'ESTABLECIMIENTOS-OK'!X$6:X$557)</f>
        <v>206</v>
      </c>
      <c r="U18" s="45">
        <f>SUMIF('ESTABLECIMIENTOS-OK'!$AY$6:$AY$557,"=CAYNARACHI",'ESTABLECIMIENTOS-OK'!Y$6:Y$557)</f>
        <v>212</v>
      </c>
      <c r="V18" s="45">
        <f>SUMIF('ESTABLECIMIENTOS-OK'!$AY$6:$AY$557,"=CAYNARACHI",'ESTABLECIMIENTOS-OK'!Z$6:Z$557)</f>
        <v>175</v>
      </c>
      <c r="W18" s="45">
        <f>SUMIF('ESTABLECIMIENTOS-OK'!$AY$6:$AY$557,"=CAYNARACHI",'ESTABLECIMIENTOS-OK'!AA$6:AA$557)</f>
        <v>817</v>
      </c>
      <c r="X18" s="45">
        <f>SUMIF('ESTABLECIMIENTOS-OK'!$AY$6:$AY$557,"=CAYNARACHI",'ESTABLECIMIENTOS-OK'!AB$6:AB$557)</f>
        <v>918</v>
      </c>
      <c r="Y18" s="45">
        <f>SUMIF('ESTABLECIMIENTOS-OK'!$AY$6:$AY$557,"=CAYNARACHI",'ESTABLECIMIENTOS-OK'!AC$6:AC$557)</f>
        <v>776</v>
      </c>
      <c r="Z18" s="45">
        <f>SUMIF('ESTABLECIMIENTOS-OK'!$AY$6:$AY$557,"=CAYNARACHI",'ESTABLECIMIENTOS-OK'!AD$6:AD$557)</f>
        <v>764</v>
      </c>
      <c r="AA18" s="45">
        <f>SUMIF('ESTABLECIMIENTOS-OK'!$AY$6:$AY$557,"=CAYNARACHI",'ESTABLECIMIENTOS-OK'!AE$6:AE$557)</f>
        <v>699</v>
      </c>
      <c r="AB18" s="45">
        <f>SUMIF('ESTABLECIMIENTOS-OK'!$AY$6:$AY$557,"=CAYNARACHI",'ESTABLECIMIENTOS-OK'!AF$6:AF$557)</f>
        <v>657</v>
      </c>
      <c r="AC18" s="45">
        <f>SUMIF('ESTABLECIMIENTOS-OK'!$AY$6:$AY$557,"=CAYNARACHI",'ESTABLECIMIENTOS-OK'!AG$6:AG$557)</f>
        <v>585</v>
      </c>
      <c r="AD18" s="45">
        <f>SUMIF('ESTABLECIMIENTOS-OK'!$AY$6:$AY$557,"=CAYNARACHI",'ESTABLECIMIENTOS-OK'!AH$6:AH$557)</f>
        <v>494</v>
      </c>
      <c r="AE18" s="45">
        <f>SUMIF('ESTABLECIMIENTOS-OK'!$AY$6:$AY$557,"=CAYNARACHI",'ESTABLECIMIENTOS-OK'!AI$6:AI$557)</f>
        <v>362</v>
      </c>
      <c r="AF18" s="45">
        <f>SUMIF('ESTABLECIMIENTOS-OK'!$AY$6:$AY$557,"=CAYNARACHI",'ESTABLECIMIENTOS-OK'!AJ$6:AJ$557)</f>
        <v>257</v>
      </c>
      <c r="AG18" s="45">
        <f>SUMIF('ESTABLECIMIENTOS-OK'!$AY$6:$AY$557,"=CAYNARACHI",'ESTABLECIMIENTOS-OK'!AK$6:AK$557)</f>
        <v>170</v>
      </c>
      <c r="AH18" s="45">
        <f>SUMIF('ESTABLECIMIENTOS-OK'!$AY$6:$AY$557,"=CAYNARACHI",'ESTABLECIMIENTOS-OK'!AL$6:AL$557)</f>
        <v>106</v>
      </c>
      <c r="AI18" s="45">
        <f>SUMIF('ESTABLECIMIENTOS-OK'!$AY$6:$AY$557,"=CAYNARACHI",'ESTABLECIMIENTOS-OK'!AM$6:AM$557)</f>
        <v>60</v>
      </c>
      <c r="AJ18" s="45">
        <f>SUMIF('ESTABLECIMIENTOS-OK'!$AY$6:$AY$557,"=CAYNARACHI",'ESTABLECIMIENTOS-OK'!AN$6:AN$557)</f>
        <v>50</v>
      </c>
      <c r="AK18" s="45">
        <f>SUMIF('ESTABLECIMIENTOS-OK'!$AY$6:$AY$557,"=CAYNARACHI",'ESTABLECIMIENTOS-OK'!AO$6:AO$557)</f>
        <v>16</v>
      </c>
      <c r="AL18" s="45">
        <f>SUMIF('ESTABLECIMIENTOS-OK'!$AY$6:$AY$557,"=CAYNARACHI",'ESTABLECIMIENTOS-OK'!AP$6:AP$557)</f>
        <v>140</v>
      </c>
      <c r="AM18" s="45">
        <f>SUMIF('ESTABLECIMIENTOS-OK'!$AY$6:$AY$557,"=CAYNARACHI",'ESTABLECIMIENTOS-OK'!AQ$6:AQ$557)</f>
        <v>123</v>
      </c>
      <c r="AN18" s="45">
        <f>SUMIF('ESTABLECIMIENTOS-OK'!$AY$6:$AY$557,"=CAYNARACHI",'ESTABLECIMIENTOS-OK'!AR$6:AR$557)</f>
        <v>323</v>
      </c>
      <c r="AO18" s="45">
        <f>SUMIF('ESTABLECIMIENTOS-OK'!$AY$6:$AY$557,"=CAYNARACHI",'ESTABLECIMIENTOS-OK'!AS$6:AS$557)</f>
        <v>5434</v>
      </c>
      <c r="AP18" s="45">
        <f>SUMIF('ESTABLECIMIENTOS-OK'!$AY$6:$AY$557,"=CAYNARACHI",'ESTABLECIMIENTOS-OK'!AT$6:AT$557)</f>
        <v>564</v>
      </c>
      <c r="AQ18" s="45">
        <f>SUMIF('ESTABLECIMIENTOS-OK'!$AY$6:$AY$557,"=CAYNARACHI",'ESTABLECIMIENTOS-OK'!AU$6:AU$557)</f>
        <v>538</v>
      </c>
      <c r="AR18" s="45">
        <f>SUMIF('ESTABLECIMIENTOS-OK'!$AY$6:$AY$557,"=CAYNARACHI",'ESTABLECIMIENTOS-OK'!AV$6:AV$557)</f>
        <v>2177</v>
      </c>
      <c r="AS18" s="45">
        <f>SUMIF('ESTABLECIMIENTOS-OK'!$AY$6:$AY$557,"=CAYNARACHI",'ESTABLECIMIENTOS-OK'!AW$6:AW$557)</f>
        <v>410</v>
      </c>
    </row>
    <row r="19" spans="1:45" ht="23.25" customHeight="1" x14ac:dyDescent="0.2">
      <c r="A19" s="44" t="s">
        <v>125</v>
      </c>
      <c r="B19" s="23">
        <f t="shared" si="2"/>
        <v>20127</v>
      </c>
      <c r="C19" s="45">
        <f>SUMIF('ESTABLECIMIENTOS-OK'!$AY$6:$AY$557,"=TABALOSOS",'ESTABLECIMIENTOS-OK'!G$6:G$557)</f>
        <v>364</v>
      </c>
      <c r="D19" s="45">
        <f>SUMIF('ESTABLECIMIENTOS-OK'!$AY$6:$AY$557,"=TABALOSOS",'ESTABLECIMIENTOS-OK'!H$6:H$557)</f>
        <v>354</v>
      </c>
      <c r="E19" s="45">
        <f>SUMIF('ESTABLECIMIENTOS-OK'!$AY$6:$AY$557,"=TABALOSOS",'ESTABLECIMIENTOS-OK'!I$6:I$557)</f>
        <v>343</v>
      </c>
      <c r="F19" s="45">
        <f>SUMIF('ESTABLECIMIENTOS-OK'!$AY$6:$AY$557,"=TABALOSOS",'ESTABLECIMIENTOS-OK'!J$6:J$557)</f>
        <v>329</v>
      </c>
      <c r="G19" s="45">
        <f>SUMIF('ESTABLECIMIENTOS-OK'!$AY$6:$AY$557,"=TABALOSOS",'ESTABLECIMIENTOS-OK'!K$6:K$557)</f>
        <v>401</v>
      </c>
      <c r="H19" s="45">
        <f>SUMIF('ESTABLECIMIENTOS-OK'!$AY$6:$AY$557,"=TABALOSOS",'ESTABLECIMIENTOS-OK'!L$6:L$557)</f>
        <v>404</v>
      </c>
      <c r="I19" s="45">
        <f>SUMIF('ESTABLECIMIENTOS-OK'!$AY$6:$AY$557,"=TABALOSOS",'ESTABLECIMIENTOS-OK'!M$6:M$557)</f>
        <v>360</v>
      </c>
      <c r="J19" s="45">
        <f>SUMIF('ESTABLECIMIENTOS-OK'!$AY$6:$AY$557,"=TABALOSOS",'ESTABLECIMIENTOS-OK'!N$6:N$557)</f>
        <v>370</v>
      </c>
      <c r="K19" s="45">
        <f>SUMIF('ESTABLECIMIENTOS-OK'!$AY$6:$AY$557,"=TABALOSOS",'ESTABLECIMIENTOS-OK'!O$6:O$557)</f>
        <v>380</v>
      </c>
      <c r="L19" s="45">
        <f>SUMIF('ESTABLECIMIENTOS-OK'!$AY$6:$AY$557,"=TABALOSOS",'ESTABLECIMIENTOS-OK'!P$6:P$557)</f>
        <v>378</v>
      </c>
      <c r="M19" s="45">
        <f>SUMIF('ESTABLECIMIENTOS-OK'!$AY$6:$AY$557,"=TABALOSOS",'ESTABLECIMIENTOS-OK'!Q$6:Q$557)</f>
        <v>398</v>
      </c>
      <c r="N19" s="45">
        <f>SUMIF('ESTABLECIMIENTOS-OK'!$AY$6:$AY$557,"=TABALOSOS",'ESTABLECIMIENTOS-OK'!R$6:R$557)</f>
        <v>429</v>
      </c>
      <c r="O19" s="45">
        <f>SUMIF('ESTABLECIMIENTOS-OK'!$AY$6:$AY$557,"=TABALOSOS",'ESTABLECIMIENTOS-OK'!S$6:S$557)</f>
        <v>375</v>
      </c>
      <c r="P19" s="45">
        <f>SUMIF('ESTABLECIMIENTOS-OK'!$AY$6:$AY$557,"=TABALOSOS",'ESTABLECIMIENTOS-OK'!T$6:T$557)</f>
        <v>409</v>
      </c>
      <c r="Q19" s="45">
        <f>SUMIF('ESTABLECIMIENTOS-OK'!$AY$6:$AY$557,"=TABALOSOS",'ESTABLECIMIENTOS-OK'!U$6:U$557)</f>
        <v>390</v>
      </c>
      <c r="R19" s="45">
        <f>SUMIF('ESTABLECIMIENTOS-OK'!$AY$6:$AY$557,"=TABALOSOS",'ESTABLECIMIENTOS-OK'!V$6:V$557)</f>
        <v>425</v>
      </c>
      <c r="S19" s="45">
        <f>SUMIF('ESTABLECIMIENTOS-OK'!$AY$6:$AY$557,"=TABALOSOS",'ESTABLECIMIENTOS-OK'!W$6:W$557)</f>
        <v>413</v>
      </c>
      <c r="T19" s="45">
        <f>SUMIF('ESTABLECIMIENTOS-OK'!$AY$6:$AY$557,"=TABALOSOS",'ESTABLECIMIENTOS-OK'!X$6:X$557)</f>
        <v>385</v>
      </c>
      <c r="U19" s="45">
        <f>SUMIF('ESTABLECIMIENTOS-OK'!$AY$6:$AY$557,"=TABALOSOS",'ESTABLECIMIENTOS-OK'!Y$6:Y$557)</f>
        <v>367</v>
      </c>
      <c r="V19" s="45">
        <f>SUMIF('ESTABLECIMIENTOS-OK'!$AY$6:$AY$557,"=TABALOSOS",'ESTABLECIMIENTOS-OK'!Z$6:Z$557)</f>
        <v>352</v>
      </c>
      <c r="W19" s="45">
        <f>SUMIF('ESTABLECIMIENTOS-OK'!$AY$6:$AY$557,"=TABALOSOS",'ESTABLECIMIENTOS-OK'!AA$6:AA$557)</f>
        <v>1620</v>
      </c>
      <c r="X19" s="45">
        <f>SUMIF('ESTABLECIMIENTOS-OK'!$AY$6:$AY$557,"=TABALOSOS",'ESTABLECIMIENTOS-OK'!AB$6:AB$557)</f>
        <v>1502</v>
      </c>
      <c r="Y19" s="45">
        <f>SUMIF('ESTABLECIMIENTOS-OK'!$AY$6:$AY$557,"=TABALOSOS",'ESTABLECIMIENTOS-OK'!AC$6:AC$557)</f>
        <v>1566</v>
      </c>
      <c r="Z19" s="45">
        <f>SUMIF('ESTABLECIMIENTOS-OK'!$AY$6:$AY$557,"=TABALOSOS",'ESTABLECIMIENTOS-OK'!AD$6:AD$557)</f>
        <v>1411</v>
      </c>
      <c r="AA19" s="45">
        <f>SUMIF('ESTABLECIMIENTOS-OK'!$AY$6:$AY$557,"=TABALOSOS",'ESTABLECIMIENTOS-OK'!AE$6:AE$557)</f>
        <v>1262</v>
      </c>
      <c r="AB19" s="45">
        <f>SUMIF('ESTABLECIMIENTOS-OK'!$AY$6:$AY$557,"=TABALOSOS",'ESTABLECIMIENTOS-OK'!AF$6:AF$557)</f>
        <v>1108</v>
      </c>
      <c r="AC19" s="45">
        <f>SUMIF('ESTABLECIMIENTOS-OK'!$AY$6:$AY$557,"=TABALOSOS",'ESTABLECIMIENTOS-OK'!AG$6:AG$557)</f>
        <v>1043</v>
      </c>
      <c r="AD19" s="45">
        <f>SUMIF('ESTABLECIMIENTOS-OK'!$AY$6:$AY$557,"=TABALOSOS",'ESTABLECIMIENTOS-OK'!AH$6:AH$557)</f>
        <v>931</v>
      </c>
      <c r="AE19" s="45">
        <f>SUMIF('ESTABLECIMIENTOS-OK'!$AY$6:$AY$557,"=TABALOSOS",'ESTABLECIMIENTOS-OK'!AI$6:AI$557)</f>
        <v>695</v>
      </c>
      <c r="AF19" s="45">
        <f>SUMIF('ESTABLECIMIENTOS-OK'!$AY$6:$AY$557,"=TABALOSOS",'ESTABLECIMIENTOS-OK'!AJ$6:AJ$557)</f>
        <v>541</v>
      </c>
      <c r="AG19" s="45">
        <f>SUMIF('ESTABLECIMIENTOS-OK'!$AY$6:$AY$557,"=TABALOSOS",'ESTABLECIMIENTOS-OK'!AK$6:AK$557)</f>
        <v>343</v>
      </c>
      <c r="AH19" s="45">
        <f>SUMIF('ESTABLECIMIENTOS-OK'!$AY$6:$AY$557,"=TABALOSOS",'ESTABLECIMIENTOS-OK'!AL$6:AL$557)</f>
        <v>236</v>
      </c>
      <c r="AI19" s="45">
        <f>SUMIF('ESTABLECIMIENTOS-OK'!$AY$6:$AY$557,"=TABALOSOS",'ESTABLECIMIENTOS-OK'!AM$6:AM$557)</f>
        <v>142</v>
      </c>
      <c r="AJ19" s="45">
        <f>SUMIF('ESTABLECIMIENTOS-OK'!$AY$6:$AY$557,"=TABALOSOS",'ESTABLECIMIENTOS-OK'!AN$6:AN$557)</f>
        <v>101</v>
      </c>
      <c r="AK19" s="45">
        <f>SUMIF('ESTABLECIMIENTOS-OK'!$AY$6:$AY$557,"=TABALOSOS",'ESTABLECIMIENTOS-OK'!AO$6:AO$557)</f>
        <v>31</v>
      </c>
      <c r="AL19" s="45">
        <f>SUMIF('ESTABLECIMIENTOS-OK'!$AY$6:$AY$557,"=TABALOSOS",'ESTABLECIMIENTOS-OK'!AP$6:AP$557)</f>
        <v>170</v>
      </c>
      <c r="AM19" s="45">
        <f>SUMIF('ESTABLECIMIENTOS-OK'!$AY$6:$AY$557,"=TABALOSOS",'ESTABLECIMIENTOS-OK'!AQ$6:AQ$557)</f>
        <v>193</v>
      </c>
      <c r="AN19" s="45">
        <f>SUMIF('ESTABLECIMIENTOS-OK'!$AY$6:$AY$557,"=TABALOSOS",'ESTABLECIMIENTOS-OK'!AR$6:AR$557)</f>
        <v>439</v>
      </c>
      <c r="AO19" s="45">
        <f>SUMIF('ESTABLECIMIENTOS-OK'!$AY$6:$AY$557,"=TABALOSOS",'ESTABLECIMIENTOS-OK'!AS$6:AS$557)</f>
        <v>9717</v>
      </c>
      <c r="AP19" s="45">
        <f>SUMIF('ESTABLECIMIENTOS-OK'!$AY$6:$AY$557,"=TABALOSOS",'ESTABLECIMIENTOS-OK'!AT$6:AT$557)</f>
        <v>949</v>
      </c>
      <c r="AQ19" s="45">
        <f>SUMIF('ESTABLECIMIENTOS-OK'!$AY$6:$AY$557,"=TABALOSOS",'ESTABLECIMIENTOS-OK'!AU$6:AU$557)</f>
        <v>1010</v>
      </c>
      <c r="AR19" s="45">
        <f>SUMIF('ESTABLECIMIENTOS-OK'!$AY$6:$AY$557,"=TABALOSOS",'ESTABLECIMIENTOS-OK'!AV$6:AV$557)</f>
        <v>4265</v>
      </c>
      <c r="AS19" s="45">
        <f>SUMIF('ESTABLECIMIENTOS-OK'!$AY$6:$AY$557,"=TABALOSOS",'ESTABLECIMIENTOS-OK'!AW$6:AW$557)</f>
        <v>599</v>
      </c>
    </row>
    <row r="20" spans="1:45" ht="23.25" customHeight="1" x14ac:dyDescent="0.2">
      <c r="A20" s="44" t="s">
        <v>126</v>
      </c>
      <c r="B20" s="23">
        <f t="shared" si="2"/>
        <v>7778</v>
      </c>
      <c r="C20" s="45">
        <f>SUMIF('ESTABLECIMIENTOS-OK'!$AY$6:$AY$557,"=BARRANQUITA",'ESTABLECIMIENTOS-OK'!G$6:G$557)</f>
        <v>170</v>
      </c>
      <c r="D20" s="45">
        <f>SUMIF('ESTABLECIMIENTOS-OK'!$AY$6:$AY$557,"=BARRANQUITA",'ESTABLECIMIENTOS-OK'!H$6:H$557)</f>
        <v>188</v>
      </c>
      <c r="E20" s="45">
        <f>SUMIF('ESTABLECIMIENTOS-OK'!$AY$6:$AY$557,"=BARRANQUITA",'ESTABLECIMIENTOS-OK'!I$6:I$557)</f>
        <v>171</v>
      </c>
      <c r="F20" s="45">
        <f>SUMIF('ESTABLECIMIENTOS-OK'!$AY$6:$AY$557,"=BARRANQUITA",'ESTABLECIMIENTOS-OK'!J$6:J$557)</f>
        <v>152</v>
      </c>
      <c r="G20" s="45">
        <f>SUMIF('ESTABLECIMIENTOS-OK'!$AY$6:$AY$557,"=BARRANQUITA",'ESTABLECIMIENTOS-OK'!K$6:K$557)</f>
        <v>140</v>
      </c>
      <c r="H20" s="45">
        <f>SUMIF('ESTABLECIMIENTOS-OK'!$AY$6:$AY$557,"=BARRANQUITA",'ESTABLECIMIENTOS-OK'!L$6:L$557)</f>
        <v>188</v>
      </c>
      <c r="I20" s="45">
        <f>SUMIF('ESTABLECIMIENTOS-OK'!$AY$6:$AY$557,"=BARRANQUITA",'ESTABLECIMIENTOS-OK'!M$6:M$557)</f>
        <v>159</v>
      </c>
      <c r="J20" s="45">
        <f>SUMIF('ESTABLECIMIENTOS-OK'!$AY$6:$AY$557,"=BARRANQUITA",'ESTABLECIMIENTOS-OK'!N$6:N$557)</f>
        <v>139</v>
      </c>
      <c r="K20" s="45">
        <f>SUMIF('ESTABLECIMIENTOS-OK'!$AY$6:$AY$557,"=BARRANQUITA",'ESTABLECIMIENTOS-OK'!O$6:O$557)</f>
        <v>154</v>
      </c>
      <c r="L20" s="45">
        <f>SUMIF('ESTABLECIMIENTOS-OK'!$AY$6:$AY$557,"=BARRANQUITA",'ESTABLECIMIENTOS-OK'!P$6:P$557)</f>
        <v>161</v>
      </c>
      <c r="M20" s="45">
        <f>SUMIF('ESTABLECIMIENTOS-OK'!$AY$6:$AY$557,"=BARRANQUITA",'ESTABLECIMIENTOS-OK'!Q$6:Q$557)</f>
        <v>163</v>
      </c>
      <c r="N20" s="45">
        <f>SUMIF('ESTABLECIMIENTOS-OK'!$AY$6:$AY$557,"=BARRANQUITA",'ESTABLECIMIENTOS-OK'!R$6:R$557)</f>
        <v>171</v>
      </c>
      <c r="O20" s="45">
        <f>SUMIF('ESTABLECIMIENTOS-OK'!$AY$6:$AY$557,"=BARRANQUITA",'ESTABLECIMIENTOS-OK'!S$6:S$557)</f>
        <v>179</v>
      </c>
      <c r="P20" s="45">
        <f>SUMIF('ESTABLECIMIENTOS-OK'!$AY$6:$AY$557,"=BARRANQUITA",'ESTABLECIMIENTOS-OK'!T$6:T$557)</f>
        <v>179</v>
      </c>
      <c r="Q20" s="45">
        <f>SUMIF('ESTABLECIMIENTOS-OK'!$AY$6:$AY$557,"=BARRANQUITA",'ESTABLECIMIENTOS-OK'!U$6:U$557)</f>
        <v>139</v>
      </c>
      <c r="R20" s="45">
        <f>SUMIF('ESTABLECIMIENTOS-OK'!$AY$6:$AY$557,"=BARRANQUITA",'ESTABLECIMIENTOS-OK'!V$6:V$557)</f>
        <v>153</v>
      </c>
      <c r="S20" s="45">
        <f>SUMIF('ESTABLECIMIENTOS-OK'!$AY$6:$AY$557,"=BARRANQUITA",'ESTABLECIMIENTOS-OK'!W$6:W$557)</f>
        <v>171</v>
      </c>
      <c r="T20" s="45">
        <f>SUMIF('ESTABLECIMIENTOS-OK'!$AY$6:$AY$557,"=BARRANQUITA",'ESTABLECIMIENTOS-OK'!X$6:X$557)</f>
        <v>152</v>
      </c>
      <c r="U20" s="45">
        <f>SUMIF('ESTABLECIMIENTOS-OK'!$AY$6:$AY$557,"=BARRANQUITA",'ESTABLECIMIENTOS-OK'!Y$6:Y$557)</f>
        <v>173</v>
      </c>
      <c r="V20" s="45">
        <f>SUMIF('ESTABLECIMIENTOS-OK'!$AY$6:$AY$557,"=BARRANQUITA",'ESTABLECIMIENTOS-OK'!Z$6:Z$557)</f>
        <v>136</v>
      </c>
      <c r="W20" s="45">
        <f>SUMIF('ESTABLECIMIENTOS-OK'!$AY$6:$AY$557,"=BARRANQUITA",'ESTABLECIMIENTOS-OK'!AA$6:AA$557)</f>
        <v>681</v>
      </c>
      <c r="X20" s="45">
        <f>SUMIF('ESTABLECIMIENTOS-OK'!$AY$6:$AY$557,"=BARRANQUITA",'ESTABLECIMIENTOS-OK'!AB$6:AB$557)</f>
        <v>551</v>
      </c>
      <c r="Y20" s="45">
        <f>SUMIF('ESTABLECIMIENTOS-OK'!$AY$6:$AY$557,"=BARRANQUITA",'ESTABLECIMIENTOS-OK'!AC$6:AC$557)</f>
        <v>471</v>
      </c>
      <c r="Z20" s="45">
        <f>SUMIF('ESTABLECIMIENTOS-OK'!$AY$6:$AY$557,"=BARRANQUITA",'ESTABLECIMIENTOS-OK'!AD$6:AD$557)</f>
        <v>522</v>
      </c>
      <c r="AA20" s="45">
        <f>SUMIF('ESTABLECIMIENTOS-OK'!$AY$6:$AY$557,"=BARRANQUITA",'ESTABLECIMIENTOS-OK'!AE$6:AE$557)</f>
        <v>544</v>
      </c>
      <c r="AB20" s="45">
        <f>SUMIF('ESTABLECIMIENTOS-OK'!$AY$6:$AY$557,"=BARRANQUITA",'ESTABLECIMIENTOS-OK'!AF$6:AF$557)</f>
        <v>426</v>
      </c>
      <c r="AC20" s="45">
        <f>SUMIF('ESTABLECIMIENTOS-OK'!$AY$6:$AY$557,"=BARRANQUITA",'ESTABLECIMIENTOS-OK'!AG$6:AG$557)</f>
        <v>355</v>
      </c>
      <c r="AD20" s="45">
        <f>SUMIF('ESTABLECIMIENTOS-OK'!$AY$6:$AY$557,"=BARRANQUITA",'ESTABLECIMIENTOS-OK'!AH$6:AH$557)</f>
        <v>299</v>
      </c>
      <c r="AE20" s="45">
        <f>SUMIF('ESTABLECIMIENTOS-OK'!$AY$6:$AY$557,"=BARRANQUITA",'ESTABLECIMIENTOS-OK'!AI$6:AI$557)</f>
        <v>231</v>
      </c>
      <c r="AF20" s="45">
        <f>SUMIF('ESTABLECIMIENTOS-OK'!$AY$6:$AY$557,"=BARRANQUITA",'ESTABLECIMIENTOS-OK'!AJ$6:AJ$557)</f>
        <v>188</v>
      </c>
      <c r="AG20" s="45">
        <f>SUMIF('ESTABLECIMIENTOS-OK'!$AY$6:$AY$557,"=BARRANQUITA",'ESTABLECIMIENTOS-OK'!AK$6:AK$557)</f>
        <v>108</v>
      </c>
      <c r="AH20" s="45">
        <f>SUMIF('ESTABLECIMIENTOS-OK'!$AY$6:$AY$557,"=BARRANQUITA",'ESTABLECIMIENTOS-OK'!AL$6:AL$557)</f>
        <v>73</v>
      </c>
      <c r="AI20" s="45">
        <f>SUMIF('ESTABLECIMIENTOS-OK'!$AY$6:$AY$557,"=BARRANQUITA",'ESTABLECIMIENTOS-OK'!AM$6:AM$557)</f>
        <v>48</v>
      </c>
      <c r="AJ20" s="45">
        <f>SUMIF('ESTABLECIMIENTOS-OK'!$AY$6:$AY$557,"=BARRANQUITA",'ESTABLECIMIENTOS-OK'!AN$6:AN$557)</f>
        <v>43</v>
      </c>
      <c r="AK20" s="45">
        <f>SUMIF('ESTABLECIMIENTOS-OK'!$AY$6:$AY$557,"=BARRANQUITA",'ESTABLECIMIENTOS-OK'!AO$6:AO$557)</f>
        <v>15</v>
      </c>
      <c r="AL20" s="45">
        <f>SUMIF('ESTABLECIMIENTOS-OK'!$AY$6:$AY$557,"=BARRANQUITA",'ESTABLECIMIENTOS-OK'!AP$6:AP$557)</f>
        <v>92</v>
      </c>
      <c r="AM20" s="45">
        <f>SUMIF('ESTABLECIMIENTOS-OK'!$AY$6:$AY$557,"=BARRANQUITA",'ESTABLECIMIENTOS-OK'!AQ$6:AQ$557)</f>
        <v>78</v>
      </c>
      <c r="AN20" s="45">
        <f>SUMIF('ESTABLECIMIENTOS-OK'!$AY$6:$AY$557,"=BARRANQUITA",'ESTABLECIMIENTOS-OK'!AR$6:AR$557)</f>
        <v>206</v>
      </c>
      <c r="AO20" s="45">
        <f>SUMIF('ESTABLECIMIENTOS-OK'!$AY$6:$AY$557,"=BARRANQUITA",'ESTABLECIMIENTOS-OK'!AS$6:AS$557)</f>
        <v>3739</v>
      </c>
      <c r="AP20" s="45">
        <f>SUMIF('ESTABLECIMIENTOS-OK'!$AY$6:$AY$557,"=BARRANQUITA",'ESTABLECIMIENTOS-OK'!AT$6:AT$557)</f>
        <v>383</v>
      </c>
      <c r="AQ20" s="45">
        <f>SUMIF('ESTABLECIMIENTOS-OK'!$AY$6:$AY$557,"=BARRANQUITA",'ESTABLECIMIENTOS-OK'!AU$6:AU$557)</f>
        <v>419</v>
      </c>
      <c r="AR20" s="45">
        <f>SUMIF('ESTABLECIMIENTOS-OK'!$AY$6:$AY$557,"=BARRANQUITA",'ESTABLECIMIENTOS-OK'!AV$6:AV$557)</f>
        <v>1580</v>
      </c>
      <c r="AS20" s="45">
        <f>SUMIF('ESTABLECIMIENTOS-OK'!$AY$6:$AY$557,"=BARRANQUITA",'ESTABLECIMIENTOS-OK'!AW$6:AW$557)</f>
        <v>315</v>
      </c>
    </row>
    <row r="21" spans="1:45" ht="23.25" customHeight="1" x14ac:dyDescent="0.2">
      <c r="A21" s="44" t="s">
        <v>127</v>
      </c>
      <c r="B21" s="23">
        <f t="shared" si="2"/>
        <v>11303</v>
      </c>
      <c r="C21" s="45">
        <f>SUMIF('ESTABLECIMIENTOS-OK'!$AY$6:$AY$557,"=PACAYZAPA",'ESTABLECIMIENTOS-OK'!G$6:G$557)</f>
        <v>229</v>
      </c>
      <c r="D21" s="45">
        <f>SUMIF('ESTABLECIMIENTOS-OK'!$AY$6:$AY$557,"=PACAYZAPA",'ESTABLECIMIENTOS-OK'!H$6:H$557)</f>
        <v>218</v>
      </c>
      <c r="E21" s="45">
        <f>SUMIF('ESTABLECIMIENTOS-OK'!$AY$6:$AY$557,"=PACAYZAPA",'ESTABLECIMIENTOS-OK'!I$6:I$557)</f>
        <v>209</v>
      </c>
      <c r="F21" s="45">
        <f>SUMIF('ESTABLECIMIENTOS-OK'!$AY$6:$AY$557,"=PACAYZAPA",'ESTABLECIMIENTOS-OK'!J$6:J$557)</f>
        <v>196</v>
      </c>
      <c r="G21" s="45">
        <f>SUMIF('ESTABLECIMIENTOS-OK'!$AY$6:$AY$557,"=PACAYZAPA",'ESTABLECIMIENTOS-OK'!K$6:K$557)</f>
        <v>202</v>
      </c>
      <c r="H21" s="45">
        <f>SUMIF('ESTABLECIMIENTOS-OK'!$AY$6:$AY$557,"=PACAYZAPA",'ESTABLECIMIENTOS-OK'!L$6:L$557)</f>
        <v>205</v>
      </c>
      <c r="I21" s="45">
        <f>SUMIF('ESTABLECIMIENTOS-OK'!$AY$6:$AY$557,"=PACAYZAPA",'ESTABLECIMIENTOS-OK'!M$6:M$557)</f>
        <v>204</v>
      </c>
      <c r="J21" s="45">
        <f>SUMIF('ESTABLECIMIENTOS-OK'!$AY$6:$AY$557,"=PACAYZAPA",'ESTABLECIMIENTOS-OK'!N$6:N$557)</f>
        <v>203</v>
      </c>
      <c r="K21" s="45">
        <f>SUMIF('ESTABLECIMIENTOS-OK'!$AY$6:$AY$557,"=PACAYZAPA",'ESTABLECIMIENTOS-OK'!O$6:O$557)</f>
        <v>217</v>
      </c>
      <c r="L21" s="45">
        <f>SUMIF('ESTABLECIMIENTOS-OK'!$AY$6:$AY$557,"=PACAYZAPA",'ESTABLECIMIENTOS-OK'!P$6:P$557)</f>
        <v>217</v>
      </c>
      <c r="M21" s="45">
        <f>SUMIF('ESTABLECIMIENTOS-OK'!$AY$6:$AY$557,"=PACAYZAPA",'ESTABLECIMIENTOS-OK'!Q$6:Q$557)</f>
        <v>225</v>
      </c>
      <c r="N21" s="45">
        <f>SUMIF('ESTABLECIMIENTOS-OK'!$AY$6:$AY$557,"=PACAYZAPA",'ESTABLECIMIENTOS-OK'!R$6:R$557)</f>
        <v>245</v>
      </c>
      <c r="O21" s="45">
        <f>SUMIF('ESTABLECIMIENTOS-OK'!$AY$6:$AY$557,"=PACAYZAPA",'ESTABLECIMIENTOS-OK'!S$6:S$557)</f>
        <v>249</v>
      </c>
      <c r="P21" s="45">
        <f>SUMIF('ESTABLECIMIENTOS-OK'!$AY$6:$AY$557,"=PACAYZAPA",'ESTABLECIMIENTOS-OK'!T$6:T$557)</f>
        <v>235</v>
      </c>
      <c r="Q21" s="45">
        <f>SUMIF('ESTABLECIMIENTOS-OK'!$AY$6:$AY$557,"=PACAYZAPA",'ESTABLECIMIENTOS-OK'!U$6:U$557)</f>
        <v>250</v>
      </c>
      <c r="R21" s="45">
        <f>SUMIF('ESTABLECIMIENTOS-OK'!$AY$6:$AY$557,"=PACAYZAPA",'ESTABLECIMIENTOS-OK'!V$6:V$557)</f>
        <v>238</v>
      </c>
      <c r="S21" s="45">
        <f>SUMIF('ESTABLECIMIENTOS-OK'!$AY$6:$AY$557,"=PACAYZAPA",'ESTABLECIMIENTOS-OK'!W$6:W$557)</f>
        <v>237</v>
      </c>
      <c r="T21" s="45">
        <f>SUMIF('ESTABLECIMIENTOS-OK'!$AY$6:$AY$557,"=PACAYZAPA",'ESTABLECIMIENTOS-OK'!X$6:X$557)</f>
        <v>243</v>
      </c>
      <c r="U21" s="45">
        <f>SUMIF('ESTABLECIMIENTOS-OK'!$AY$6:$AY$557,"=PACAYZAPA",'ESTABLECIMIENTOS-OK'!Y$6:Y$557)</f>
        <v>217</v>
      </c>
      <c r="V21" s="45">
        <f>SUMIF('ESTABLECIMIENTOS-OK'!$AY$6:$AY$557,"=PACAYZAPA",'ESTABLECIMIENTOS-OK'!Z$6:Z$557)</f>
        <v>207</v>
      </c>
      <c r="W21" s="45">
        <f>SUMIF('ESTABLECIMIENTOS-OK'!$AY$6:$AY$557,"=PACAYZAPA",'ESTABLECIMIENTOS-OK'!AA$6:AA$557)</f>
        <v>998</v>
      </c>
      <c r="X21" s="45">
        <f>SUMIF('ESTABLECIMIENTOS-OK'!$AY$6:$AY$557,"=PACAYZAPA",'ESTABLECIMIENTOS-OK'!AB$6:AB$557)</f>
        <v>873</v>
      </c>
      <c r="Y21" s="45">
        <f>SUMIF('ESTABLECIMIENTOS-OK'!$AY$6:$AY$557,"=PACAYZAPA",'ESTABLECIMIENTOS-OK'!AC$6:AC$557)</f>
        <v>888</v>
      </c>
      <c r="Z21" s="45">
        <f>SUMIF('ESTABLECIMIENTOS-OK'!$AY$6:$AY$557,"=PACAYZAPA",'ESTABLECIMIENTOS-OK'!AD$6:AD$557)</f>
        <v>814</v>
      </c>
      <c r="AA21" s="45">
        <f>SUMIF('ESTABLECIMIENTOS-OK'!$AY$6:$AY$557,"=PACAYZAPA",'ESTABLECIMIENTOS-OK'!AE$6:AE$557)</f>
        <v>753</v>
      </c>
      <c r="AB21" s="45">
        <f>SUMIF('ESTABLECIMIENTOS-OK'!$AY$6:$AY$557,"=PACAYZAPA",'ESTABLECIMIENTOS-OK'!AF$6:AF$557)</f>
        <v>658</v>
      </c>
      <c r="AC21" s="45">
        <f>SUMIF('ESTABLECIMIENTOS-OK'!$AY$6:$AY$557,"=PACAYZAPA",'ESTABLECIMIENTOS-OK'!AG$6:AG$557)</f>
        <v>510</v>
      </c>
      <c r="AD21" s="45">
        <f>SUMIF('ESTABLECIMIENTOS-OK'!$AY$6:$AY$557,"=PACAYZAPA",'ESTABLECIMIENTOS-OK'!AH$6:AH$557)</f>
        <v>454</v>
      </c>
      <c r="AE21" s="45">
        <f>SUMIF('ESTABLECIMIENTOS-OK'!$AY$6:$AY$557,"=PACAYZAPA",'ESTABLECIMIENTOS-OK'!AI$6:AI$557)</f>
        <v>330</v>
      </c>
      <c r="AF21" s="45">
        <f>SUMIF('ESTABLECIMIENTOS-OK'!$AY$6:$AY$557,"=PACAYZAPA",'ESTABLECIMIENTOS-OK'!AJ$6:AJ$557)</f>
        <v>236</v>
      </c>
      <c r="AG21" s="45">
        <f>SUMIF('ESTABLECIMIENTOS-OK'!$AY$6:$AY$557,"=PACAYZAPA",'ESTABLECIMIENTOS-OK'!AK$6:AK$557)</f>
        <v>156</v>
      </c>
      <c r="AH21" s="45">
        <f>SUMIF('ESTABLECIMIENTOS-OK'!$AY$6:$AY$557,"=PACAYZAPA",'ESTABLECIMIENTOS-OK'!AL$6:AL$557)</f>
        <v>93</v>
      </c>
      <c r="AI21" s="45">
        <f>SUMIF('ESTABLECIMIENTOS-OK'!$AY$6:$AY$557,"=PACAYZAPA",'ESTABLECIMIENTOS-OK'!AM$6:AM$557)</f>
        <v>55</v>
      </c>
      <c r="AJ21" s="45">
        <f>SUMIF('ESTABLECIMIENTOS-OK'!$AY$6:$AY$557,"=PACAYZAPA",'ESTABLECIMIENTOS-OK'!AN$6:AN$557)</f>
        <v>39</v>
      </c>
      <c r="AK21" s="45">
        <f>SUMIF('ESTABLECIMIENTOS-OK'!$AY$6:$AY$557,"=PACAYZAPA",'ESTABLECIMIENTOS-OK'!AO$6:AO$557)</f>
        <v>16</v>
      </c>
      <c r="AL21" s="45">
        <f>SUMIF('ESTABLECIMIENTOS-OK'!$AY$6:$AY$557,"=PACAYZAPA",'ESTABLECIMIENTOS-OK'!AP$6:AP$557)</f>
        <v>108</v>
      </c>
      <c r="AM21" s="45">
        <f>SUMIF('ESTABLECIMIENTOS-OK'!$AY$6:$AY$557,"=PACAYZAPA",'ESTABLECIMIENTOS-OK'!AQ$6:AQ$557)</f>
        <v>121</v>
      </c>
      <c r="AN21" s="45">
        <f>SUMIF('ESTABLECIMIENTOS-OK'!$AY$6:$AY$557,"=PACAYZAPA",'ESTABLECIMIENTOS-OK'!AR$6:AR$557)</f>
        <v>279</v>
      </c>
      <c r="AO21" s="45">
        <f>SUMIF('ESTABLECIMIENTOS-OK'!$AY$6:$AY$557,"=PACAYZAPA",'ESTABLECIMIENTOS-OK'!AS$6:AS$557)</f>
        <v>5521</v>
      </c>
      <c r="AP21" s="45">
        <f>SUMIF('ESTABLECIMIENTOS-OK'!$AY$6:$AY$557,"=PACAYZAPA",'ESTABLECIMIENTOS-OK'!AT$6:AT$557)</f>
        <v>565</v>
      </c>
      <c r="AQ21" s="45">
        <f>SUMIF('ESTABLECIMIENTOS-OK'!$AY$6:$AY$557,"=PACAYZAPA",'ESTABLECIMIENTOS-OK'!AU$6:AU$557)</f>
        <v>566</v>
      </c>
      <c r="AR21" s="45">
        <f>SUMIF('ESTABLECIMIENTOS-OK'!$AY$6:$AY$557,"=PACAYZAPA",'ESTABLECIMIENTOS-OK'!AV$6:AV$557)</f>
        <v>2475</v>
      </c>
      <c r="AS21" s="45">
        <f>SUMIF('ESTABLECIMIENTOS-OK'!$AY$6:$AY$557,"=PACAYZAPA",'ESTABLECIMIENTOS-OK'!AW$6:AW$557)</f>
        <v>369</v>
      </c>
    </row>
    <row r="22" spans="1:45" ht="23.25" customHeight="1" x14ac:dyDescent="0.2">
      <c r="A22" s="46" t="s">
        <v>128</v>
      </c>
      <c r="B22" s="43">
        <f t="shared" si="2"/>
        <v>43467</v>
      </c>
      <c r="C22" s="43">
        <f>+SUM(C23:C25)</f>
        <v>1207</v>
      </c>
      <c r="D22" s="43">
        <f t="shared" ref="D22:AS22" si="4">+SUM(D23:D25)</f>
        <v>969</v>
      </c>
      <c r="E22" s="43">
        <f t="shared" si="4"/>
        <v>878</v>
      </c>
      <c r="F22" s="43">
        <f t="shared" si="4"/>
        <v>941</v>
      </c>
      <c r="G22" s="43">
        <f t="shared" si="4"/>
        <v>828</v>
      </c>
      <c r="H22" s="43">
        <f t="shared" si="4"/>
        <v>921</v>
      </c>
      <c r="I22" s="43">
        <f t="shared" si="4"/>
        <v>828</v>
      </c>
      <c r="J22" s="43">
        <f t="shared" si="4"/>
        <v>845</v>
      </c>
      <c r="K22" s="43">
        <f t="shared" si="4"/>
        <v>890</v>
      </c>
      <c r="L22" s="43">
        <f t="shared" si="4"/>
        <v>793</v>
      </c>
      <c r="M22" s="43">
        <f t="shared" si="4"/>
        <v>871</v>
      </c>
      <c r="N22" s="43">
        <f t="shared" si="4"/>
        <v>904</v>
      </c>
      <c r="O22" s="43">
        <f t="shared" si="4"/>
        <v>922</v>
      </c>
      <c r="P22" s="43">
        <f t="shared" si="4"/>
        <v>886</v>
      </c>
      <c r="Q22" s="43">
        <f t="shared" si="4"/>
        <v>781</v>
      </c>
      <c r="R22" s="43">
        <f t="shared" si="4"/>
        <v>776</v>
      </c>
      <c r="S22" s="43">
        <f t="shared" si="4"/>
        <v>817</v>
      </c>
      <c r="T22" s="43">
        <f t="shared" si="4"/>
        <v>861</v>
      </c>
      <c r="U22" s="43">
        <f t="shared" si="4"/>
        <v>797</v>
      </c>
      <c r="V22" s="43">
        <f t="shared" si="4"/>
        <v>753</v>
      </c>
      <c r="W22" s="43">
        <f t="shared" si="4"/>
        <v>3514</v>
      </c>
      <c r="X22" s="43">
        <f t="shared" si="4"/>
        <v>3454</v>
      </c>
      <c r="Y22" s="43">
        <f t="shared" si="4"/>
        <v>3273</v>
      </c>
      <c r="Z22" s="43">
        <f t="shared" si="4"/>
        <v>3092</v>
      </c>
      <c r="AA22" s="43">
        <f t="shared" si="4"/>
        <v>2701</v>
      </c>
      <c r="AB22" s="43">
        <f t="shared" si="4"/>
        <v>2444</v>
      </c>
      <c r="AC22" s="43">
        <f t="shared" si="4"/>
        <v>2045</v>
      </c>
      <c r="AD22" s="43">
        <f t="shared" si="4"/>
        <v>1794</v>
      </c>
      <c r="AE22" s="43">
        <f t="shared" si="4"/>
        <v>1390</v>
      </c>
      <c r="AF22" s="43">
        <f t="shared" si="4"/>
        <v>919</v>
      </c>
      <c r="AG22" s="43">
        <f t="shared" si="4"/>
        <v>599</v>
      </c>
      <c r="AH22" s="43">
        <f t="shared" si="4"/>
        <v>363</v>
      </c>
      <c r="AI22" s="43">
        <f t="shared" si="4"/>
        <v>215</v>
      </c>
      <c r="AJ22" s="43">
        <f t="shared" si="4"/>
        <v>196</v>
      </c>
      <c r="AK22" s="43">
        <f t="shared" si="4"/>
        <v>77</v>
      </c>
      <c r="AL22" s="43">
        <f t="shared" si="4"/>
        <v>573</v>
      </c>
      <c r="AM22" s="43">
        <f t="shared" si="4"/>
        <v>633</v>
      </c>
      <c r="AN22" s="43">
        <f t="shared" si="4"/>
        <v>1463</v>
      </c>
      <c r="AO22" s="43">
        <f t="shared" si="4"/>
        <v>20942</v>
      </c>
      <c r="AP22" s="43">
        <f t="shared" si="4"/>
        <v>2032</v>
      </c>
      <c r="AQ22" s="43">
        <f t="shared" si="4"/>
        <v>2005</v>
      </c>
      <c r="AR22" s="43">
        <f t="shared" si="4"/>
        <v>8942</v>
      </c>
      <c r="AS22" s="43">
        <f t="shared" si="4"/>
        <v>1728</v>
      </c>
    </row>
    <row r="23" spans="1:45" ht="23.25" customHeight="1" x14ac:dyDescent="0.2">
      <c r="A23" s="44" t="s">
        <v>129</v>
      </c>
      <c r="B23" s="23">
        <f t="shared" si="2"/>
        <v>18394</v>
      </c>
      <c r="C23" s="45">
        <f>SUMIF('ESTABLECIMIENTOS-OK'!$AY$6:$AY$557,"=SAN JOSE DE SISA",'ESTABLECIMIENTOS-OK'!G$6:G$557)</f>
        <v>534</v>
      </c>
      <c r="D23" s="45">
        <f>SUMIF('ESTABLECIMIENTOS-OK'!$AY$6:$AY$557,"=SAN JOSE DE SISA",'ESTABLECIMIENTOS-OK'!H$6:H$557)</f>
        <v>418</v>
      </c>
      <c r="E23" s="45">
        <f>SUMIF('ESTABLECIMIENTOS-OK'!$AY$6:$AY$557,"=SAN JOSE DE SISA",'ESTABLECIMIENTOS-OK'!I$6:I$557)</f>
        <v>406</v>
      </c>
      <c r="F23" s="45">
        <f>SUMIF('ESTABLECIMIENTOS-OK'!$AY$6:$AY$557,"=SAN JOSE DE SISA",'ESTABLECIMIENTOS-OK'!J$6:J$557)</f>
        <v>409</v>
      </c>
      <c r="G23" s="45">
        <f>SUMIF('ESTABLECIMIENTOS-OK'!$AY$6:$AY$557,"=SAN JOSE DE SISA",'ESTABLECIMIENTOS-OK'!K$6:K$557)</f>
        <v>396</v>
      </c>
      <c r="H23" s="45">
        <f>SUMIF('ESTABLECIMIENTOS-OK'!$AY$6:$AY$557,"=SAN JOSE DE SISA",'ESTABLECIMIENTOS-OK'!L$6:L$557)</f>
        <v>394</v>
      </c>
      <c r="I23" s="45">
        <f>SUMIF('ESTABLECIMIENTOS-OK'!$AY$6:$AY$557,"=SAN JOSE DE SISA",'ESTABLECIMIENTOS-OK'!M$6:M$557)</f>
        <v>343</v>
      </c>
      <c r="J23" s="45">
        <f>SUMIF('ESTABLECIMIENTOS-OK'!$AY$6:$AY$557,"=SAN JOSE DE SISA",'ESTABLECIMIENTOS-OK'!N$6:N$557)</f>
        <v>372</v>
      </c>
      <c r="K23" s="45">
        <f>SUMIF('ESTABLECIMIENTOS-OK'!$AY$6:$AY$557,"=SAN JOSE DE SISA",'ESTABLECIMIENTOS-OK'!O$6:O$557)</f>
        <v>396</v>
      </c>
      <c r="L23" s="45">
        <f>SUMIF('ESTABLECIMIENTOS-OK'!$AY$6:$AY$557,"=SAN JOSE DE SISA",'ESTABLECIMIENTOS-OK'!P$6:P$557)</f>
        <v>359</v>
      </c>
      <c r="M23" s="45">
        <f>SUMIF('ESTABLECIMIENTOS-OK'!$AY$6:$AY$557,"=SAN JOSE DE SISA",'ESTABLECIMIENTOS-OK'!Q$6:Q$557)</f>
        <v>363</v>
      </c>
      <c r="N23" s="45">
        <f>SUMIF('ESTABLECIMIENTOS-OK'!$AY$6:$AY$557,"=SAN JOSE DE SISA",'ESTABLECIMIENTOS-OK'!R$6:R$557)</f>
        <v>380</v>
      </c>
      <c r="O23" s="45">
        <f>SUMIF('ESTABLECIMIENTOS-OK'!$AY$6:$AY$557,"=SAN JOSE DE SISA",'ESTABLECIMIENTOS-OK'!S$6:S$557)</f>
        <v>374</v>
      </c>
      <c r="P23" s="45">
        <f>SUMIF('ESTABLECIMIENTOS-OK'!$AY$6:$AY$557,"=SAN JOSE DE SISA",'ESTABLECIMIENTOS-OK'!T$6:T$557)</f>
        <v>344</v>
      </c>
      <c r="Q23" s="45">
        <f>SUMIF('ESTABLECIMIENTOS-OK'!$AY$6:$AY$557,"=SAN JOSE DE SISA",'ESTABLECIMIENTOS-OK'!U$6:U$557)</f>
        <v>311</v>
      </c>
      <c r="R23" s="45">
        <f>SUMIF('ESTABLECIMIENTOS-OK'!$AY$6:$AY$557,"=SAN JOSE DE SISA",'ESTABLECIMIENTOS-OK'!V$6:V$557)</f>
        <v>317</v>
      </c>
      <c r="S23" s="45">
        <f>SUMIF('ESTABLECIMIENTOS-OK'!$AY$6:$AY$557,"=SAN JOSE DE SISA",'ESTABLECIMIENTOS-OK'!W$6:W$557)</f>
        <v>362</v>
      </c>
      <c r="T23" s="45">
        <f>SUMIF('ESTABLECIMIENTOS-OK'!$AY$6:$AY$557,"=SAN JOSE DE SISA",'ESTABLECIMIENTOS-OK'!X$6:X$557)</f>
        <v>325</v>
      </c>
      <c r="U23" s="45">
        <f>SUMIF('ESTABLECIMIENTOS-OK'!$AY$6:$AY$557,"=SAN JOSE DE SISA",'ESTABLECIMIENTOS-OK'!Y$6:Y$557)</f>
        <v>312</v>
      </c>
      <c r="V23" s="45">
        <f>SUMIF('ESTABLECIMIENTOS-OK'!$AY$6:$AY$557,"=SAN JOSE DE SISA",'ESTABLECIMIENTOS-OK'!Z$6:Z$557)</f>
        <v>303</v>
      </c>
      <c r="W23" s="45">
        <f>SUMIF('ESTABLECIMIENTOS-OK'!$AY$6:$AY$557,"=SAN JOSE DE SISA",'ESTABLECIMIENTOS-OK'!AA$6:AA$557)</f>
        <v>1413</v>
      </c>
      <c r="X23" s="45">
        <f>SUMIF('ESTABLECIMIENTOS-OK'!$AY$6:$AY$557,"=SAN JOSE DE SISA",'ESTABLECIMIENTOS-OK'!AB$6:AB$557)</f>
        <v>1463</v>
      </c>
      <c r="Y23" s="45">
        <f>SUMIF('ESTABLECIMIENTOS-OK'!$AY$6:$AY$557,"=SAN JOSE DE SISA",'ESTABLECIMIENTOS-OK'!AC$6:AC$557)</f>
        <v>1369</v>
      </c>
      <c r="Z23" s="45">
        <f>SUMIF('ESTABLECIMIENTOS-OK'!$AY$6:$AY$557,"=SAN JOSE DE SISA",'ESTABLECIMIENTOS-OK'!AD$6:AD$557)</f>
        <v>1289</v>
      </c>
      <c r="AA23" s="45">
        <f>SUMIF('ESTABLECIMIENTOS-OK'!$AY$6:$AY$557,"=SAN JOSE DE SISA",'ESTABLECIMIENTOS-OK'!AE$6:AE$557)</f>
        <v>1121</v>
      </c>
      <c r="AB23" s="45">
        <f>SUMIF('ESTABLECIMIENTOS-OK'!$AY$6:$AY$557,"=SAN JOSE DE SISA",'ESTABLECIMIENTOS-OK'!AF$6:AF$557)</f>
        <v>1058</v>
      </c>
      <c r="AC23" s="45">
        <f>SUMIF('ESTABLECIMIENTOS-OK'!$AY$6:$AY$557,"=SAN JOSE DE SISA",'ESTABLECIMIENTOS-OK'!AG$6:AG$557)</f>
        <v>867</v>
      </c>
      <c r="AD23" s="45">
        <f>SUMIF('ESTABLECIMIENTOS-OK'!$AY$6:$AY$557,"=SAN JOSE DE SISA",'ESTABLECIMIENTOS-OK'!AH$6:AH$557)</f>
        <v>749</v>
      </c>
      <c r="AE23" s="45">
        <f>SUMIF('ESTABLECIMIENTOS-OK'!$AY$6:$AY$557,"=SAN JOSE DE SISA",'ESTABLECIMIENTOS-OK'!AI$6:AI$557)</f>
        <v>612</v>
      </c>
      <c r="AF23" s="45">
        <f>SUMIF('ESTABLECIMIENTOS-OK'!$AY$6:$AY$557,"=SAN JOSE DE SISA",'ESTABLECIMIENTOS-OK'!AJ$6:AJ$557)</f>
        <v>411</v>
      </c>
      <c r="AG23" s="45">
        <f>SUMIF('ESTABLECIMIENTOS-OK'!$AY$6:$AY$557,"=SAN JOSE DE SISA",'ESTABLECIMIENTOS-OK'!AK$6:AK$557)</f>
        <v>272</v>
      </c>
      <c r="AH23" s="45">
        <f>SUMIF('ESTABLECIMIENTOS-OK'!$AY$6:$AY$557,"=SAN JOSE DE SISA",'ESTABLECIMIENTOS-OK'!AL$6:AL$557)</f>
        <v>168</v>
      </c>
      <c r="AI23" s="45">
        <f>SUMIF('ESTABLECIMIENTOS-OK'!$AY$6:$AY$557,"=SAN JOSE DE SISA",'ESTABLECIMIENTOS-OK'!AM$6:AM$557)</f>
        <v>99</v>
      </c>
      <c r="AJ23" s="45">
        <f>SUMIF('ESTABLECIMIENTOS-OK'!$AY$6:$AY$557,"=SAN JOSE DE SISA",'ESTABLECIMIENTOS-OK'!AN$6:AN$557)</f>
        <v>85</v>
      </c>
      <c r="AK23" s="45">
        <f>SUMIF('ESTABLECIMIENTOS-OK'!$AY$6:$AY$557,"=SAN JOSE DE SISA",'ESTABLECIMIENTOS-OK'!AO$6:AO$557)</f>
        <v>36</v>
      </c>
      <c r="AL23" s="45">
        <f>SUMIF('ESTABLECIMIENTOS-OK'!$AY$6:$AY$557,"=SAN JOSE DE SISA",'ESTABLECIMIENTOS-OK'!AP$6:AP$557)</f>
        <v>251</v>
      </c>
      <c r="AM23" s="45">
        <f>SUMIF('ESTABLECIMIENTOS-OK'!$AY$6:$AY$557,"=SAN JOSE DE SISA",'ESTABLECIMIENTOS-OK'!AQ$6:AQ$557)</f>
        <v>283</v>
      </c>
      <c r="AN23" s="45">
        <f>SUMIF('ESTABLECIMIENTOS-OK'!$AY$6:$AY$557,"=SAN JOSE DE SISA",'ESTABLECIMIENTOS-OK'!AR$6:AR$557)</f>
        <v>647</v>
      </c>
      <c r="AO23" s="45">
        <f>SUMIF('ESTABLECIMIENTOS-OK'!$AY$6:$AY$557,"=SAN JOSE DE SISA",'ESTABLECIMIENTOS-OK'!AS$6:AS$557)</f>
        <v>8870</v>
      </c>
      <c r="AP23" s="45">
        <f>SUMIF('ESTABLECIMIENTOS-OK'!$AY$6:$AY$557,"=SAN JOSE DE SISA",'ESTABLECIMIENTOS-OK'!AT$6:AT$557)</f>
        <v>827</v>
      </c>
      <c r="AQ23" s="45">
        <f>SUMIF('ESTABLECIMIENTOS-OK'!$AY$6:$AY$557,"=SAN JOSE DE SISA",'ESTABLECIMIENTOS-OK'!AU$6:AU$557)</f>
        <v>845</v>
      </c>
      <c r="AR23" s="45">
        <f>SUMIF('ESTABLECIMIENTOS-OK'!$AY$6:$AY$557,"=SAN JOSE DE SISA",'ESTABLECIMIENTOS-OK'!AV$6:AV$557)</f>
        <v>3725</v>
      </c>
      <c r="AS23" s="45">
        <f>SUMIF('ESTABLECIMIENTOS-OK'!$AY$6:$AY$557,"=SAN JOSE DE SISA",'ESTABLECIMIENTOS-OK'!AW$6:AW$557)</f>
        <v>828</v>
      </c>
    </row>
    <row r="24" spans="1:45" ht="23.25" customHeight="1" x14ac:dyDescent="0.2">
      <c r="A24" s="44" t="s">
        <v>130</v>
      </c>
      <c r="B24" s="23">
        <f t="shared" si="2"/>
        <v>8943</v>
      </c>
      <c r="C24" s="45">
        <f>SUMIF('ESTABLECIMIENTOS-OK'!$AY$6:$AY$557,"=AGUA BLANCA",'ESTABLECIMIENTOS-OK'!G$6:G$557)</f>
        <v>208</v>
      </c>
      <c r="D24" s="45">
        <f>SUMIF('ESTABLECIMIENTOS-OK'!$AY$6:$AY$557,"=AGUA BLANCA",'ESTABLECIMIENTOS-OK'!H$6:H$557)</f>
        <v>171</v>
      </c>
      <c r="E24" s="45">
        <f>SUMIF('ESTABLECIMIENTOS-OK'!$AY$6:$AY$557,"=AGUA BLANCA",'ESTABLECIMIENTOS-OK'!I$6:I$557)</f>
        <v>136</v>
      </c>
      <c r="F24" s="45">
        <f>SUMIF('ESTABLECIMIENTOS-OK'!$AY$6:$AY$557,"=AGUA BLANCA",'ESTABLECIMIENTOS-OK'!J$6:J$557)</f>
        <v>151</v>
      </c>
      <c r="G24" s="45">
        <f>SUMIF('ESTABLECIMIENTOS-OK'!$AY$6:$AY$557,"=AGUA BLANCA",'ESTABLECIMIENTOS-OK'!K$6:K$557)</f>
        <v>139</v>
      </c>
      <c r="H24" s="45">
        <f>SUMIF('ESTABLECIMIENTOS-OK'!$AY$6:$AY$557,"=AGUA BLANCA",'ESTABLECIMIENTOS-OK'!L$6:L$557)</f>
        <v>164</v>
      </c>
      <c r="I24" s="45">
        <f>SUMIF('ESTABLECIMIENTOS-OK'!$AY$6:$AY$557,"=AGUA BLANCA",'ESTABLECIMIENTOS-OK'!M$6:M$557)</f>
        <v>177</v>
      </c>
      <c r="J24" s="45">
        <f>SUMIF('ESTABLECIMIENTOS-OK'!$AY$6:$AY$557,"=AGUA BLANCA",'ESTABLECIMIENTOS-OK'!N$6:N$557)</f>
        <v>147</v>
      </c>
      <c r="K24" s="45">
        <f>SUMIF('ESTABLECIMIENTOS-OK'!$AY$6:$AY$557,"=AGUA BLANCA",'ESTABLECIMIENTOS-OK'!O$6:O$557)</f>
        <v>169</v>
      </c>
      <c r="L24" s="45">
        <f>SUMIF('ESTABLECIMIENTOS-OK'!$AY$6:$AY$557,"=AGUA BLANCA",'ESTABLECIMIENTOS-OK'!P$6:P$557)</f>
        <v>116</v>
      </c>
      <c r="M24" s="45">
        <f>SUMIF('ESTABLECIMIENTOS-OK'!$AY$6:$AY$557,"=AGUA BLANCA",'ESTABLECIMIENTOS-OK'!Q$6:Q$557)</f>
        <v>178</v>
      </c>
      <c r="N24" s="45">
        <f>SUMIF('ESTABLECIMIENTOS-OK'!$AY$6:$AY$557,"=AGUA BLANCA",'ESTABLECIMIENTOS-OK'!R$6:R$557)</f>
        <v>161</v>
      </c>
      <c r="O24" s="45">
        <f>SUMIF('ESTABLECIMIENTOS-OK'!$AY$6:$AY$557,"=AGUA BLANCA",'ESTABLECIMIENTOS-OK'!S$6:S$557)</f>
        <v>182</v>
      </c>
      <c r="P24" s="45">
        <f>SUMIF('ESTABLECIMIENTOS-OK'!$AY$6:$AY$557,"=AGUA BLANCA",'ESTABLECIMIENTOS-OK'!T$6:T$557)</f>
        <v>190</v>
      </c>
      <c r="Q24" s="45">
        <f>SUMIF('ESTABLECIMIENTOS-OK'!$AY$6:$AY$557,"=AGUA BLANCA",'ESTABLECIMIENTOS-OK'!U$6:U$557)</f>
        <v>164</v>
      </c>
      <c r="R24" s="45">
        <f>SUMIF('ESTABLECIMIENTOS-OK'!$AY$6:$AY$557,"=AGUA BLANCA",'ESTABLECIMIENTOS-OK'!V$6:V$557)</f>
        <v>169</v>
      </c>
      <c r="S24" s="45">
        <f>SUMIF('ESTABLECIMIENTOS-OK'!$AY$6:$AY$557,"=AGUA BLANCA",'ESTABLECIMIENTOS-OK'!W$6:W$557)</f>
        <v>151</v>
      </c>
      <c r="T24" s="45">
        <f>SUMIF('ESTABLECIMIENTOS-OK'!$AY$6:$AY$557,"=AGUA BLANCA",'ESTABLECIMIENTOS-OK'!X$6:X$557)</f>
        <v>185</v>
      </c>
      <c r="U24" s="45">
        <f>SUMIF('ESTABLECIMIENTOS-OK'!$AY$6:$AY$557,"=AGUA BLANCA",'ESTABLECIMIENTOS-OK'!Y$6:Y$557)</f>
        <v>168</v>
      </c>
      <c r="V24" s="45">
        <f>SUMIF('ESTABLECIMIENTOS-OK'!$AY$6:$AY$557,"=AGUA BLANCA",'ESTABLECIMIENTOS-OK'!Z$6:Z$557)</f>
        <v>155</v>
      </c>
      <c r="W24" s="45">
        <f>SUMIF('ESTABLECIMIENTOS-OK'!$AY$6:$AY$557,"=AGUA BLANCA",'ESTABLECIMIENTOS-OK'!AA$6:AA$557)</f>
        <v>713</v>
      </c>
      <c r="X24" s="45">
        <f>SUMIF('ESTABLECIMIENTOS-OK'!$AY$6:$AY$557,"=AGUA BLANCA",'ESTABLECIMIENTOS-OK'!AB$6:AB$557)</f>
        <v>744</v>
      </c>
      <c r="Y24" s="45">
        <f>SUMIF('ESTABLECIMIENTOS-OK'!$AY$6:$AY$557,"=AGUA BLANCA",'ESTABLECIMIENTOS-OK'!AC$6:AC$557)</f>
        <v>639</v>
      </c>
      <c r="Z24" s="45">
        <f>SUMIF('ESTABLECIMIENTOS-OK'!$AY$6:$AY$557,"=AGUA BLANCA",'ESTABLECIMIENTOS-OK'!AD$6:AD$557)</f>
        <v>660</v>
      </c>
      <c r="AA24" s="45">
        <f>SUMIF('ESTABLECIMIENTOS-OK'!$AY$6:$AY$557,"=AGUA BLANCA",'ESTABLECIMIENTOS-OK'!AE$6:AE$557)</f>
        <v>604</v>
      </c>
      <c r="AB24" s="45">
        <f>SUMIF('ESTABLECIMIENTOS-OK'!$AY$6:$AY$557,"=AGUA BLANCA",'ESTABLECIMIENTOS-OK'!AF$6:AF$557)</f>
        <v>513</v>
      </c>
      <c r="AC24" s="45">
        <f>SUMIF('ESTABLECIMIENTOS-OK'!$AY$6:$AY$557,"=AGUA BLANCA",'ESTABLECIMIENTOS-OK'!AG$6:AG$557)</f>
        <v>463</v>
      </c>
      <c r="AD24" s="45">
        <f>SUMIF('ESTABLECIMIENTOS-OK'!$AY$6:$AY$557,"=AGUA BLANCA",'ESTABLECIMIENTOS-OK'!AH$6:AH$557)</f>
        <v>430</v>
      </c>
      <c r="AE24" s="45">
        <f>SUMIF('ESTABLECIMIENTOS-OK'!$AY$6:$AY$557,"=AGUA BLANCA",'ESTABLECIMIENTOS-OK'!AI$6:AI$557)</f>
        <v>324</v>
      </c>
      <c r="AF24" s="45">
        <f>SUMIF('ESTABLECIMIENTOS-OK'!$AY$6:$AY$557,"=AGUA BLANCA",'ESTABLECIMIENTOS-OK'!AJ$6:AJ$557)</f>
        <v>233</v>
      </c>
      <c r="AG24" s="45">
        <f>SUMIF('ESTABLECIMIENTOS-OK'!$AY$6:$AY$557,"=AGUA BLANCA",'ESTABLECIMIENTOS-OK'!AK$6:AK$557)</f>
        <v>143</v>
      </c>
      <c r="AH24" s="45">
        <f>SUMIF('ESTABLECIMIENTOS-OK'!$AY$6:$AY$557,"=AGUA BLANCA",'ESTABLECIMIENTOS-OK'!AL$6:AL$557)</f>
        <v>89</v>
      </c>
      <c r="AI24" s="45">
        <f>SUMIF('ESTABLECIMIENTOS-OK'!$AY$6:$AY$557,"=AGUA BLANCA",'ESTABLECIMIENTOS-OK'!AM$6:AM$557)</f>
        <v>56</v>
      </c>
      <c r="AJ24" s="45">
        <f>SUMIF('ESTABLECIMIENTOS-OK'!$AY$6:$AY$557,"=AGUA BLANCA",'ESTABLECIMIENTOS-OK'!AN$6:AN$557)</f>
        <v>51</v>
      </c>
      <c r="AK24" s="45">
        <f>SUMIF('ESTABLECIMIENTOS-OK'!$AY$6:$AY$557,"=AGUA BLANCA",'ESTABLECIMIENTOS-OK'!AO$6:AO$557)</f>
        <v>11</v>
      </c>
      <c r="AL24" s="45">
        <f>SUMIF('ESTABLECIMIENTOS-OK'!$AY$6:$AY$557,"=AGUA BLANCA",'ESTABLECIMIENTOS-OK'!AP$6:AP$557)</f>
        <v>100</v>
      </c>
      <c r="AM24" s="45">
        <f>SUMIF('ESTABLECIMIENTOS-OK'!$AY$6:$AY$557,"=AGUA BLANCA",'ESTABLECIMIENTOS-OK'!AQ$6:AQ$557)</f>
        <v>107</v>
      </c>
      <c r="AN24" s="45">
        <f>SUMIF('ESTABLECIMIENTOS-OK'!$AY$6:$AY$557,"=AGUA BLANCA",'ESTABLECIMIENTOS-OK'!AR$6:AR$557)</f>
        <v>251</v>
      </c>
      <c r="AO24" s="45">
        <f>SUMIF('ESTABLECIMIENTOS-OK'!$AY$6:$AY$557,"=AGUA BLANCA",'ESTABLECIMIENTOS-OK'!AS$6:AS$557)</f>
        <v>4146</v>
      </c>
      <c r="AP24" s="45">
        <f>SUMIF('ESTABLECIMIENTOS-OK'!$AY$6:$AY$557,"=AGUA BLANCA",'ESTABLECIMIENTOS-OK'!AT$6:AT$557)</f>
        <v>407</v>
      </c>
      <c r="AQ24" s="45">
        <f>SUMIF('ESTABLECIMIENTOS-OK'!$AY$6:$AY$557,"=AGUA BLANCA",'ESTABLECIMIENTOS-OK'!AU$6:AU$557)</f>
        <v>386</v>
      </c>
      <c r="AR24" s="45">
        <f>SUMIF('ESTABLECIMIENTOS-OK'!$AY$6:$AY$557,"=AGUA BLANCA",'ESTABLECIMIENTOS-OK'!AV$6:AV$557)</f>
        <v>1802</v>
      </c>
      <c r="AS24" s="45">
        <f>SUMIF('ESTABLECIMIENTOS-OK'!$AY$6:$AY$557,"=AGUA BLANCA",'ESTABLECIMIENTOS-OK'!AW$6:AW$557)</f>
        <v>311</v>
      </c>
    </row>
    <row r="25" spans="1:45" ht="23.25" customHeight="1" x14ac:dyDescent="0.2">
      <c r="A25" s="44" t="s">
        <v>131</v>
      </c>
      <c r="B25" s="23">
        <f t="shared" si="2"/>
        <v>16130</v>
      </c>
      <c r="C25" s="45">
        <f>SUMIF('ESTABLECIMIENTOS-OK'!$AY$6:$AY$557,"=SAN MARTIN ALAO",'ESTABLECIMIENTOS-OK'!G$6:G$557)</f>
        <v>465</v>
      </c>
      <c r="D25" s="45">
        <f>SUMIF('ESTABLECIMIENTOS-OK'!$AY$6:$AY$557,"=SAN MARTIN ALAO",'ESTABLECIMIENTOS-OK'!H$6:H$557)</f>
        <v>380</v>
      </c>
      <c r="E25" s="45">
        <f>SUMIF('ESTABLECIMIENTOS-OK'!$AY$6:$AY$557,"=SAN MARTIN ALAO",'ESTABLECIMIENTOS-OK'!I$6:I$557)</f>
        <v>336</v>
      </c>
      <c r="F25" s="45">
        <f>SUMIF('ESTABLECIMIENTOS-OK'!$AY$6:$AY$557,"=SAN MARTIN ALAO",'ESTABLECIMIENTOS-OK'!J$6:J$557)</f>
        <v>381</v>
      </c>
      <c r="G25" s="45">
        <f>SUMIF('ESTABLECIMIENTOS-OK'!$AY$6:$AY$557,"=SAN MARTIN ALAO",'ESTABLECIMIENTOS-OK'!K$6:K$557)</f>
        <v>293</v>
      </c>
      <c r="H25" s="45">
        <f>SUMIF('ESTABLECIMIENTOS-OK'!$AY$6:$AY$557,"=SAN MARTIN ALAO",'ESTABLECIMIENTOS-OK'!L$6:L$557)</f>
        <v>363</v>
      </c>
      <c r="I25" s="45">
        <f>SUMIF('ESTABLECIMIENTOS-OK'!$AY$6:$AY$557,"=SAN MARTIN ALAO",'ESTABLECIMIENTOS-OK'!M$6:M$557)</f>
        <v>308</v>
      </c>
      <c r="J25" s="45">
        <f>SUMIF('ESTABLECIMIENTOS-OK'!$AY$6:$AY$557,"=SAN MARTIN ALAO",'ESTABLECIMIENTOS-OK'!N$6:N$557)</f>
        <v>326</v>
      </c>
      <c r="K25" s="45">
        <f>SUMIF('ESTABLECIMIENTOS-OK'!$AY$6:$AY$557,"=SAN MARTIN ALAO",'ESTABLECIMIENTOS-OK'!O$6:O$557)</f>
        <v>325</v>
      </c>
      <c r="L25" s="45">
        <f>SUMIF('ESTABLECIMIENTOS-OK'!$AY$6:$AY$557,"=SAN MARTIN ALAO",'ESTABLECIMIENTOS-OK'!P$6:P$557)</f>
        <v>318</v>
      </c>
      <c r="M25" s="45">
        <f>SUMIF('ESTABLECIMIENTOS-OK'!$AY$6:$AY$557,"=SAN MARTIN ALAO",'ESTABLECIMIENTOS-OK'!Q$6:Q$557)</f>
        <v>330</v>
      </c>
      <c r="N25" s="45">
        <f>SUMIF('ESTABLECIMIENTOS-OK'!$AY$6:$AY$557,"=SAN MARTIN ALAO",'ESTABLECIMIENTOS-OK'!R$6:R$557)</f>
        <v>363</v>
      </c>
      <c r="O25" s="45">
        <f>SUMIF('ESTABLECIMIENTOS-OK'!$AY$6:$AY$557,"=SAN MARTIN ALAO",'ESTABLECIMIENTOS-OK'!S$6:S$557)</f>
        <v>366</v>
      </c>
      <c r="P25" s="45">
        <f>SUMIF('ESTABLECIMIENTOS-OK'!$AY$6:$AY$557,"=SAN MARTIN ALAO",'ESTABLECIMIENTOS-OK'!T$6:T$557)</f>
        <v>352</v>
      </c>
      <c r="Q25" s="45">
        <f>SUMIF('ESTABLECIMIENTOS-OK'!$AY$6:$AY$557,"=SAN MARTIN ALAO",'ESTABLECIMIENTOS-OK'!U$6:U$557)</f>
        <v>306</v>
      </c>
      <c r="R25" s="45">
        <f>SUMIF('ESTABLECIMIENTOS-OK'!$AY$6:$AY$557,"=SAN MARTIN ALAO",'ESTABLECIMIENTOS-OK'!V$6:V$557)</f>
        <v>290</v>
      </c>
      <c r="S25" s="45">
        <f>SUMIF('ESTABLECIMIENTOS-OK'!$AY$6:$AY$557,"=SAN MARTIN ALAO",'ESTABLECIMIENTOS-OK'!W$6:W$557)</f>
        <v>304</v>
      </c>
      <c r="T25" s="45">
        <f>SUMIF('ESTABLECIMIENTOS-OK'!$AY$6:$AY$557,"=SAN MARTIN ALAO",'ESTABLECIMIENTOS-OK'!X$6:X$557)</f>
        <v>351</v>
      </c>
      <c r="U25" s="45">
        <f>SUMIF('ESTABLECIMIENTOS-OK'!$AY$6:$AY$557,"=SAN MARTIN ALAO",'ESTABLECIMIENTOS-OK'!Y$6:Y$557)</f>
        <v>317</v>
      </c>
      <c r="V25" s="45">
        <f>SUMIF('ESTABLECIMIENTOS-OK'!$AY$6:$AY$557,"=SAN MARTIN ALAO",'ESTABLECIMIENTOS-OK'!Z$6:Z$557)</f>
        <v>295</v>
      </c>
      <c r="W25" s="45">
        <f>SUMIF('ESTABLECIMIENTOS-OK'!$AY$6:$AY$557,"=SAN MARTIN ALAO",'ESTABLECIMIENTOS-OK'!AA$6:AA$557)</f>
        <v>1388</v>
      </c>
      <c r="X25" s="45">
        <f>SUMIF('ESTABLECIMIENTOS-OK'!$AY$6:$AY$557,"=SAN MARTIN ALAO",'ESTABLECIMIENTOS-OK'!AB$6:AB$557)</f>
        <v>1247</v>
      </c>
      <c r="Y25" s="45">
        <f>SUMIF('ESTABLECIMIENTOS-OK'!$AY$6:$AY$557,"=SAN MARTIN ALAO",'ESTABLECIMIENTOS-OK'!AC$6:AC$557)</f>
        <v>1265</v>
      </c>
      <c r="Z25" s="45">
        <f>SUMIF('ESTABLECIMIENTOS-OK'!$AY$6:$AY$557,"=SAN MARTIN ALAO",'ESTABLECIMIENTOS-OK'!AD$6:AD$557)</f>
        <v>1143</v>
      </c>
      <c r="AA25" s="45">
        <f>SUMIF('ESTABLECIMIENTOS-OK'!$AY$6:$AY$557,"=SAN MARTIN ALAO",'ESTABLECIMIENTOS-OK'!AE$6:AE$557)</f>
        <v>976</v>
      </c>
      <c r="AB25" s="45">
        <f>SUMIF('ESTABLECIMIENTOS-OK'!$AY$6:$AY$557,"=SAN MARTIN ALAO",'ESTABLECIMIENTOS-OK'!AF$6:AF$557)</f>
        <v>873</v>
      </c>
      <c r="AC25" s="45">
        <f>SUMIF('ESTABLECIMIENTOS-OK'!$AY$6:$AY$557,"=SAN MARTIN ALAO",'ESTABLECIMIENTOS-OK'!AG$6:AG$557)</f>
        <v>715</v>
      </c>
      <c r="AD25" s="45">
        <f>SUMIF('ESTABLECIMIENTOS-OK'!$AY$6:$AY$557,"=SAN MARTIN ALAO",'ESTABLECIMIENTOS-OK'!AH$6:AH$557)</f>
        <v>615</v>
      </c>
      <c r="AE25" s="45">
        <f>SUMIF('ESTABLECIMIENTOS-OK'!$AY$6:$AY$557,"=SAN MARTIN ALAO",'ESTABLECIMIENTOS-OK'!AI$6:AI$557)</f>
        <v>454</v>
      </c>
      <c r="AF25" s="45">
        <f>SUMIF('ESTABLECIMIENTOS-OK'!$AY$6:$AY$557,"=SAN MARTIN ALAO",'ESTABLECIMIENTOS-OK'!AJ$6:AJ$557)</f>
        <v>275</v>
      </c>
      <c r="AG25" s="45">
        <f>SUMIF('ESTABLECIMIENTOS-OK'!$AY$6:$AY$557,"=SAN MARTIN ALAO",'ESTABLECIMIENTOS-OK'!AK$6:AK$557)</f>
        <v>184</v>
      </c>
      <c r="AH25" s="45">
        <f>SUMIF('ESTABLECIMIENTOS-OK'!$AY$6:$AY$557,"=SAN MARTIN ALAO",'ESTABLECIMIENTOS-OK'!AL$6:AL$557)</f>
        <v>106</v>
      </c>
      <c r="AI25" s="45">
        <f>SUMIF('ESTABLECIMIENTOS-OK'!$AY$6:$AY$557,"=SAN MARTIN ALAO",'ESTABLECIMIENTOS-OK'!AM$6:AM$557)</f>
        <v>60</v>
      </c>
      <c r="AJ25" s="45">
        <f>SUMIF('ESTABLECIMIENTOS-OK'!$AY$6:$AY$557,"=SAN MARTIN ALAO",'ESTABLECIMIENTOS-OK'!AN$6:AN$557)</f>
        <v>60</v>
      </c>
      <c r="AK25" s="45">
        <f>SUMIF('ESTABLECIMIENTOS-OK'!$AY$6:$AY$557,"=SAN MARTIN ALAO",'ESTABLECIMIENTOS-OK'!AO$6:AO$557)</f>
        <v>30</v>
      </c>
      <c r="AL25" s="45">
        <f>SUMIF('ESTABLECIMIENTOS-OK'!$AY$6:$AY$557,"=SAN MARTIN ALAO",'ESTABLECIMIENTOS-OK'!AP$6:AP$557)</f>
        <v>222</v>
      </c>
      <c r="AM25" s="45">
        <f>SUMIF('ESTABLECIMIENTOS-OK'!$AY$6:$AY$557,"=SAN MARTIN ALAO",'ESTABLECIMIENTOS-OK'!AQ$6:AQ$557)</f>
        <v>243</v>
      </c>
      <c r="AN25" s="45">
        <f>SUMIF('ESTABLECIMIENTOS-OK'!$AY$6:$AY$557,"=SAN MARTIN ALAO",'ESTABLECIMIENTOS-OK'!AR$6:AR$557)</f>
        <v>565</v>
      </c>
      <c r="AO25" s="45">
        <f>SUMIF('ESTABLECIMIENTOS-OK'!$AY$6:$AY$557,"=SAN MARTIN ALAO",'ESTABLECIMIENTOS-OK'!AS$6:AS$557)</f>
        <v>7926</v>
      </c>
      <c r="AP25" s="45">
        <f>SUMIF('ESTABLECIMIENTOS-OK'!$AY$6:$AY$557,"=SAN MARTIN ALAO",'ESTABLECIMIENTOS-OK'!AT$6:AT$557)</f>
        <v>798</v>
      </c>
      <c r="AQ25" s="45">
        <f>SUMIF('ESTABLECIMIENTOS-OK'!$AY$6:$AY$557,"=SAN MARTIN ALAO",'ESTABLECIMIENTOS-OK'!AU$6:AU$557)</f>
        <v>774</v>
      </c>
      <c r="AR25" s="45">
        <f>SUMIF('ESTABLECIMIENTOS-OK'!$AY$6:$AY$557,"=SAN MARTIN ALAO",'ESTABLECIMIENTOS-OK'!AV$6:AV$557)</f>
        <v>3415</v>
      </c>
      <c r="AS25" s="45">
        <f>SUMIF('ESTABLECIMIENTOS-OK'!$AY$6:$AY$557,"=SAN MARTIN ALAO",'ESTABLECIMIENTOS-OK'!AW$6:AW$557)</f>
        <v>589</v>
      </c>
    </row>
    <row r="26" spans="1:45" ht="23.25" customHeight="1" x14ac:dyDescent="0.2">
      <c r="A26" s="46" t="s">
        <v>132</v>
      </c>
      <c r="B26" s="43">
        <f t="shared" si="2"/>
        <v>49411</v>
      </c>
      <c r="C26" s="43">
        <f>+SUM(C27:C29)</f>
        <v>1053</v>
      </c>
      <c r="D26" s="43">
        <f t="shared" ref="D26:AS26" si="5">+SUM(D27:D29)</f>
        <v>1011</v>
      </c>
      <c r="E26" s="43">
        <f t="shared" si="5"/>
        <v>960</v>
      </c>
      <c r="F26" s="43">
        <f t="shared" si="5"/>
        <v>918</v>
      </c>
      <c r="G26" s="43">
        <f t="shared" si="5"/>
        <v>984</v>
      </c>
      <c r="H26" s="43">
        <f t="shared" si="5"/>
        <v>886</v>
      </c>
      <c r="I26" s="43">
        <f t="shared" si="5"/>
        <v>968</v>
      </c>
      <c r="J26" s="43">
        <f t="shared" si="5"/>
        <v>907</v>
      </c>
      <c r="K26" s="43">
        <f t="shared" si="5"/>
        <v>883</v>
      </c>
      <c r="L26" s="43">
        <f t="shared" si="5"/>
        <v>999</v>
      </c>
      <c r="M26" s="43">
        <f t="shared" si="5"/>
        <v>989</v>
      </c>
      <c r="N26" s="43">
        <f t="shared" si="5"/>
        <v>1033</v>
      </c>
      <c r="O26" s="43">
        <f t="shared" si="5"/>
        <v>946</v>
      </c>
      <c r="P26" s="43">
        <f t="shared" si="5"/>
        <v>996</v>
      </c>
      <c r="Q26" s="43">
        <f t="shared" si="5"/>
        <v>912</v>
      </c>
      <c r="R26" s="43">
        <f t="shared" si="5"/>
        <v>941</v>
      </c>
      <c r="S26" s="43">
        <f t="shared" si="5"/>
        <v>928</v>
      </c>
      <c r="T26" s="43">
        <f t="shared" si="5"/>
        <v>907</v>
      </c>
      <c r="U26" s="43">
        <f t="shared" si="5"/>
        <v>875</v>
      </c>
      <c r="V26" s="43">
        <f t="shared" si="5"/>
        <v>812</v>
      </c>
      <c r="W26" s="43">
        <f t="shared" si="5"/>
        <v>3939</v>
      </c>
      <c r="X26" s="43">
        <f t="shared" si="5"/>
        <v>3623</v>
      </c>
      <c r="Y26" s="43">
        <f t="shared" si="5"/>
        <v>3849</v>
      </c>
      <c r="Z26" s="43">
        <f t="shared" si="5"/>
        <v>3252</v>
      </c>
      <c r="AA26" s="43">
        <f t="shared" si="5"/>
        <v>3254</v>
      </c>
      <c r="AB26" s="43">
        <f t="shared" si="5"/>
        <v>2881</v>
      </c>
      <c r="AC26" s="43">
        <f t="shared" si="5"/>
        <v>2554</v>
      </c>
      <c r="AD26" s="43">
        <f t="shared" si="5"/>
        <v>2297</v>
      </c>
      <c r="AE26" s="43">
        <f t="shared" si="5"/>
        <v>1772</v>
      </c>
      <c r="AF26" s="43">
        <f t="shared" si="5"/>
        <v>1231</v>
      </c>
      <c r="AG26" s="43">
        <f t="shared" si="5"/>
        <v>814</v>
      </c>
      <c r="AH26" s="43">
        <f t="shared" si="5"/>
        <v>511</v>
      </c>
      <c r="AI26" s="43">
        <f t="shared" si="5"/>
        <v>282</v>
      </c>
      <c r="AJ26" s="43">
        <f t="shared" si="5"/>
        <v>244</v>
      </c>
      <c r="AK26" s="43">
        <f t="shared" si="5"/>
        <v>84</v>
      </c>
      <c r="AL26" s="43">
        <f t="shared" si="5"/>
        <v>507</v>
      </c>
      <c r="AM26" s="43">
        <f t="shared" si="5"/>
        <v>545</v>
      </c>
      <c r="AN26" s="43">
        <f t="shared" si="5"/>
        <v>1280</v>
      </c>
      <c r="AO26" s="43">
        <f t="shared" si="5"/>
        <v>23011</v>
      </c>
      <c r="AP26" s="43">
        <f t="shared" si="5"/>
        <v>2306</v>
      </c>
      <c r="AQ26" s="43">
        <f t="shared" si="5"/>
        <v>2150</v>
      </c>
      <c r="AR26" s="43">
        <f t="shared" si="5"/>
        <v>9851</v>
      </c>
      <c r="AS26" s="43">
        <f t="shared" si="5"/>
        <v>1614</v>
      </c>
    </row>
    <row r="27" spans="1:45" ht="23.25" customHeight="1" x14ac:dyDescent="0.2">
      <c r="A27" s="44" t="s">
        <v>133</v>
      </c>
      <c r="B27" s="23">
        <f t="shared" si="2"/>
        <v>22224</v>
      </c>
      <c r="C27" s="45">
        <f>SUMIF('ESTABLECIMIENTOS-OK'!$AY$6:$AY$557,"=PICOTA",'ESTABLECIMIENTOS-OK'!G$6:G$557)</f>
        <v>445</v>
      </c>
      <c r="D27" s="45">
        <f>SUMIF('ESTABLECIMIENTOS-OK'!$AY$6:$AY$557,"=PICOTA",'ESTABLECIMIENTOS-OK'!H$6:H$557)</f>
        <v>483</v>
      </c>
      <c r="E27" s="45">
        <f>SUMIF('ESTABLECIMIENTOS-OK'!$AY$6:$AY$557,"=PICOTA",'ESTABLECIMIENTOS-OK'!I$6:I$557)</f>
        <v>442</v>
      </c>
      <c r="F27" s="45">
        <f>SUMIF('ESTABLECIMIENTOS-OK'!$AY$6:$AY$557,"=PICOTA",'ESTABLECIMIENTOS-OK'!J$6:J$557)</f>
        <v>408</v>
      </c>
      <c r="G27" s="45">
        <f>SUMIF('ESTABLECIMIENTOS-OK'!$AY$6:$AY$557,"=PICOTA",'ESTABLECIMIENTOS-OK'!K$6:K$557)</f>
        <v>448</v>
      </c>
      <c r="H27" s="45">
        <f>SUMIF('ESTABLECIMIENTOS-OK'!$AY$6:$AY$557,"=PICOTA",'ESTABLECIMIENTOS-OK'!L$6:L$557)</f>
        <v>402</v>
      </c>
      <c r="I27" s="45">
        <f>SUMIF('ESTABLECIMIENTOS-OK'!$AY$6:$AY$557,"=PICOTA",'ESTABLECIMIENTOS-OK'!M$6:M$557)</f>
        <v>466</v>
      </c>
      <c r="J27" s="45">
        <f>SUMIF('ESTABLECIMIENTOS-OK'!$AY$6:$AY$557,"=PICOTA",'ESTABLECIMIENTOS-OK'!N$6:N$557)</f>
        <v>414</v>
      </c>
      <c r="K27" s="45">
        <f>SUMIF('ESTABLECIMIENTOS-OK'!$AY$6:$AY$557,"=PICOTA",'ESTABLECIMIENTOS-OK'!O$6:O$557)</f>
        <v>379</v>
      </c>
      <c r="L27" s="45">
        <f>SUMIF('ESTABLECIMIENTOS-OK'!$AY$6:$AY$557,"=PICOTA",'ESTABLECIMIENTOS-OK'!P$6:P$557)</f>
        <v>447</v>
      </c>
      <c r="M27" s="45">
        <f>SUMIF('ESTABLECIMIENTOS-OK'!$AY$6:$AY$557,"=PICOTA",'ESTABLECIMIENTOS-OK'!Q$6:Q$557)</f>
        <v>436</v>
      </c>
      <c r="N27" s="45">
        <f>SUMIF('ESTABLECIMIENTOS-OK'!$AY$6:$AY$557,"=PICOTA",'ESTABLECIMIENTOS-OK'!R$6:R$557)</f>
        <v>452</v>
      </c>
      <c r="O27" s="45">
        <f>SUMIF('ESTABLECIMIENTOS-OK'!$AY$6:$AY$557,"=PICOTA",'ESTABLECIMIENTOS-OK'!S$6:S$557)</f>
        <v>387</v>
      </c>
      <c r="P27" s="45">
        <f>SUMIF('ESTABLECIMIENTOS-OK'!$AY$6:$AY$557,"=PICOTA",'ESTABLECIMIENTOS-OK'!T$6:T$557)</f>
        <v>433</v>
      </c>
      <c r="Q27" s="45">
        <f>SUMIF('ESTABLECIMIENTOS-OK'!$AY$6:$AY$557,"=PICOTA",'ESTABLECIMIENTOS-OK'!U$6:U$557)</f>
        <v>385</v>
      </c>
      <c r="R27" s="45">
        <f>SUMIF('ESTABLECIMIENTOS-OK'!$AY$6:$AY$557,"=PICOTA",'ESTABLECIMIENTOS-OK'!V$6:V$557)</f>
        <v>402</v>
      </c>
      <c r="S27" s="45">
        <f>SUMIF('ESTABLECIMIENTOS-OK'!$AY$6:$AY$557,"=PICOTA",'ESTABLECIMIENTOS-OK'!W$6:W$557)</f>
        <v>398</v>
      </c>
      <c r="T27" s="45">
        <f>SUMIF('ESTABLECIMIENTOS-OK'!$AY$6:$AY$557,"=PICOTA",'ESTABLECIMIENTOS-OK'!X$6:X$557)</f>
        <v>389</v>
      </c>
      <c r="U27" s="45">
        <f>SUMIF('ESTABLECIMIENTOS-OK'!$AY$6:$AY$557,"=PICOTA",'ESTABLECIMIENTOS-OK'!Y$6:Y$557)</f>
        <v>396</v>
      </c>
      <c r="V27" s="45">
        <f>SUMIF('ESTABLECIMIENTOS-OK'!$AY$6:$AY$557,"=PICOTA",'ESTABLECIMIENTOS-OK'!Z$6:Z$557)</f>
        <v>345</v>
      </c>
      <c r="W27" s="45">
        <f>SUMIF('ESTABLECIMIENTOS-OK'!$AY$6:$AY$557,"=PICOTA",'ESTABLECIMIENTOS-OK'!AA$6:AA$557)</f>
        <v>1652</v>
      </c>
      <c r="X27" s="45">
        <f>SUMIF('ESTABLECIMIENTOS-OK'!$AY$6:$AY$557,"=PICOTA",'ESTABLECIMIENTOS-OK'!AB$6:AB$557)</f>
        <v>1666</v>
      </c>
      <c r="Y27" s="45">
        <f>SUMIF('ESTABLECIMIENTOS-OK'!$AY$6:$AY$557,"=PICOTA",'ESTABLECIMIENTOS-OK'!AC$6:AC$557)</f>
        <v>1670</v>
      </c>
      <c r="Z27" s="45">
        <f>SUMIF('ESTABLECIMIENTOS-OK'!$AY$6:$AY$557,"=PICOTA",'ESTABLECIMIENTOS-OK'!AD$6:AD$557)</f>
        <v>1489</v>
      </c>
      <c r="AA27" s="45">
        <f>SUMIF('ESTABLECIMIENTOS-OK'!$AY$6:$AY$557,"=PICOTA",'ESTABLECIMIENTOS-OK'!AE$6:AE$557)</f>
        <v>1511</v>
      </c>
      <c r="AB27" s="45">
        <f>SUMIF('ESTABLECIMIENTOS-OK'!$AY$6:$AY$557,"=PICOTA",'ESTABLECIMIENTOS-OK'!AF$6:AF$557)</f>
        <v>1359</v>
      </c>
      <c r="AC27" s="45">
        <f>SUMIF('ESTABLECIMIENTOS-OK'!$AY$6:$AY$557,"=PICOTA",'ESTABLECIMIENTOS-OK'!AG$6:AG$557)</f>
        <v>1189</v>
      </c>
      <c r="AD27" s="45">
        <f>SUMIF('ESTABLECIMIENTOS-OK'!$AY$6:$AY$557,"=PICOTA",'ESTABLECIMIENTOS-OK'!AH$6:AH$557)</f>
        <v>1087</v>
      </c>
      <c r="AE27" s="45">
        <f>SUMIF('ESTABLECIMIENTOS-OK'!$AY$6:$AY$557,"=PICOTA",'ESTABLECIMIENTOS-OK'!AI$6:AI$557)</f>
        <v>836</v>
      </c>
      <c r="AF27" s="45">
        <f>SUMIF('ESTABLECIMIENTOS-OK'!$AY$6:$AY$557,"=PICOTA",'ESTABLECIMIENTOS-OK'!AJ$6:AJ$557)</f>
        <v>570</v>
      </c>
      <c r="AG27" s="45">
        <f>SUMIF('ESTABLECIMIENTOS-OK'!$AY$6:$AY$557,"=PICOTA",'ESTABLECIMIENTOS-OK'!AK$6:AK$557)</f>
        <v>369</v>
      </c>
      <c r="AH27" s="45">
        <f>SUMIF('ESTABLECIMIENTOS-OK'!$AY$6:$AY$557,"=PICOTA",'ESTABLECIMIENTOS-OK'!AL$6:AL$557)</f>
        <v>239</v>
      </c>
      <c r="AI27" s="45">
        <f>SUMIF('ESTABLECIMIENTOS-OK'!$AY$6:$AY$557,"=PICOTA",'ESTABLECIMIENTOS-OK'!AM$6:AM$557)</f>
        <v>124</v>
      </c>
      <c r="AJ27" s="45">
        <f>SUMIF('ESTABLECIMIENTOS-OK'!$AY$6:$AY$557,"=PICOTA",'ESTABLECIMIENTOS-OK'!AN$6:AN$557)</f>
        <v>106</v>
      </c>
      <c r="AK27" s="45">
        <f>SUMIF('ESTABLECIMIENTOS-OK'!$AY$6:$AY$557,"=PICOTA",'ESTABLECIMIENTOS-OK'!AO$6:AO$557)</f>
        <v>29</v>
      </c>
      <c r="AL27" s="45">
        <f>SUMIF('ESTABLECIMIENTOS-OK'!$AY$6:$AY$557,"=PICOTA",'ESTABLECIMIENTOS-OK'!AP$6:AP$557)</f>
        <v>211</v>
      </c>
      <c r="AM27" s="45">
        <f>SUMIF('ESTABLECIMIENTOS-OK'!$AY$6:$AY$557,"=PICOTA",'ESTABLECIMIENTOS-OK'!AQ$6:AQ$557)</f>
        <v>233</v>
      </c>
      <c r="AN27" s="45">
        <f>SUMIF('ESTABLECIMIENTOS-OK'!$AY$6:$AY$557,"=PICOTA",'ESTABLECIMIENTOS-OK'!AR$6:AR$557)</f>
        <v>539</v>
      </c>
      <c r="AO27" s="45">
        <f>SUMIF('ESTABLECIMIENTOS-OK'!$AY$6:$AY$557,"=PICOTA",'ESTABLECIMIENTOS-OK'!AS$6:AS$557)</f>
        <v>10368</v>
      </c>
      <c r="AP27" s="45">
        <f>SUMIF('ESTABLECIMIENTOS-OK'!$AY$6:$AY$557,"=PICOTA",'ESTABLECIMIENTOS-OK'!AT$6:AT$557)</f>
        <v>1029</v>
      </c>
      <c r="AQ27" s="45">
        <f>SUMIF('ESTABLECIMIENTOS-OK'!$AY$6:$AY$557,"=PICOTA",'ESTABLECIMIENTOS-OK'!AU$6:AU$557)</f>
        <v>917</v>
      </c>
      <c r="AR27" s="45">
        <f>SUMIF('ESTABLECIMIENTOS-OK'!$AY$6:$AY$557,"=PICOTA",'ESTABLECIMIENTOS-OK'!AV$6:AV$557)</f>
        <v>4418</v>
      </c>
      <c r="AS27" s="45">
        <f>SUMIF('ESTABLECIMIENTOS-OK'!$AY$6:$AY$557,"=PICOTA",'ESTABLECIMIENTOS-OK'!AW$6:AW$557)</f>
        <v>808</v>
      </c>
    </row>
    <row r="28" spans="1:45" ht="23.25" customHeight="1" x14ac:dyDescent="0.2">
      <c r="A28" s="44" t="s">
        <v>134</v>
      </c>
      <c r="B28" s="23">
        <f t="shared" si="2"/>
        <v>16110</v>
      </c>
      <c r="C28" s="45">
        <f>SUMIF('ESTABLECIMIENTOS-OK'!$AY$6:$AY$557,"=LEONCIO PRADO",'ESTABLECIMIENTOS-OK'!G$6:G$557)</f>
        <v>287</v>
      </c>
      <c r="D28" s="45">
        <f>SUMIF('ESTABLECIMIENTOS-OK'!$AY$6:$AY$557,"=LEONCIO PRADO",'ESTABLECIMIENTOS-OK'!H$6:H$557)</f>
        <v>301</v>
      </c>
      <c r="E28" s="45">
        <f>SUMIF('ESTABLECIMIENTOS-OK'!$AY$6:$AY$557,"=LEONCIO PRADO",'ESTABLECIMIENTOS-OK'!I$6:I$557)</f>
        <v>323</v>
      </c>
      <c r="F28" s="45">
        <f>SUMIF('ESTABLECIMIENTOS-OK'!$AY$6:$AY$557,"=LEONCIO PRADO",'ESTABLECIMIENTOS-OK'!J$6:J$557)</f>
        <v>316</v>
      </c>
      <c r="G28" s="45">
        <f>SUMIF('ESTABLECIMIENTOS-OK'!$AY$6:$AY$557,"=LEONCIO PRADO",'ESTABLECIMIENTOS-OK'!K$6:K$557)</f>
        <v>339</v>
      </c>
      <c r="H28" s="45">
        <f>SUMIF('ESTABLECIMIENTOS-OK'!$AY$6:$AY$557,"=LEONCIO PRADO",'ESTABLECIMIENTOS-OK'!L$6:L$557)</f>
        <v>321</v>
      </c>
      <c r="I28" s="45">
        <f>SUMIF('ESTABLECIMIENTOS-OK'!$AY$6:$AY$557,"=LEONCIO PRADO",'ESTABLECIMIENTOS-OK'!M$6:M$557)</f>
        <v>326</v>
      </c>
      <c r="J28" s="45">
        <f>SUMIF('ESTABLECIMIENTOS-OK'!$AY$6:$AY$557,"=LEONCIO PRADO",'ESTABLECIMIENTOS-OK'!N$6:N$557)</f>
        <v>322</v>
      </c>
      <c r="K28" s="45">
        <f>SUMIF('ESTABLECIMIENTOS-OK'!$AY$6:$AY$557,"=LEONCIO PRADO",'ESTABLECIMIENTOS-OK'!O$6:O$557)</f>
        <v>321</v>
      </c>
      <c r="L28" s="45">
        <f>SUMIF('ESTABLECIMIENTOS-OK'!$AY$6:$AY$557,"=LEONCIO PRADO",'ESTABLECIMIENTOS-OK'!P$6:P$557)</f>
        <v>348</v>
      </c>
      <c r="M28" s="45">
        <f>SUMIF('ESTABLECIMIENTOS-OK'!$AY$6:$AY$557,"=LEONCIO PRADO",'ESTABLECIMIENTOS-OK'!Q$6:Q$557)</f>
        <v>347</v>
      </c>
      <c r="N28" s="45">
        <f>SUMIF('ESTABLECIMIENTOS-OK'!$AY$6:$AY$557,"=LEONCIO PRADO",'ESTABLECIMIENTOS-OK'!R$6:R$557)</f>
        <v>376</v>
      </c>
      <c r="O28" s="45">
        <f>SUMIF('ESTABLECIMIENTOS-OK'!$AY$6:$AY$557,"=LEONCIO PRADO",'ESTABLECIMIENTOS-OK'!S$6:S$557)</f>
        <v>356</v>
      </c>
      <c r="P28" s="45">
        <f>SUMIF('ESTABLECIMIENTOS-OK'!$AY$6:$AY$557,"=LEONCIO PRADO",'ESTABLECIMIENTOS-OK'!T$6:T$557)</f>
        <v>357</v>
      </c>
      <c r="Q28" s="45">
        <f>SUMIF('ESTABLECIMIENTOS-OK'!$AY$6:$AY$557,"=LEONCIO PRADO",'ESTABLECIMIENTOS-OK'!U$6:U$557)</f>
        <v>347</v>
      </c>
      <c r="R28" s="45">
        <f>SUMIF('ESTABLECIMIENTOS-OK'!$AY$6:$AY$557,"=LEONCIO PRADO",'ESTABLECIMIENTOS-OK'!V$6:V$557)</f>
        <v>340</v>
      </c>
      <c r="S28" s="45">
        <f>SUMIF('ESTABLECIMIENTOS-OK'!$AY$6:$AY$557,"=LEONCIO PRADO",'ESTABLECIMIENTOS-OK'!W$6:W$557)</f>
        <v>333</v>
      </c>
      <c r="T28" s="45">
        <f>SUMIF('ESTABLECIMIENTOS-OK'!$AY$6:$AY$557,"=LEONCIO PRADO",'ESTABLECIMIENTOS-OK'!X$6:X$557)</f>
        <v>313</v>
      </c>
      <c r="U28" s="45">
        <f>SUMIF('ESTABLECIMIENTOS-OK'!$AY$6:$AY$557,"=LEONCIO PRADO",'ESTABLECIMIENTOS-OK'!Y$6:Y$557)</f>
        <v>313</v>
      </c>
      <c r="V28" s="45">
        <f>SUMIF('ESTABLECIMIENTOS-OK'!$AY$6:$AY$557,"=LEONCIO PRADO",'ESTABLECIMIENTOS-OK'!Z$6:Z$557)</f>
        <v>294</v>
      </c>
      <c r="W28" s="45">
        <f>SUMIF('ESTABLECIMIENTOS-OK'!$AY$6:$AY$557,"=LEONCIO PRADO",'ESTABLECIMIENTOS-OK'!AA$6:AA$557)</f>
        <v>1476</v>
      </c>
      <c r="X28" s="45">
        <f>SUMIF('ESTABLECIMIENTOS-OK'!$AY$6:$AY$557,"=LEONCIO PRADO",'ESTABLECIMIENTOS-OK'!AB$6:AB$557)</f>
        <v>1126</v>
      </c>
      <c r="Y28" s="45">
        <f>SUMIF('ESTABLECIMIENTOS-OK'!$AY$6:$AY$557,"=LEONCIO PRADO",'ESTABLECIMIENTOS-OK'!AC$6:AC$557)</f>
        <v>1361</v>
      </c>
      <c r="Z28" s="45">
        <f>SUMIF('ESTABLECIMIENTOS-OK'!$AY$6:$AY$557,"=LEONCIO PRADO",'ESTABLECIMIENTOS-OK'!AD$6:AD$557)</f>
        <v>1046</v>
      </c>
      <c r="AA28" s="45">
        <f>SUMIF('ESTABLECIMIENTOS-OK'!$AY$6:$AY$557,"=LEONCIO PRADO",'ESTABLECIMIENTOS-OK'!AE$6:AE$557)</f>
        <v>1046</v>
      </c>
      <c r="AB28" s="45">
        <f>SUMIF('ESTABLECIMIENTOS-OK'!$AY$6:$AY$557,"=LEONCIO PRADO",'ESTABLECIMIENTOS-OK'!AF$6:AF$557)</f>
        <v>865</v>
      </c>
      <c r="AC28" s="45">
        <f>SUMIF('ESTABLECIMIENTOS-OK'!$AY$6:$AY$557,"=LEONCIO PRADO",'ESTABLECIMIENTOS-OK'!AG$6:AG$557)</f>
        <v>727</v>
      </c>
      <c r="AD28" s="45">
        <f>SUMIF('ESTABLECIMIENTOS-OK'!$AY$6:$AY$557,"=LEONCIO PRADO",'ESTABLECIMIENTOS-OK'!AH$6:AH$557)</f>
        <v>619</v>
      </c>
      <c r="AE28" s="45">
        <f>SUMIF('ESTABLECIMIENTOS-OK'!$AY$6:$AY$557,"=LEONCIO PRADO",'ESTABLECIMIENTOS-OK'!AI$6:AI$557)</f>
        <v>488</v>
      </c>
      <c r="AF28" s="45">
        <f>SUMIF('ESTABLECIMIENTOS-OK'!$AY$6:$AY$557,"=LEONCIO PRADO",'ESTABLECIMIENTOS-OK'!AJ$6:AJ$557)</f>
        <v>308</v>
      </c>
      <c r="AG28" s="45">
        <f>SUMIF('ESTABLECIMIENTOS-OK'!$AY$6:$AY$557,"=LEONCIO PRADO",'ESTABLECIMIENTOS-OK'!AK$6:AK$557)</f>
        <v>214</v>
      </c>
      <c r="AH28" s="45">
        <f>SUMIF('ESTABLECIMIENTOS-OK'!$AY$6:$AY$557,"=LEONCIO PRADO",'ESTABLECIMIENTOS-OK'!AL$6:AL$557)</f>
        <v>125</v>
      </c>
      <c r="AI28" s="45">
        <f>SUMIF('ESTABLECIMIENTOS-OK'!$AY$6:$AY$557,"=LEONCIO PRADO",'ESTABLECIMIENTOS-OK'!AM$6:AM$557)</f>
        <v>67</v>
      </c>
      <c r="AJ28" s="45">
        <f>SUMIF('ESTABLECIMIENTOS-OK'!$AY$6:$AY$557,"=LEONCIO PRADO",'ESTABLECIMIENTOS-OK'!AN$6:AN$557)</f>
        <v>62</v>
      </c>
      <c r="AK28" s="45">
        <f>SUMIF('ESTABLECIMIENTOS-OK'!$AY$6:$AY$557,"=LEONCIO PRADO",'ESTABLECIMIENTOS-OK'!AO$6:AO$557)</f>
        <v>18</v>
      </c>
      <c r="AL28" s="45">
        <f>SUMIF('ESTABLECIMIENTOS-OK'!$AY$6:$AY$557,"=LEONCIO PRADO",'ESTABLECIMIENTOS-OK'!AP$6:AP$557)</f>
        <v>135</v>
      </c>
      <c r="AM28" s="45">
        <f>SUMIF('ESTABLECIMIENTOS-OK'!$AY$6:$AY$557,"=LEONCIO PRADO",'ESTABLECIMIENTOS-OK'!AQ$6:AQ$557)</f>
        <v>152</v>
      </c>
      <c r="AN28" s="45">
        <f>SUMIF('ESTABLECIMIENTOS-OK'!$AY$6:$AY$557,"=LEONCIO PRADO",'ESTABLECIMIENTOS-OK'!AR$6:AR$557)</f>
        <v>350</v>
      </c>
      <c r="AO28" s="45">
        <f>SUMIF('ESTABLECIMIENTOS-OK'!$AY$6:$AY$557,"=LEONCIO PRADO",'ESTABLECIMIENTOS-OK'!AS$6:AS$557)</f>
        <v>7745</v>
      </c>
      <c r="AP28" s="45">
        <f>SUMIF('ESTABLECIMIENTOS-OK'!$AY$6:$AY$557,"=LEONCIO PRADO",'ESTABLECIMIENTOS-OK'!AT$6:AT$557)</f>
        <v>820</v>
      </c>
      <c r="AQ28" s="45">
        <f>SUMIF('ESTABLECIMIENTOS-OK'!$AY$6:$AY$557,"=LEONCIO PRADO",'ESTABLECIMIENTOS-OK'!AU$6:AU$557)</f>
        <v>790</v>
      </c>
      <c r="AR28" s="45">
        <f>SUMIF('ESTABLECIMIENTOS-OK'!$AY$6:$AY$557,"=LEONCIO PRADO",'ESTABLECIMIENTOS-OK'!AV$6:AV$557)</f>
        <v>3501</v>
      </c>
      <c r="AS28" s="45">
        <f>SUMIF('ESTABLECIMIENTOS-OK'!$AY$6:$AY$557,"=LEONCIO PRADO",'ESTABLECIMIENTOS-OK'!AW$6:AW$557)</f>
        <v>448</v>
      </c>
    </row>
    <row r="29" spans="1:45" ht="23.25" customHeight="1" x14ac:dyDescent="0.2">
      <c r="A29" s="44" t="s">
        <v>135</v>
      </c>
      <c r="B29" s="23">
        <f t="shared" si="2"/>
        <v>11077</v>
      </c>
      <c r="C29" s="45">
        <f>SUMIF('ESTABLECIMIENTOS-OK'!$AY$6:$AY$557,"=PUCACACA",'ESTABLECIMIENTOS-OK'!G$6:G$557)</f>
        <v>321</v>
      </c>
      <c r="D29" s="45">
        <f>SUMIF('ESTABLECIMIENTOS-OK'!$AY$6:$AY$557,"=PUCACACA",'ESTABLECIMIENTOS-OK'!H$6:H$557)</f>
        <v>227</v>
      </c>
      <c r="E29" s="45">
        <f>SUMIF('ESTABLECIMIENTOS-OK'!$AY$6:$AY$557,"=PUCACACA",'ESTABLECIMIENTOS-OK'!I$6:I$557)</f>
        <v>195</v>
      </c>
      <c r="F29" s="45">
        <f>SUMIF('ESTABLECIMIENTOS-OK'!$AY$6:$AY$557,"=PUCACACA",'ESTABLECIMIENTOS-OK'!J$6:J$557)</f>
        <v>194</v>
      </c>
      <c r="G29" s="45">
        <f>SUMIF('ESTABLECIMIENTOS-OK'!$AY$6:$AY$557,"=PUCACACA",'ESTABLECIMIENTOS-OK'!K$6:K$557)</f>
        <v>197</v>
      </c>
      <c r="H29" s="45">
        <f>SUMIF('ESTABLECIMIENTOS-OK'!$AY$6:$AY$557,"=PUCACACA",'ESTABLECIMIENTOS-OK'!L$6:L$557)</f>
        <v>163</v>
      </c>
      <c r="I29" s="45">
        <f>SUMIF('ESTABLECIMIENTOS-OK'!$AY$6:$AY$557,"=PUCACACA",'ESTABLECIMIENTOS-OK'!M$6:M$557)</f>
        <v>176</v>
      </c>
      <c r="J29" s="45">
        <f>SUMIF('ESTABLECIMIENTOS-OK'!$AY$6:$AY$557,"=PUCACACA",'ESTABLECIMIENTOS-OK'!N$6:N$557)</f>
        <v>171</v>
      </c>
      <c r="K29" s="45">
        <f>SUMIF('ESTABLECIMIENTOS-OK'!$AY$6:$AY$557,"=PUCACACA",'ESTABLECIMIENTOS-OK'!O$6:O$557)</f>
        <v>183</v>
      </c>
      <c r="L29" s="45">
        <f>SUMIF('ESTABLECIMIENTOS-OK'!$AY$6:$AY$557,"=PUCACACA",'ESTABLECIMIENTOS-OK'!P$6:P$557)</f>
        <v>204</v>
      </c>
      <c r="M29" s="45">
        <f>SUMIF('ESTABLECIMIENTOS-OK'!$AY$6:$AY$557,"=PUCACACA",'ESTABLECIMIENTOS-OK'!Q$6:Q$557)</f>
        <v>206</v>
      </c>
      <c r="N29" s="45">
        <f>SUMIF('ESTABLECIMIENTOS-OK'!$AY$6:$AY$557,"=PUCACACA",'ESTABLECIMIENTOS-OK'!R$6:R$557)</f>
        <v>205</v>
      </c>
      <c r="O29" s="45">
        <f>SUMIF('ESTABLECIMIENTOS-OK'!$AY$6:$AY$557,"=PUCACACA",'ESTABLECIMIENTOS-OK'!S$6:S$557)</f>
        <v>203</v>
      </c>
      <c r="P29" s="45">
        <f>SUMIF('ESTABLECIMIENTOS-OK'!$AY$6:$AY$557,"=PUCACACA",'ESTABLECIMIENTOS-OK'!T$6:T$557)</f>
        <v>206</v>
      </c>
      <c r="Q29" s="45">
        <f>SUMIF('ESTABLECIMIENTOS-OK'!$AY$6:$AY$557,"=PUCACACA",'ESTABLECIMIENTOS-OK'!U$6:U$557)</f>
        <v>180</v>
      </c>
      <c r="R29" s="45">
        <f>SUMIF('ESTABLECIMIENTOS-OK'!$AY$6:$AY$557,"=PUCACACA",'ESTABLECIMIENTOS-OK'!V$6:V$557)</f>
        <v>199</v>
      </c>
      <c r="S29" s="45">
        <f>SUMIF('ESTABLECIMIENTOS-OK'!$AY$6:$AY$557,"=PUCACACA",'ESTABLECIMIENTOS-OK'!W$6:W$557)</f>
        <v>197</v>
      </c>
      <c r="T29" s="45">
        <f>SUMIF('ESTABLECIMIENTOS-OK'!$AY$6:$AY$557,"=PUCACACA",'ESTABLECIMIENTOS-OK'!X$6:X$557)</f>
        <v>205</v>
      </c>
      <c r="U29" s="45">
        <f>SUMIF('ESTABLECIMIENTOS-OK'!$AY$6:$AY$557,"=PUCACACA",'ESTABLECIMIENTOS-OK'!Y$6:Y$557)</f>
        <v>166</v>
      </c>
      <c r="V29" s="45">
        <f>SUMIF('ESTABLECIMIENTOS-OK'!$AY$6:$AY$557,"=PUCACACA",'ESTABLECIMIENTOS-OK'!Z$6:Z$557)</f>
        <v>173</v>
      </c>
      <c r="W29" s="45">
        <f>SUMIF('ESTABLECIMIENTOS-OK'!$AY$6:$AY$557,"=PUCACACA",'ESTABLECIMIENTOS-OK'!AA$6:AA$557)</f>
        <v>811</v>
      </c>
      <c r="X29" s="45">
        <f>SUMIF('ESTABLECIMIENTOS-OK'!$AY$6:$AY$557,"=PUCACACA",'ESTABLECIMIENTOS-OK'!AB$6:AB$557)</f>
        <v>831</v>
      </c>
      <c r="Y29" s="45">
        <f>SUMIF('ESTABLECIMIENTOS-OK'!$AY$6:$AY$557,"=PUCACACA",'ESTABLECIMIENTOS-OK'!AC$6:AC$557)</f>
        <v>818</v>
      </c>
      <c r="Z29" s="45">
        <f>SUMIF('ESTABLECIMIENTOS-OK'!$AY$6:$AY$557,"=PUCACACA",'ESTABLECIMIENTOS-OK'!AD$6:AD$557)</f>
        <v>717</v>
      </c>
      <c r="AA29" s="45">
        <f>SUMIF('ESTABLECIMIENTOS-OK'!$AY$6:$AY$557,"=PUCACACA",'ESTABLECIMIENTOS-OK'!AE$6:AE$557)</f>
        <v>697</v>
      </c>
      <c r="AB29" s="45">
        <f>SUMIF('ESTABLECIMIENTOS-OK'!$AY$6:$AY$557,"=PUCACACA",'ESTABLECIMIENTOS-OK'!AF$6:AF$557)</f>
        <v>657</v>
      </c>
      <c r="AC29" s="45">
        <f>SUMIF('ESTABLECIMIENTOS-OK'!$AY$6:$AY$557,"=PUCACACA",'ESTABLECIMIENTOS-OK'!AG$6:AG$557)</f>
        <v>638</v>
      </c>
      <c r="AD29" s="45">
        <f>SUMIF('ESTABLECIMIENTOS-OK'!$AY$6:$AY$557,"=PUCACACA",'ESTABLECIMIENTOS-OK'!AH$6:AH$557)</f>
        <v>591</v>
      </c>
      <c r="AE29" s="45">
        <f>SUMIF('ESTABLECIMIENTOS-OK'!$AY$6:$AY$557,"=PUCACACA",'ESTABLECIMIENTOS-OK'!AI$6:AI$557)</f>
        <v>448</v>
      </c>
      <c r="AF29" s="45">
        <f>SUMIF('ESTABLECIMIENTOS-OK'!$AY$6:$AY$557,"=PUCACACA",'ESTABLECIMIENTOS-OK'!AJ$6:AJ$557)</f>
        <v>353</v>
      </c>
      <c r="AG29" s="45">
        <f>SUMIF('ESTABLECIMIENTOS-OK'!$AY$6:$AY$557,"=PUCACACA",'ESTABLECIMIENTOS-OK'!AK$6:AK$557)</f>
        <v>231</v>
      </c>
      <c r="AH29" s="45">
        <f>SUMIF('ESTABLECIMIENTOS-OK'!$AY$6:$AY$557,"=PUCACACA",'ESTABLECIMIENTOS-OK'!AL$6:AL$557)</f>
        <v>147</v>
      </c>
      <c r="AI29" s="45">
        <f>SUMIF('ESTABLECIMIENTOS-OK'!$AY$6:$AY$557,"=PUCACACA",'ESTABLECIMIENTOS-OK'!AM$6:AM$557)</f>
        <v>91</v>
      </c>
      <c r="AJ29" s="45">
        <f>SUMIF('ESTABLECIMIENTOS-OK'!$AY$6:$AY$557,"=PUCACACA",'ESTABLECIMIENTOS-OK'!AN$6:AN$557)</f>
        <v>76</v>
      </c>
      <c r="AK29" s="45">
        <f>SUMIF('ESTABLECIMIENTOS-OK'!$AY$6:$AY$557,"=PUCACACA",'ESTABLECIMIENTOS-OK'!AO$6:AO$557)</f>
        <v>37</v>
      </c>
      <c r="AL29" s="45">
        <f>SUMIF('ESTABLECIMIENTOS-OK'!$AY$6:$AY$557,"=PUCACACA",'ESTABLECIMIENTOS-OK'!AP$6:AP$557)</f>
        <v>161</v>
      </c>
      <c r="AM29" s="45">
        <f>SUMIF('ESTABLECIMIENTOS-OK'!$AY$6:$AY$557,"=PUCACACA",'ESTABLECIMIENTOS-OK'!AQ$6:AQ$557)</f>
        <v>160</v>
      </c>
      <c r="AN29" s="45">
        <f>SUMIF('ESTABLECIMIENTOS-OK'!$AY$6:$AY$557,"=PUCACACA",'ESTABLECIMIENTOS-OK'!AR$6:AR$557)</f>
        <v>391</v>
      </c>
      <c r="AO29" s="45">
        <f>SUMIF('ESTABLECIMIENTOS-OK'!$AY$6:$AY$557,"=PUCACACA",'ESTABLECIMIENTOS-OK'!AS$6:AS$557)</f>
        <v>4898</v>
      </c>
      <c r="AP29" s="45">
        <f>SUMIF('ESTABLECIMIENTOS-OK'!$AY$6:$AY$557,"=PUCACACA",'ESTABLECIMIENTOS-OK'!AT$6:AT$557)</f>
        <v>457</v>
      </c>
      <c r="AQ29" s="45">
        <f>SUMIF('ESTABLECIMIENTOS-OK'!$AY$6:$AY$557,"=PUCACACA",'ESTABLECIMIENTOS-OK'!AU$6:AU$557)</f>
        <v>443</v>
      </c>
      <c r="AR29" s="45">
        <f>SUMIF('ESTABLECIMIENTOS-OK'!$AY$6:$AY$557,"=PUCACACA",'ESTABLECIMIENTOS-OK'!AV$6:AV$557)</f>
        <v>1932</v>
      </c>
      <c r="AS29" s="45">
        <f>SUMIF('ESTABLECIMIENTOS-OK'!$AY$6:$AY$557,"=PUCACACA",'ESTABLECIMIENTOS-OK'!AW$6:AW$557)</f>
        <v>358</v>
      </c>
    </row>
    <row r="30" spans="1:45" ht="23.25" customHeight="1" x14ac:dyDescent="0.2">
      <c r="A30" s="46" t="s">
        <v>136</v>
      </c>
      <c r="B30" s="43">
        <f t="shared" si="2"/>
        <v>132877</v>
      </c>
      <c r="C30" s="43">
        <f>+SUM(C31:C39)</f>
        <v>2476</v>
      </c>
      <c r="D30" s="43">
        <f t="shared" ref="D30:AS30" si="6">+SUM(D31:D39)</f>
        <v>2551</v>
      </c>
      <c r="E30" s="43">
        <f t="shared" si="6"/>
        <v>2526</v>
      </c>
      <c r="F30" s="43">
        <f t="shared" si="6"/>
        <v>2575</v>
      </c>
      <c r="G30" s="43">
        <f t="shared" si="6"/>
        <v>2627</v>
      </c>
      <c r="H30" s="43">
        <f t="shared" si="6"/>
        <v>2588</v>
      </c>
      <c r="I30" s="43">
        <f t="shared" si="6"/>
        <v>2429</v>
      </c>
      <c r="J30" s="43">
        <f t="shared" si="6"/>
        <v>2491</v>
      </c>
      <c r="K30" s="43">
        <f t="shared" si="6"/>
        <v>2644</v>
      </c>
      <c r="L30" s="43">
        <f t="shared" si="6"/>
        <v>2615</v>
      </c>
      <c r="M30" s="43">
        <f t="shared" si="6"/>
        <v>2729</v>
      </c>
      <c r="N30" s="43">
        <f t="shared" si="6"/>
        <v>2662</v>
      </c>
      <c r="O30" s="43">
        <f t="shared" si="6"/>
        <v>2627</v>
      </c>
      <c r="P30" s="43">
        <f t="shared" si="6"/>
        <v>2656</v>
      </c>
      <c r="Q30" s="43">
        <f t="shared" si="6"/>
        <v>2675</v>
      </c>
      <c r="R30" s="43">
        <f t="shared" si="6"/>
        <v>2557</v>
      </c>
      <c r="S30" s="43">
        <f t="shared" si="6"/>
        <v>2456</v>
      </c>
      <c r="T30" s="43">
        <f t="shared" si="6"/>
        <v>2498</v>
      </c>
      <c r="U30" s="43">
        <f t="shared" si="6"/>
        <v>2349</v>
      </c>
      <c r="V30" s="43">
        <f t="shared" si="6"/>
        <v>2379</v>
      </c>
      <c r="W30" s="43">
        <f t="shared" si="6"/>
        <v>11542</v>
      </c>
      <c r="X30" s="43">
        <f t="shared" si="6"/>
        <v>10509</v>
      </c>
      <c r="Y30" s="43">
        <f t="shared" si="6"/>
        <v>9804</v>
      </c>
      <c r="Z30" s="43">
        <f t="shared" si="6"/>
        <v>9200</v>
      </c>
      <c r="AA30" s="43">
        <f t="shared" si="6"/>
        <v>8800</v>
      </c>
      <c r="AB30" s="43">
        <f t="shared" si="6"/>
        <v>7877</v>
      </c>
      <c r="AC30" s="43">
        <f t="shared" si="6"/>
        <v>6344</v>
      </c>
      <c r="AD30" s="43">
        <f t="shared" si="6"/>
        <v>5544</v>
      </c>
      <c r="AE30" s="43">
        <f t="shared" si="6"/>
        <v>4350</v>
      </c>
      <c r="AF30" s="43">
        <f t="shared" si="6"/>
        <v>3095</v>
      </c>
      <c r="AG30" s="43">
        <f t="shared" si="6"/>
        <v>2094</v>
      </c>
      <c r="AH30" s="43">
        <f t="shared" si="6"/>
        <v>1262</v>
      </c>
      <c r="AI30" s="43">
        <f t="shared" si="6"/>
        <v>735</v>
      </c>
      <c r="AJ30" s="43">
        <f t="shared" si="6"/>
        <v>611</v>
      </c>
      <c r="AK30" s="43">
        <f t="shared" si="6"/>
        <v>170</v>
      </c>
      <c r="AL30" s="43">
        <f t="shared" si="6"/>
        <v>1247</v>
      </c>
      <c r="AM30" s="43">
        <f t="shared" si="6"/>
        <v>1228</v>
      </c>
      <c r="AN30" s="43">
        <f t="shared" si="6"/>
        <v>3025</v>
      </c>
      <c r="AO30" s="43">
        <f t="shared" si="6"/>
        <v>63720</v>
      </c>
      <c r="AP30" s="43">
        <f t="shared" si="6"/>
        <v>6498</v>
      </c>
      <c r="AQ30" s="43">
        <f t="shared" si="6"/>
        <v>5973</v>
      </c>
      <c r="AR30" s="43">
        <f t="shared" si="6"/>
        <v>27860</v>
      </c>
      <c r="AS30" s="43">
        <f t="shared" si="6"/>
        <v>3596</v>
      </c>
    </row>
    <row r="31" spans="1:45" ht="23.25" customHeight="1" x14ac:dyDescent="0.2">
      <c r="A31" s="44" t="s">
        <v>137</v>
      </c>
      <c r="B31" s="23">
        <f t="shared" si="2"/>
        <v>0</v>
      </c>
      <c r="C31" s="45">
        <f>SUMIF('ESTABLECIMIENTOS-OK'!$AY$6:$AY$557,"=NO PERT. HOSP MOY",'ESTABLECIMIENTOS-OK'!G$6:G$557)</f>
        <v>0</v>
      </c>
      <c r="D31" s="45">
        <f>SUMIF('ESTABLECIMIENTOS-OK'!$AY$6:$AY$557,"=NO PERT. HOSP MOY",'ESTABLECIMIENTOS-OK'!H$6:H$557)</f>
        <v>0</v>
      </c>
      <c r="E31" s="45">
        <f>SUMIF('ESTABLECIMIENTOS-OK'!$AY$6:$AY$557,"=NO PERT. HOSP MOY",'ESTABLECIMIENTOS-OK'!I$6:I$557)</f>
        <v>0</v>
      </c>
      <c r="F31" s="45">
        <f>SUMIF('ESTABLECIMIENTOS-OK'!$AY$6:$AY$557,"=NO PERT. HOSP MOY",'ESTABLECIMIENTOS-OK'!J$6:J$557)</f>
        <v>0</v>
      </c>
      <c r="G31" s="45">
        <f>SUMIF('ESTABLECIMIENTOS-OK'!$AY$6:$AY$557,"=NO PERT. HOSP MOY",'ESTABLECIMIENTOS-OK'!K$6:K$557)</f>
        <v>0</v>
      </c>
      <c r="H31" s="45">
        <f>SUMIF('ESTABLECIMIENTOS-OK'!$AY$6:$AY$557,"=NO PERT. HOSP MOY",'ESTABLECIMIENTOS-OK'!L$6:L$557)</f>
        <v>0</v>
      </c>
      <c r="I31" s="45">
        <f>SUMIF('ESTABLECIMIENTOS-OK'!$AY$6:$AY$557,"=NO PERT. HOSP MOY",'ESTABLECIMIENTOS-OK'!M$6:M$557)</f>
        <v>0</v>
      </c>
      <c r="J31" s="45">
        <f>SUMIF('ESTABLECIMIENTOS-OK'!$AY$6:$AY$557,"=NO PERT. HOSP MOY",'ESTABLECIMIENTOS-OK'!N$6:N$557)</f>
        <v>0</v>
      </c>
      <c r="K31" s="45">
        <f>SUMIF('ESTABLECIMIENTOS-OK'!$AY$6:$AY$557,"=NO PERT. HOSP MOY",'ESTABLECIMIENTOS-OK'!O$6:O$557)</f>
        <v>0</v>
      </c>
      <c r="L31" s="45">
        <f>SUMIF('ESTABLECIMIENTOS-OK'!$AY$6:$AY$557,"=NO PERT. HOSP MOY",'ESTABLECIMIENTOS-OK'!P$6:P$557)</f>
        <v>0</v>
      </c>
      <c r="M31" s="45">
        <f>SUMIF('ESTABLECIMIENTOS-OK'!$AY$6:$AY$557,"=NO PERT. HOSP MOY",'ESTABLECIMIENTOS-OK'!Q$6:Q$557)</f>
        <v>0</v>
      </c>
      <c r="N31" s="45">
        <f>SUMIF('ESTABLECIMIENTOS-OK'!$AY$6:$AY$557,"=NO PERT. HOSP MOY",'ESTABLECIMIENTOS-OK'!R$6:R$557)</f>
        <v>0</v>
      </c>
      <c r="O31" s="45">
        <f>SUMIF('ESTABLECIMIENTOS-OK'!$AY$6:$AY$557,"=NO PERT. HOSP MOY",'ESTABLECIMIENTOS-OK'!S$6:S$557)</f>
        <v>0</v>
      </c>
      <c r="P31" s="45">
        <f>SUMIF('ESTABLECIMIENTOS-OK'!$AY$6:$AY$557,"=NO PERT. HOSP MOY",'ESTABLECIMIENTOS-OK'!T$6:T$557)</f>
        <v>0</v>
      </c>
      <c r="Q31" s="45">
        <f>SUMIF('ESTABLECIMIENTOS-OK'!$AY$6:$AY$557,"=NO PERT. HOSP MOY",'ESTABLECIMIENTOS-OK'!U$6:U$557)</f>
        <v>0</v>
      </c>
      <c r="R31" s="45">
        <f>SUMIF('ESTABLECIMIENTOS-OK'!$AY$6:$AY$557,"=NO PERT. HOSP MOY",'ESTABLECIMIENTOS-OK'!V$6:V$557)</f>
        <v>0</v>
      </c>
      <c r="S31" s="45">
        <f>SUMIF('ESTABLECIMIENTOS-OK'!$AY$6:$AY$557,"=NO PERT. HOSP MOY",'ESTABLECIMIENTOS-OK'!W$6:W$557)</f>
        <v>0</v>
      </c>
      <c r="T31" s="45">
        <f>SUMIF('ESTABLECIMIENTOS-OK'!$AY$6:$AY$557,"=NO PERT. HOSP MOY",'ESTABLECIMIENTOS-OK'!X$6:X$557)</f>
        <v>0</v>
      </c>
      <c r="U31" s="45">
        <f>SUMIF('ESTABLECIMIENTOS-OK'!$AY$6:$AY$557,"=NO PERT. HOSP MOY",'ESTABLECIMIENTOS-OK'!Y$6:Y$557)</f>
        <v>0</v>
      </c>
      <c r="V31" s="45">
        <f>SUMIF('ESTABLECIMIENTOS-OK'!$AY$6:$AY$557,"=NO PERT. HOSP MOY",'ESTABLECIMIENTOS-OK'!Z$6:Z$557)</f>
        <v>0</v>
      </c>
      <c r="W31" s="45">
        <f>SUMIF('ESTABLECIMIENTOS-OK'!$AY$6:$AY$557,"=NO PERT. HOSP MOY",'ESTABLECIMIENTOS-OK'!AA$6:AA$557)</f>
        <v>0</v>
      </c>
      <c r="X31" s="45">
        <f>SUMIF('ESTABLECIMIENTOS-OK'!$AY$6:$AY$557,"=NO PERT. HOSP MOY",'ESTABLECIMIENTOS-OK'!AB$6:AB$557)</f>
        <v>0</v>
      </c>
      <c r="Y31" s="45">
        <f>SUMIF('ESTABLECIMIENTOS-OK'!$AY$6:$AY$557,"=NO PERT. HOSP MOY",'ESTABLECIMIENTOS-OK'!AC$6:AC$557)</f>
        <v>0</v>
      </c>
      <c r="Z31" s="45">
        <f>SUMIF('ESTABLECIMIENTOS-OK'!$AY$6:$AY$557,"=NO PERT. HOSP MOY",'ESTABLECIMIENTOS-OK'!AD$6:AD$557)</f>
        <v>0</v>
      </c>
      <c r="AA31" s="45">
        <f>SUMIF('ESTABLECIMIENTOS-OK'!$AY$6:$AY$557,"=NO PERT. HOSP MOY",'ESTABLECIMIENTOS-OK'!AE$6:AE$557)</f>
        <v>0</v>
      </c>
      <c r="AB31" s="45">
        <f>SUMIF('ESTABLECIMIENTOS-OK'!$AY$6:$AY$557,"=NO PERT. HOSP MOY",'ESTABLECIMIENTOS-OK'!AF$6:AF$557)</f>
        <v>0</v>
      </c>
      <c r="AC31" s="45">
        <f>SUMIF('ESTABLECIMIENTOS-OK'!$AY$6:$AY$557,"=NO PERT. HOSP MOY",'ESTABLECIMIENTOS-OK'!AG$6:AG$557)</f>
        <v>0</v>
      </c>
      <c r="AD31" s="45">
        <f>SUMIF('ESTABLECIMIENTOS-OK'!$AY$6:$AY$557,"=NO PERT. HOSP MOY",'ESTABLECIMIENTOS-OK'!AH$6:AH$557)</f>
        <v>0</v>
      </c>
      <c r="AE31" s="45">
        <f>SUMIF('ESTABLECIMIENTOS-OK'!$AY$6:$AY$557,"=NO PERT. HOSP MOY",'ESTABLECIMIENTOS-OK'!AI$6:AI$557)</f>
        <v>0</v>
      </c>
      <c r="AF31" s="45">
        <f>SUMIF('ESTABLECIMIENTOS-OK'!$AY$6:$AY$557,"=NO PERT. HOSP MOY",'ESTABLECIMIENTOS-OK'!AJ$6:AJ$557)</f>
        <v>0</v>
      </c>
      <c r="AG31" s="45">
        <f>SUMIF('ESTABLECIMIENTOS-OK'!$AY$6:$AY$557,"=NO PERT. HOSP MOY",'ESTABLECIMIENTOS-OK'!AK$6:AK$557)</f>
        <v>0</v>
      </c>
      <c r="AH31" s="45">
        <f>SUMIF('ESTABLECIMIENTOS-OK'!$AY$6:$AY$557,"=NO PERT. HOSP MOY",'ESTABLECIMIENTOS-OK'!AL$6:AL$557)</f>
        <v>0</v>
      </c>
      <c r="AI31" s="45">
        <f>SUMIF('ESTABLECIMIENTOS-OK'!$AY$6:$AY$557,"=NO PERT. HOSP MOY",'ESTABLECIMIENTOS-OK'!AM$6:AM$557)</f>
        <v>0</v>
      </c>
      <c r="AJ31" s="45">
        <f>SUMIF('ESTABLECIMIENTOS-OK'!$AY$6:$AY$557,"=NO PERT. HOSP MOY",'ESTABLECIMIENTOS-OK'!AN$6:AN$557)</f>
        <v>0</v>
      </c>
      <c r="AK31" s="45">
        <f>SUMIF('ESTABLECIMIENTOS-OK'!$AY$6:$AY$557,"=NO PERT. HOSP MOY",'ESTABLECIMIENTOS-OK'!AO$6:AO$557)</f>
        <v>0</v>
      </c>
      <c r="AL31" s="45">
        <f>SUMIF('ESTABLECIMIENTOS-OK'!$AY$6:$AY$557,"=NO PERT. HOSP MOY",'ESTABLECIMIENTOS-OK'!AP$6:AP$557)</f>
        <v>0</v>
      </c>
      <c r="AM31" s="45">
        <f>SUMIF('ESTABLECIMIENTOS-OK'!$AY$6:$AY$557,"=NO PERT. HOSP MOY",'ESTABLECIMIENTOS-OK'!AQ$6:AQ$557)</f>
        <v>0</v>
      </c>
      <c r="AN31" s="45">
        <f>SUMIF('ESTABLECIMIENTOS-OK'!$AY$6:$AY$557,"=NO PERT. HOSP MOY",'ESTABLECIMIENTOS-OK'!AR$6:AR$557)</f>
        <v>0</v>
      </c>
      <c r="AO31" s="45">
        <f>SUMIF('ESTABLECIMIENTOS-OK'!$AY$6:$AY$557,"=NO PERT. HOSP MOY",'ESTABLECIMIENTOS-OK'!AS$6:AS$557)</f>
        <v>0</v>
      </c>
      <c r="AP31" s="45">
        <f>SUMIF('ESTABLECIMIENTOS-OK'!$AY$6:$AY$557,"=NO PERT. HOSP MOY",'ESTABLECIMIENTOS-OK'!AT$6:AT$557)</f>
        <v>0</v>
      </c>
      <c r="AQ31" s="45">
        <f>SUMIF('ESTABLECIMIENTOS-OK'!$AY$6:$AY$557,"=NO PERT. HOSP MOY",'ESTABLECIMIENTOS-OK'!AU$6:AU$557)</f>
        <v>0</v>
      </c>
      <c r="AR31" s="45">
        <f>SUMIF('ESTABLECIMIENTOS-OK'!$AY$6:$AY$557,"=NO PERT. HOSP MOY",'ESTABLECIMIENTOS-OK'!AV$6:AV$557)</f>
        <v>0</v>
      </c>
      <c r="AS31" s="45">
        <f>SUMIF('ESTABLECIMIENTOS-OK'!$AY$6:$AY$557,"=NO PERT. HOSP MOY",'ESTABLECIMIENTOS-OK'!AW$6:AW$557)</f>
        <v>0</v>
      </c>
    </row>
    <row r="32" spans="1:45" ht="23.25" customHeight="1" x14ac:dyDescent="0.2">
      <c r="A32" s="44" t="s">
        <v>138</v>
      </c>
      <c r="B32" s="23">
        <f t="shared" si="2"/>
        <v>58605</v>
      </c>
      <c r="C32" s="45">
        <f>SUMIF('ESTABLECIMIENTOS-OK'!$AY$6:$AY$557,"=LLUILLUCUCHA",'ESTABLECIMIENTOS-OK'!G$6:G$557)</f>
        <v>1076</v>
      </c>
      <c r="D32" s="45">
        <f>SUMIF('ESTABLECIMIENTOS-OK'!$AY$6:$AY$557,"=LLUILLUCUCHA",'ESTABLECIMIENTOS-OK'!H$6:H$557)</f>
        <v>1150</v>
      </c>
      <c r="E32" s="45">
        <f>SUMIF('ESTABLECIMIENTOS-OK'!$AY$6:$AY$557,"=LLUILLUCUCHA",'ESTABLECIMIENTOS-OK'!I$6:I$557)</f>
        <v>1163</v>
      </c>
      <c r="F32" s="45">
        <f>SUMIF('ESTABLECIMIENTOS-OK'!$AY$6:$AY$557,"=LLUILLUCUCHA",'ESTABLECIMIENTOS-OK'!J$6:J$557)</f>
        <v>1131</v>
      </c>
      <c r="G32" s="45">
        <f>SUMIF('ESTABLECIMIENTOS-OK'!$AY$6:$AY$557,"=LLUILLUCUCHA",'ESTABLECIMIENTOS-OK'!K$6:K$557)</f>
        <v>1188</v>
      </c>
      <c r="H32" s="45">
        <f>SUMIF('ESTABLECIMIENTOS-OK'!$AY$6:$AY$557,"=LLUILLUCUCHA",'ESTABLECIMIENTOS-OK'!L$6:L$557)</f>
        <v>1210</v>
      </c>
      <c r="I32" s="45">
        <f>SUMIF('ESTABLECIMIENTOS-OK'!$AY$6:$AY$557,"=LLUILLUCUCHA",'ESTABLECIMIENTOS-OK'!M$6:M$557)</f>
        <v>1113</v>
      </c>
      <c r="J32" s="45">
        <f>SUMIF('ESTABLECIMIENTOS-OK'!$AY$6:$AY$557,"=LLUILLUCUCHA",'ESTABLECIMIENTOS-OK'!N$6:N$557)</f>
        <v>1081</v>
      </c>
      <c r="K32" s="45">
        <f>SUMIF('ESTABLECIMIENTOS-OK'!$AY$6:$AY$557,"=LLUILLUCUCHA",'ESTABLECIMIENTOS-OK'!O$6:O$557)</f>
        <v>1219</v>
      </c>
      <c r="L32" s="45">
        <f>SUMIF('ESTABLECIMIENTOS-OK'!$AY$6:$AY$557,"=LLUILLUCUCHA",'ESTABLECIMIENTOS-OK'!P$6:P$557)</f>
        <v>1196</v>
      </c>
      <c r="M32" s="45">
        <f>SUMIF('ESTABLECIMIENTOS-OK'!$AY$6:$AY$557,"=LLUILLUCUCHA",'ESTABLECIMIENTOS-OK'!Q$6:Q$557)</f>
        <v>1233</v>
      </c>
      <c r="N32" s="45">
        <f>SUMIF('ESTABLECIMIENTOS-OK'!$AY$6:$AY$557,"=LLUILLUCUCHA",'ESTABLECIMIENTOS-OK'!R$6:R$557)</f>
        <v>1180</v>
      </c>
      <c r="O32" s="45">
        <f>SUMIF('ESTABLECIMIENTOS-OK'!$AY$6:$AY$557,"=LLUILLUCUCHA",'ESTABLECIMIENTOS-OK'!S$6:S$557)</f>
        <v>1163</v>
      </c>
      <c r="P32" s="45">
        <f>SUMIF('ESTABLECIMIENTOS-OK'!$AY$6:$AY$557,"=LLUILLUCUCHA",'ESTABLECIMIENTOS-OK'!T$6:T$557)</f>
        <v>1186</v>
      </c>
      <c r="Q32" s="45">
        <f>SUMIF('ESTABLECIMIENTOS-OK'!$AY$6:$AY$557,"=LLUILLUCUCHA",'ESTABLECIMIENTOS-OK'!U$6:U$557)</f>
        <v>1153</v>
      </c>
      <c r="R32" s="45">
        <f>SUMIF('ESTABLECIMIENTOS-OK'!$AY$6:$AY$557,"=LLUILLUCUCHA",'ESTABLECIMIENTOS-OK'!V$6:V$557)</f>
        <v>1085</v>
      </c>
      <c r="S32" s="45">
        <f>SUMIF('ESTABLECIMIENTOS-OK'!$AY$6:$AY$557,"=LLUILLUCUCHA",'ESTABLECIMIENTOS-OK'!W$6:W$557)</f>
        <v>1044</v>
      </c>
      <c r="T32" s="45">
        <f>SUMIF('ESTABLECIMIENTOS-OK'!$AY$6:$AY$557,"=LLUILLUCUCHA",'ESTABLECIMIENTOS-OK'!X$6:X$557)</f>
        <v>1092</v>
      </c>
      <c r="U32" s="45">
        <f>SUMIF('ESTABLECIMIENTOS-OK'!$AY$6:$AY$557,"=LLUILLUCUCHA",'ESTABLECIMIENTOS-OK'!Y$6:Y$557)</f>
        <v>1000</v>
      </c>
      <c r="V32" s="45">
        <f>SUMIF('ESTABLECIMIENTOS-OK'!$AY$6:$AY$557,"=LLUILLUCUCHA",'ESTABLECIMIENTOS-OK'!Z$6:Z$557)</f>
        <v>1057</v>
      </c>
      <c r="W32" s="45">
        <f>SUMIF('ESTABLECIMIENTOS-OK'!$AY$6:$AY$557,"=LLUILLUCUCHA",'ESTABLECIMIENTOS-OK'!AA$6:AA$557)</f>
        <v>4973</v>
      </c>
      <c r="X32" s="45">
        <f>SUMIF('ESTABLECIMIENTOS-OK'!$AY$6:$AY$557,"=LLUILLUCUCHA",'ESTABLECIMIENTOS-OK'!AB$6:AB$557)</f>
        <v>4458</v>
      </c>
      <c r="Y32" s="45">
        <f>SUMIF('ESTABLECIMIENTOS-OK'!$AY$6:$AY$557,"=LLUILLUCUCHA",'ESTABLECIMIENTOS-OK'!AC$6:AC$557)</f>
        <v>4266</v>
      </c>
      <c r="Z32" s="45">
        <f>SUMIF('ESTABLECIMIENTOS-OK'!$AY$6:$AY$557,"=LLUILLUCUCHA",'ESTABLECIMIENTOS-OK'!AD$6:AD$557)</f>
        <v>4053</v>
      </c>
      <c r="AA32" s="45">
        <f>SUMIF('ESTABLECIMIENTOS-OK'!$AY$6:$AY$557,"=LLUILLUCUCHA",'ESTABLECIMIENTOS-OK'!AE$6:AE$557)</f>
        <v>3913</v>
      </c>
      <c r="AB32" s="45">
        <f>SUMIF('ESTABLECIMIENTOS-OK'!$AY$6:$AY$557,"=LLUILLUCUCHA",'ESTABLECIMIENTOS-OK'!AF$6:AF$557)</f>
        <v>3438</v>
      </c>
      <c r="AC32" s="45">
        <f>SUMIF('ESTABLECIMIENTOS-OK'!$AY$6:$AY$557,"=LLUILLUCUCHA",'ESTABLECIMIENTOS-OK'!AG$6:AG$557)</f>
        <v>2839</v>
      </c>
      <c r="AD32" s="45">
        <f>SUMIF('ESTABLECIMIENTOS-OK'!$AY$6:$AY$557,"=LLUILLUCUCHA",'ESTABLECIMIENTOS-OK'!AH$6:AH$557)</f>
        <v>2466</v>
      </c>
      <c r="AE32" s="45">
        <f>SUMIF('ESTABLECIMIENTOS-OK'!$AY$6:$AY$557,"=LLUILLUCUCHA",'ESTABLECIMIENTOS-OK'!AI$6:AI$557)</f>
        <v>1968</v>
      </c>
      <c r="AF32" s="45">
        <f>SUMIF('ESTABLECIMIENTOS-OK'!$AY$6:$AY$557,"=LLUILLUCUCHA",'ESTABLECIMIENTOS-OK'!AJ$6:AJ$557)</f>
        <v>1392</v>
      </c>
      <c r="AG32" s="45">
        <f>SUMIF('ESTABLECIMIENTOS-OK'!$AY$6:$AY$557,"=LLUILLUCUCHA",'ESTABLECIMIENTOS-OK'!AK$6:AK$557)</f>
        <v>954</v>
      </c>
      <c r="AH32" s="45">
        <f>SUMIF('ESTABLECIMIENTOS-OK'!$AY$6:$AY$557,"=LLUILLUCUCHA",'ESTABLECIMIENTOS-OK'!AL$6:AL$557)</f>
        <v>561</v>
      </c>
      <c r="AI32" s="45">
        <f>SUMIF('ESTABLECIMIENTOS-OK'!$AY$6:$AY$557,"=LLUILLUCUCHA",'ESTABLECIMIENTOS-OK'!AM$6:AM$557)</f>
        <v>327</v>
      </c>
      <c r="AJ32" s="45">
        <f>SUMIF('ESTABLECIMIENTOS-OK'!$AY$6:$AY$557,"=LLUILLUCUCHA",'ESTABLECIMIENTOS-OK'!AN$6:AN$557)</f>
        <v>277</v>
      </c>
      <c r="AK32" s="45">
        <f>SUMIF('ESTABLECIMIENTOS-OK'!$AY$6:$AY$557,"=LLUILLUCUCHA",'ESTABLECIMIENTOS-OK'!AO$6:AO$557)</f>
        <v>62</v>
      </c>
      <c r="AL32" s="45">
        <f>SUMIF('ESTABLECIMIENTOS-OK'!$AY$6:$AY$557,"=LLUILLUCUCHA",'ESTABLECIMIENTOS-OK'!AP$6:AP$557)</f>
        <v>541</v>
      </c>
      <c r="AM32" s="45">
        <f>SUMIF('ESTABLECIMIENTOS-OK'!$AY$6:$AY$557,"=LLUILLUCUCHA",'ESTABLECIMIENTOS-OK'!AQ$6:AQ$557)</f>
        <v>535</v>
      </c>
      <c r="AN32" s="45">
        <f>SUMIF('ESTABLECIMIENTOS-OK'!$AY$6:$AY$557,"=LLUILLUCUCHA",'ESTABLECIMIENTOS-OK'!AR$6:AR$557)</f>
        <v>1318</v>
      </c>
      <c r="AO32" s="45">
        <f>SUMIF('ESTABLECIMIENTOS-OK'!$AY$6:$AY$557,"=LLUILLUCUCHA",'ESTABLECIMIENTOS-OK'!AS$6:AS$557)</f>
        <v>28034</v>
      </c>
      <c r="AP32" s="45">
        <f>SUMIF('ESTABLECIMIENTOS-OK'!$AY$6:$AY$557,"=LLUILLUCUCHA",'ESTABLECIMIENTOS-OK'!AT$6:AT$557)</f>
        <v>2897</v>
      </c>
      <c r="AQ32" s="45">
        <f>SUMIF('ESTABLECIMIENTOS-OK'!$AY$6:$AY$557,"=LLUILLUCUCHA",'ESTABLECIMIENTOS-OK'!AU$6:AU$557)</f>
        <v>2623</v>
      </c>
      <c r="AR32" s="45">
        <f>SUMIF('ESTABLECIMIENTOS-OK'!$AY$6:$AY$557,"=LLUILLUCUCHA",'ESTABLECIMIENTOS-OK'!AV$6:AV$557)</f>
        <v>11997</v>
      </c>
      <c r="AS32" s="45">
        <f>SUMIF('ESTABLECIMIENTOS-OK'!$AY$6:$AY$557,"=LLUILLUCUCHA",'ESTABLECIMIENTOS-OK'!AW$6:AW$557)</f>
        <v>1390</v>
      </c>
    </row>
    <row r="33" spans="1:45" ht="23.25" customHeight="1" x14ac:dyDescent="0.2">
      <c r="A33" s="44" t="s">
        <v>139</v>
      </c>
      <c r="B33" s="23">
        <f t="shared" si="2"/>
        <v>7097</v>
      </c>
      <c r="C33" s="45">
        <f>SUMIF('ESTABLECIMIENTOS-OK'!$AY$6:$AY$557,"=CALZADA",'ESTABLECIMIENTOS-OK'!G$6:G$557)</f>
        <v>106</v>
      </c>
      <c r="D33" s="45">
        <f>SUMIF('ESTABLECIMIENTOS-OK'!$AY$6:$AY$557,"=CALZADA",'ESTABLECIMIENTOS-OK'!H$6:H$557)</f>
        <v>149</v>
      </c>
      <c r="E33" s="45">
        <f>SUMIF('ESTABLECIMIENTOS-OK'!$AY$6:$AY$557,"=CALZADA",'ESTABLECIMIENTOS-OK'!I$6:I$557)</f>
        <v>143</v>
      </c>
      <c r="F33" s="45">
        <f>SUMIF('ESTABLECIMIENTOS-OK'!$AY$6:$AY$557,"=CALZADA",'ESTABLECIMIENTOS-OK'!J$6:J$557)</f>
        <v>159</v>
      </c>
      <c r="G33" s="45">
        <f>SUMIF('ESTABLECIMIENTOS-OK'!$AY$6:$AY$557,"=CALZADA",'ESTABLECIMIENTOS-OK'!K$6:K$557)</f>
        <v>152</v>
      </c>
      <c r="H33" s="45">
        <f>SUMIF('ESTABLECIMIENTOS-OK'!$AY$6:$AY$557,"=CALZADA",'ESTABLECIMIENTOS-OK'!L$6:L$557)</f>
        <v>140</v>
      </c>
      <c r="I33" s="45">
        <f>SUMIF('ESTABLECIMIENTOS-OK'!$AY$6:$AY$557,"=CALZADA",'ESTABLECIMIENTOS-OK'!M$6:M$557)</f>
        <v>152</v>
      </c>
      <c r="J33" s="45">
        <f>SUMIF('ESTABLECIMIENTOS-OK'!$AY$6:$AY$557,"=CALZADA",'ESTABLECIMIENTOS-OK'!N$6:N$557)</f>
        <v>147</v>
      </c>
      <c r="K33" s="45">
        <f>SUMIF('ESTABLECIMIENTOS-OK'!$AY$6:$AY$557,"=CALZADA",'ESTABLECIMIENTOS-OK'!O$6:O$557)</f>
        <v>137</v>
      </c>
      <c r="L33" s="45">
        <f>SUMIF('ESTABLECIMIENTOS-OK'!$AY$6:$AY$557,"=CALZADA",'ESTABLECIMIENTOS-OK'!P$6:P$557)</f>
        <v>147</v>
      </c>
      <c r="M33" s="45">
        <f>SUMIF('ESTABLECIMIENTOS-OK'!$AY$6:$AY$557,"=CALZADA",'ESTABLECIMIENTOS-OK'!Q$6:Q$557)</f>
        <v>136</v>
      </c>
      <c r="N33" s="45">
        <f>SUMIF('ESTABLECIMIENTOS-OK'!$AY$6:$AY$557,"=CALZADA",'ESTABLECIMIENTOS-OK'!R$6:R$557)</f>
        <v>125</v>
      </c>
      <c r="O33" s="45">
        <f>SUMIF('ESTABLECIMIENTOS-OK'!$AY$6:$AY$557,"=CALZADA",'ESTABLECIMIENTOS-OK'!S$6:S$557)</f>
        <v>124</v>
      </c>
      <c r="P33" s="45">
        <f>SUMIF('ESTABLECIMIENTOS-OK'!$AY$6:$AY$557,"=CALZADA",'ESTABLECIMIENTOS-OK'!T$6:T$557)</f>
        <v>123</v>
      </c>
      <c r="Q33" s="45">
        <f>SUMIF('ESTABLECIMIENTOS-OK'!$AY$6:$AY$557,"=CALZADA",'ESTABLECIMIENTOS-OK'!U$6:U$557)</f>
        <v>133</v>
      </c>
      <c r="R33" s="45">
        <f>SUMIF('ESTABLECIMIENTOS-OK'!$AY$6:$AY$557,"=CALZADA",'ESTABLECIMIENTOS-OK'!V$6:V$557)</f>
        <v>129</v>
      </c>
      <c r="S33" s="45">
        <f>SUMIF('ESTABLECIMIENTOS-OK'!$AY$6:$AY$557,"=CALZADA",'ESTABLECIMIENTOS-OK'!W$6:W$557)</f>
        <v>133</v>
      </c>
      <c r="T33" s="45">
        <f>SUMIF('ESTABLECIMIENTOS-OK'!$AY$6:$AY$557,"=CALZADA",'ESTABLECIMIENTOS-OK'!X$6:X$557)</f>
        <v>106</v>
      </c>
      <c r="U33" s="45">
        <f>SUMIF('ESTABLECIMIENTOS-OK'!$AY$6:$AY$557,"=CALZADA",'ESTABLECIMIENTOS-OK'!Y$6:Y$557)</f>
        <v>110</v>
      </c>
      <c r="V33" s="45">
        <f>SUMIF('ESTABLECIMIENTOS-OK'!$AY$6:$AY$557,"=CALZADA",'ESTABLECIMIENTOS-OK'!Z$6:Z$557)</f>
        <v>103</v>
      </c>
      <c r="W33" s="45">
        <f>SUMIF('ESTABLECIMIENTOS-OK'!$AY$6:$AY$557,"=CALZADA",'ESTABLECIMIENTOS-OK'!AA$6:AA$557)</f>
        <v>574</v>
      </c>
      <c r="X33" s="45">
        <f>SUMIF('ESTABLECIMIENTOS-OK'!$AY$6:$AY$557,"=CALZADA",'ESTABLECIMIENTOS-OK'!AB$6:AB$557)</f>
        <v>583</v>
      </c>
      <c r="Y33" s="45">
        <f>SUMIF('ESTABLECIMIENTOS-OK'!$AY$6:$AY$557,"=CALZADA",'ESTABLECIMIENTOS-OK'!AC$6:AC$557)</f>
        <v>506</v>
      </c>
      <c r="Z33" s="45">
        <f>SUMIF('ESTABLECIMIENTOS-OK'!$AY$6:$AY$557,"=CALZADA",'ESTABLECIMIENTOS-OK'!AD$6:AD$557)</f>
        <v>467</v>
      </c>
      <c r="AA33" s="45">
        <f>SUMIF('ESTABLECIMIENTOS-OK'!$AY$6:$AY$557,"=CALZADA",'ESTABLECIMIENTOS-OK'!AE$6:AE$557)</f>
        <v>459</v>
      </c>
      <c r="AB33" s="45">
        <f>SUMIF('ESTABLECIMIENTOS-OK'!$AY$6:$AY$557,"=CALZADA",'ESTABLECIMIENTOS-OK'!AF$6:AF$557)</f>
        <v>421</v>
      </c>
      <c r="AC33" s="45">
        <f>SUMIF('ESTABLECIMIENTOS-OK'!$AY$6:$AY$557,"=CALZADA",'ESTABLECIMIENTOS-OK'!AG$6:AG$557)</f>
        <v>362</v>
      </c>
      <c r="AD33" s="45">
        <f>SUMIF('ESTABLECIMIENTOS-OK'!$AY$6:$AY$557,"=CALZADA",'ESTABLECIMIENTOS-OK'!AH$6:AH$557)</f>
        <v>344</v>
      </c>
      <c r="AE33" s="45">
        <f>SUMIF('ESTABLECIMIENTOS-OK'!$AY$6:$AY$557,"=CALZADA",'ESTABLECIMIENTOS-OK'!AI$6:AI$557)</f>
        <v>269</v>
      </c>
      <c r="AF33" s="45">
        <f>SUMIF('ESTABLECIMIENTOS-OK'!$AY$6:$AY$557,"=CALZADA",'ESTABLECIMIENTOS-OK'!AJ$6:AJ$557)</f>
        <v>185</v>
      </c>
      <c r="AG33" s="45">
        <f>SUMIF('ESTABLECIMIENTOS-OK'!$AY$6:$AY$557,"=CALZADA",'ESTABLECIMIENTOS-OK'!AK$6:AK$557)</f>
        <v>113</v>
      </c>
      <c r="AH33" s="45">
        <f>SUMIF('ESTABLECIMIENTOS-OK'!$AY$6:$AY$557,"=CALZADA",'ESTABLECIMIENTOS-OK'!AL$6:AL$557)</f>
        <v>78</v>
      </c>
      <c r="AI33" s="45">
        <f>SUMIF('ESTABLECIMIENTOS-OK'!$AY$6:$AY$557,"=CALZADA",'ESTABLECIMIENTOS-OK'!AM$6:AM$557)</f>
        <v>44</v>
      </c>
      <c r="AJ33" s="45">
        <f>SUMIF('ESTABLECIMIENTOS-OK'!$AY$6:$AY$557,"=CALZADA",'ESTABLECIMIENTOS-OK'!AN$6:AN$557)</f>
        <v>38</v>
      </c>
      <c r="AK33" s="45">
        <f>SUMIF('ESTABLECIMIENTOS-OK'!$AY$6:$AY$557,"=CALZADA",'ESTABLECIMIENTOS-OK'!AO$6:AO$557)</f>
        <v>9</v>
      </c>
      <c r="AL33" s="45">
        <f>SUMIF('ESTABLECIMIENTOS-OK'!$AY$6:$AY$557,"=CALZADA",'ESTABLECIMIENTOS-OK'!AP$6:AP$557)</f>
        <v>52</v>
      </c>
      <c r="AM33" s="45">
        <f>SUMIF('ESTABLECIMIENTOS-OK'!$AY$6:$AY$557,"=CALZADA",'ESTABLECIMIENTOS-OK'!AQ$6:AQ$557)</f>
        <v>55</v>
      </c>
      <c r="AN33" s="45">
        <f>SUMIF('ESTABLECIMIENTOS-OK'!$AY$6:$AY$557,"=CALZADA",'ESTABLECIMIENTOS-OK'!AR$6:AR$557)</f>
        <v>129</v>
      </c>
      <c r="AO33" s="45">
        <f>SUMIF('ESTABLECIMIENTOS-OK'!$AY$6:$AY$557,"=CALZADA",'ESTABLECIMIENTOS-OK'!AS$6:AS$557)</f>
        <v>3330</v>
      </c>
      <c r="AP33" s="45">
        <f>SUMIF('ESTABLECIMIENTOS-OK'!$AY$6:$AY$557,"=CALZADA",'ESTABLECIMIENTOS-OK'!AT$6:AT$557)</f>
        <v>313</v>
      </c>
      <c r="AQ33" s="45">
        <f>SUMIF('ESTABLECIMIENTOS-OK'!$AY$6:$AY$557,"=CALZADA",'ESTABLECIMIENTOS-OK'!AU$6:AU$557)</f>
        <v>283</v>
      </c>
      <c r="AR33" s="45">
        <f>SUMIF('ESTABLECIMIENTOS-OK'!$AY$6:$AY$557,"=CALZADA",'ESTABLECIMIENTOS-OK'!AV$6:AV$557)</f>
        <v>1409</v>
      </c>
      <c r="AS33" s="45">
        <f>SUMIF('ESTABLECIMIENTOS-OK'!$AY$6:$AY$557,"=CALZADA",'ESTABLECIMIENTOS-OK'!AW$6:AW$557)</f>
        <v>266</v>
      </c>
    </row>
    <row r="34" spans="1:45" ht="23.25" customHeight="1" x14ac:dyDescent="0.2">
      <c r="A34" s="44" t="s">
        <v>140</v>
      </c>
      <c r="B34" s="23">
        <f t="shared" si="2"/>
        <v>4996</v>
      </c>
      <c r="C34" s="45">
        <f>SUMIF('ESTABLECIMIENTOS-OK'!$AY$6:$AY$557,"=JERILLO",'ESTABLECIMIENTOS-OK'!G$6:G$557)</f>
        <v>79</v>
      </c>
      <c r="D34" s="45">
        <f>SUMIF('ESTABLECIMIENTOS-OK'!$AY$6:$AY$557,"=JERILLO",'ESTABLECIMIENTOS-OK'!H$6:H$557)</f>
        <v>81</v>
      </c>
      <c r="E34" s="45">
        <f>SUMIF('ESTABLECIMIENTOS-OK'!$AY$6:$AY$557,"=JERILLO",'ESTABLECIMIENTOS-OK'!I$6:I$557)</f>
        <v>92</v>
      </c>
      <c r="F34" s="45">
        <f>SUMIF('ESTABLECIMIENTOS-OK'!$AY$6:$AY$557,"=JERILLO",'ESTABLECIMIENTOS-OK'!J$6:J$557)</f>
        <v>97</v>
      </c>
      <c r="G34" s="45">
        <f>SUMIF('ESTABLECIMIENTOS-OK'!$AY$6:$AY$557,"=JERILLO",'ESTABLECIMIENTOS-OK'!K$6:K$557)</f>
        <v>98</v>
      </c>
      <c r="H34" s="45">
        <f>SUMIF('ESTABLECIMIENTOS-OK'!$AY$6:$AY$557,"=JERILLO",'ESTABLECIMIENTOS-OK'!L$6:L$557)</f>
        <v>86</v>
      </c>
      <c r="I34" s="45">
        <f>SUMIF('ESTABLECIMIENTOS-OK'!$AY$6:$AY$557,"=JERILLO",'ESTABLECIMIENTOS-OK'!M$6:M$557)</f>
        <v>81</v>
      </c>
      <c r="J34" s="45">
        <f>SUMIF('ESTABLECIMIENTOS-OK'!$AY$6:$AY$557,"=JERILLO",'ESTABLECIMIENTOS-OK'!N$6:N$557)</f>
        <v>101</v>
      </c>
      <c r="K34" s="45">
        <f>SUMIF('ESTABLECIMIENTOS-OK'!$AY$6:$AY$557,"=JERILLO",'ESTABLECIMIENTOS-OK'!O$6:O$557)</f>
        <v>99</v>
      </c>
      <c r="L34" s="45">
        <f>SUMIF('ESTABLECIMIENTOS-OK'!$AY$6:$AY$557,"=JERILLO",'ESTABLECIMIENTOS-OK'!P$6:P$557)</f>
        <v>96</v>
      </c>
      <c r="M34" s="45">
        <f>SUMIF('ESTABLECIMIENTOS-OK'!$AY$6:$AY$557,"=JERILLO",'ESTABLECIMIENTOS-OK'!Q$6:Q$557)</f>
        <v>107</v>
      </c>
      <c r="N34" s="45">
        <f>SUMIF('ESTABLECIMIENTOS-OK'!$AY$6:$AY$557,"=JERILLO",'ESTABLECIMIENTOS-OK'!R$6:R$557)</f>
        <v>99</v>
      </c>
      <c r="O34" s="45">
        <f>SUMIF('ESTABLECIMIENTOS-OK'!$AY$6:$AY$557,"=JERILLO",'ESTABLECIMIENTOS-OK'!S$6:S$557)</f>
        <v>99</v>
      </c>
      <c r="P34" s="45">
        <f>SUMIF('ESTABLECIMIENTOS-OK'!$AY$6:$AY$557,"=JERILLO",'ESTABLECIMIENTOS-OK'!T$6:T$557)</f>
        <v>102</v>
      </c>
      <c r="Q34" s="45">
        <f>SUMIF('ESTABLECIMIENTOS-OK'!$AY$6:$AY$557,"=JERILLO",'ESTABLECIMIENTOS-OK'!U$6:U$557)</f>
        <v>107</v>
      </c>
      <c r="R34" s="45">
        <f>SUMIF('ESTABLECIMIENTOS-OK'!$AY$6:$AY$557,"=JERILLO",'ESTABLECIMIENTOS-OK'!V$6:V$557)</f>
        <v>102</v>
      </c>
      <c r="S34" s="45">
        <f>SUMIF('ESTABLECIMIENTOS-OK'!$AY$6:$AY$557,"=JERILLO",'ESTABLECIMIENTOS-OK'!W$6:W$557)</f>
        <v>101</v>
      </c>
      <c r="T34" s="45">
        <f>SUMIF('ESTABLECIMIENTOS-OK'!$AY$6:$AY$557,"=JERILLO",'ESTABLECIMIENTOS-OK'!X$6:X$557)</f>
        <v>102</v>
      </c>
      <c r="U34" s="45">
        <f>SUMIF('ESTABLECIMIENTOS-OK'!$AY$6:$AY$557,"=JERILLO",'ESTABLECIMIENTOS-OK'!Y$6:Y$557)</f>
        <v>97</v>
      </c>
      <c r="V34" s="45">
        <f>SUMIF('ESTABLECIMIENTOS-OK'!$AY$6:$AY$557,"=JERILLO",'ESTABLECIMIENTOS-OK'!Z$6:Z$557)</f>
        <v>93</v>
      </c>
      <c r="W34" s="45">
        <f>SUMIF('ESTABLECIMIENTOS-OK'!$AY$6:$AY$557,"=JERILLO",'ESTABLECIMIENTOS-OK'!AA$6:AA$557)</f>
        <v>468</v>
      </c>
      <c r="X34" s="45">
        <f>SUMIF('ESTABLECIMIENTOS-OK'!$AY$6:$AY$557,"=JERILLO",'ESTABLECIMIENTOS-OK'!AB$6:AB$557)</f>
        <v>419</v>
      </c>
      <c r="Y34" s="45">
        <f>SUMIF('ESTABLECIMIENTOS-OK'!$AY$6:$AY$557,"=JERILLO",'ESTABLECIMIENTOS-OK'!AC$6:AC$557)</f>
        <v>381</v>
      </c>
      <c r="Z34" s="45">
        <f>SUMIF('ESTABLECIMIENTOS-OK'!$AY$6:$AY$557,"=JERILLO",'ESTABLECIMIENTOS-OK'!AD$6:AD$557)</f>
        <v>346</v>
      </c>
      <c r="AA34" s="45">
        <f>SUMIF('ESTABLECIMIENTOS-OK'!$AY$6:$AY$557,"=JERILLO",'ESTABLECIMIENTOS-OK'!AE$6:AE$557)</f>
        <v>317</v>
      </c>
      <c r="AB34" s="45">
        <f>SUMIF('ESTABLECIMIENTOS-OK'!$AY$6:$AY$557,"=JERILLO",'ESTABLECIMIENTOS-OK'!AF$6:AF$557)</f>
        <v>290</v>
      </c>
      <c r="AC34" s="45">
        <f>SUMIF('ESTABLECIMIENTOS-OK'!$AY$6:$AY$557,"=JERILLO",'ESTABLECIMIENTOS-OK'!AG$6:AG$557)</f>
        <v>231</v>
      </c>
      <c r="AD34" s="45">
        <f>SUMIF('ESTABLECIMIENTOS-OK'!$AY$6:$AY$557,"=JERILLO",'ESTABLECIMIENTOS-OK'!AH$6:AH$557)</f>
        <v>197</v>
      </c>
      <c r="AE34" s="45">
        <f>SUMIF('ESTABLECIMIENTOS-OK'!$AY$6:$AY$557,"=JERILLO",'ESTABLECIMIENTOS-OK'!AI$6:AI$557)</f>
        <v>148</v>
      </c>
      <c r="AF34" s="45">
        <f>SUMIF('ESTABLECIMIENTOS-OK'!$AY$6:$AY$557,"=JERILLO",'ESTABLECIMIENTOS-OK'!AJ$6:AJ$557)</f>
        <v>110</v>
      </c>
      <c r="AG34" s="45">
        <f>SUMIF('ESTABLECIMIENTOS-OK'!$AY$6:$AY$557,"=JERILLO",'ESTABLECIMIENTOS-OK'!AK$6:AK$557)</f>
        <v>77</v>
      </c>
      <c r="AH34" s="45">
        <f>SUMIF('ESTABLECIMIENTOS-OK'!$AY$6:$AY$557,"=JERILLO",'ESTABLECIMIENTOS-OK'!AL$6:AL$557)</f>
        <v>44</v>
      </c>
      <c r="AI34" s="45">
        <f>SUMIF('ESTABLECIMIENTOS-OK'!$AY$6:$AY$557,"=JERILLO",'ESTABLECIMIENTOS-OK'!AM$6:AM$557)</f>
        <v>27</v>
      </c>
      <c r="AJ34" s="45">
        <f>SUMIF('ESTABLECIMIENTOS-OK'!$AY$6:$AY$557,"=JERILLO",'ESTABLECIMIENTOS-OK'!AN$6:AN$557)</f>
        <v>22</v>
      </c>
      <c r="AK34" s="45">
        <f>SUMIF('ESTABLECIMIENTOS-OK'!$AY$6:$AY$557,"=JERILLO",'ESTABLECIMIENTOS-OK'!AO$6:AO$557)</f>
        <v>8</v>
      </c>
      <c r="AL34" s="45">
        <f>SUMIF('ESTABLECIMIENTOS-OK'!$AY$6:$AY$557,"=JERILLO",'ESTABLECIMIENTOS-OK'!AP$6:AP$557)</f>
        <v>39</v>
      </c>
      <c r="AM34" s="45">
        <f>SUMIF('ESTABLECIMIENTOS-OK'!$AY$6:$AY$557,"=JERILLO",'ESTABLECIMIENTOS-OK'!AQ$6:AQ$557)</f>
        <v>40</v>
      </c>
      <c r="AN34" s="45">
        <f>SUMIF('ESTABLECIMIENTOS-OK'!$AY$6:$AY$557,"=JERILLO",'ESTABLECIMIENTOS-OK'!AR$6:AR$557)</f>
        <v>96</v>
      </c>
      <c r="AO34" s="45">
        <f>SUMIF('ESTABLECIMIENTOS-OK'!$AY$6:$AY$557,"=JERILLO",'ESTABLECIMIENTOS-OK'!AS$6:AS$557)</f>
        <v>2424</v>
      </c>
      <c r="AP34" s="45">
        <f>SUMIF('ESTABLECIMIENTOS-OK'!$AY$6:$AY$557,"=JERILLO",'ESTABLECIMIENTOS-OK'!AT$6:AT$557)</f>
        <v>252</v>
      </c>
      <c r="AQ34" s="45">
        <f>SUMIF('ESTABLECIMIENTOS-OK'!$AY$6:$AY$557,"=JERILLO",'ESTABLECIMIENTOS-OK'!AU$6:AU$557)</f>
        <v>230</v>
      </c>
      <c r="AR34" s="45">
        <f>SUMIF('ESTABLECIMIENTOS-OK'!$AY$6:$AY$557,"=JERILLO",'ESTABLECIMIENTOS-OK'!AV$6:AV$557)</f>
        <v>1115</v>
      </c>
      <c r="AS34" s="45">
        <f>SUMIF('ESTABLECIMIENTOS-OK'!$AY$6:$AY$557,"=JERILLO",'ESTABLECIMIENTOS-OK'!AW$6:AW$557)</f>
        <v>119</v>
      </c>
    </row>
    <row r="35" spans="1:45" ht="23.25" customHeight="1" x14ac:dyDescent="0.2">
      <c r="A35" s="44" t="s">
        <v>141</v>
      </c>
      <c r="B35" s="23">
        <f t="shared" si="2"/>
        <v>8628</v>
      </c>
      <c r="C35" s="45">
        <f>SUMIF('ESTABLECIMIENTOS-OK'!$AY$6:$AY$557,"=ALONSO DE ALVARDO ROQUE",'ESTABLECIMIENTOS-OK'!G$6:G$557)</f>
        <v>213</v>
      </c>
      <c r="D35" s="45">
        <f>SUMIF('ESTABLECIMIENTOS-OK'!$AY$6:$AY$557,"=ALONSO DE ALVARDO ROQUE",'ESTABLECIMIENTOS-OK'!H$6:H$557)</f>
        <v>166</v>
      </c>
      <c r="E35" s="45">
        <f>SUMIF('ESTABLECIMIENTOS-OK'!$AY$6:$AY$557,"=ALONSO DE ALVARDO ROQUE",'ESTABLECIMIENTOS-OK'!I$6:I$557)</f>
        <v>183</v>
      </c>
      <c r="F35" s="45">
        <f>SUMIF('ESTABLECIMIENTOS-OK'!$AY$6:$AY$557,"=ALONSO DE ALVARDO ROQUE",'ESTABLECIMIENTOS-OK'!J$6:J$557)</f>
        <v>158</v>
      </c>
      <c r="G35" s="45">
        <f>SUMIF('ESTABLECIMIENTOS-OK'!$AY$6:$AY$557,"=ALONSO DE ALVARDO ROQUE",'ESTABLECIMIENTOS-OK'!K$6:K$557)</f>
        <v>155</v>
      </c>
      <c r="H35" s="45">
        <f>SUMIF('ESTABLECIMIENTOS-OK'!$AY$6:$AY$557,"=ALONSO DE ALVARDO ROQUE",'ESTABLECIMIENTOS-OK'!L$6:L$557)</f>
        <v>158</v>
      </c>
      <c r="I35" s="45">
        <f>SUMIF('ESTABLECIMIENTOS-OK'!$AY$6:$AY$557,"=ALONSO DE ALVARDO ROQUE",'ESTABLECIMIENTOS-OK'!M$6:M$557)</f>
        <v>158</v>
      </c>
      <c r="J35" s="45">
        <f>SUMIF('ESTABLECIMIENTOS-OK'!$AY$6:$AY$557,"=ALONSO DE ALVARDO ROQUE",'ESTABLECIMIENTOS-OK'!N$6:N$557)</f>
        <v>153</v>
      </c>
      <c r="K35" s="45">
        <f>SUMIF('ESTABLECIMIENTOS-OK'!$AY$6:$AY$557,"=ALONSO DE ALVARDO ROQUE",'ESTABLECIMIENTOS-OK'!O$6:O$557)</f>
        <v>154</v>
      </c>
      <c r="L35" s="45">
        <f>SUMIF('ESTABLECIMIENTOS-OK'!$AY$6:$AY$557,"=ALONSO DE ALVARDO ROQUE",'ESTABLECIMIENTOS-OK'!P$6:P$557)</f>
        <v>166</v>
      </c>
      <c r="M35" s="45">
        <f>SUMIF('ESTABLECIMIENTOS-OK'!$AY$6:$AY$557,"=ALONSO DE ALVARDO ROQUE",'ESTABLECIMIENTOS-OK'!Q$6:Q$557)</f>
        <v>176</v>
      </c>
      <c r="N35" s="45">
        <f>SUMIF('ESTABLECIMIENTOS-OK'!$AY$6:$AY$557,"=ALONSO DE ALVARDO ROQUE",'ESTABLECIMIENTOS-OK'!R$6:R$557)</f>
        <v>195</v>
      </c>
      <c r="O35" s="45">
        <f>SUMIF('ESTABLECIMIENTOS-OK'!$AY$6:$AY$557,"=ALONSO DE ALVARDO ROQUE",'ESTABLECIMIENTOS-OK'!S$6:S$557)</f>
        <v>180</v>
      </c>
      <c r="P35" s="45">
        <f>SUMIF('ESTABLECIMIENTOS-OK'!$AY$6:$AY$557,"=ALONSO DE ALVARDO ROQUE",'ESTABLECIMIENTOS-OK'!T$6:T$557)</f>
        <v>180</v>
      </c>
      <c r="Q35" s="45">
        <f>SUMIF('ESTABLECIMIENTOS-OK'!$AY$6:$AY$557,"=ALONSO DE ALVARDO ROQUE",'ESTABLECIMIENTOS-OK'!U$6:U$557)</f>
        <v>187</v>
      </c>
      <c r="R35" s="45">
        <f>SUMIF('ESTABLECIMIENTOS-OK'!$AY$6:$AY$557,"=ALONSO DE ALVARDO ROQUE",'ESTABLECIMIENTOS-OK'!V$6:V$557)</f>
        <v>180</v>
      </c>
      <c r="S35" s="45">
        <f>SUMIF('ESTABLECIMIENTOS-OK'!$AY$6:$AY$557,"=ALONSO DE ALVARDO ROQUE",'ESTABLECIMIENTOS-OK'!W$6:W$557)</f>
        <v>168</v>
      </c>
      <c r="T35" s="45">
        <f>SUMIF('ESTABLECIMIENTOS-OK'!$AY$6:$AY$557,"=ALONSO DE ALVARDO ROQUE",'ESTABLECIMIENTOS-OK'!X$6:X$557)</f>
        <v>169</v>
      </c>
      <c r="U35" s="45">
        <f>SUMIF('ESTABLECIMIENTOS-OK'!$AY$6:$AY$557,"=ALONSO DE ALVARDO ROQUE",'ESTABLECIMIENTOS-OK'!Y$6:Y$557)</f>
        <v>166</v>
      </c>
      <c r="V35" s="45">
        <f>SUMIF('ESTABLECIMIENTOS-OK'!$AY$6:$AY$557,"=ALONSO DE ALVARDO ROQUE",'ESTABLECIMIENTOS-OK'!Z$6:Z$557)</f>
        <v>151</v>
      </c>
      <c r="W35" s="45">
        <f>SUMIF('ESTABLECIMIENTOS-OK'!$AY$6:$AY$557,"=ALONSO DE ALVARDO ROQUE",'ESTABLECIMIENTOS-OK'!AA$6:AA$557)</f>
        <v>780</v>
      </c>
      <c r="X35" s="45">
        <f>SUMIF('ESTABLECIMIENTOS-OK'!$AY$6:$AY$557,"=ALONSO DE ALVARDO ROQUE",'ESTABLECIMIENTOS-OK'!AB$6:AB$557)</f>
        <v>681</v>
      </c>
      <c r="Y35" s="45">
        <f>SUMIF('ESTABLECIMIENTOS-OK'!$AY$6:$AY$557,"=ALONSO DE ALVARDO ROQUE",'ESTABLECIMIENTOS-OK'!AC$6:AC$557)</f>
        <v>677</v>
      </c>
      <c r="Z35" s="45">
        <f>SUMIF('ESTABLECIMIENTOS-OK'!$AY$6:$AY$557,"=ALONSO DE ALVARDO ROQUE",'ESTABLECIMIENTOS-OK'!AD$6:AD$557)</f>
        <v>614</v>
      </c>
      <c r="AA35" s="45">
        <f>SUMIF('ESTABLECIMIENTOS-OK'!$AY$6:$AY$557,"=ALONSO DE ALVARDO ROQUE",'ESTABLECIMIENTOS-OK'!AE$6:AE$557)</f>
        <v>589</v>
      </c>
      <c r="AB35" s="45">
        <f>SUMIF('ESTABLECIMIENTOS-OK'!$AY$6:$AY$557,"=ALONSO DE ALVARDO ROQUE",'ESTABLECIMIENTOS-OK'!AF$6:AF$557)</f>
        <v>506</v>
      </c>
      <c r="AC35" s="45">
        <f>SUMIF('ESTABLECIMIENTOS-OK'!$AY$6:$AY$557,"=ALONSO DE ALVARDO ROQUE",'ESTABLECIMIENTOS-OK'!AG$6:AG$557)</f>
        <v>382</v>
      </c>
      <c r="AD35" s="45">
        <f>SUMIF('ESTABLECIMIENTOS-OK'!$AY$6:$AY$557,"=ALONSO DE ALVARDO ROQUE",'ESTABLECIMIENTOS-OK'!AH$6:AH$557)</f>
        <v>330</v>
      </c>
      <c r="AE35" s="45">
        <f>SUMIF('ESTABLECIMIENTOS-OK'!$AY$6:$AY$557,"=ALONSO DE ALVARDO ROQUE",'ESTABLECIMIENTOS-OK'!AI$6:AI$557)</f>
        <v>237</v>
      </c>
      <c r="AF35" s="45">
        <f>SUMIF('ESTABLECIMIENTOS-OK'!$AY$6:$AY$557,"=ALONSO DE ALVARDO ROQUE",'ESTABLECIMIENTOS-OK'!AJ$6:AJ$557)</f>
        <v>168</v>
      </c>
      <c r="AG35" s="45">
        <f>SUMIF('ESTABLECIMIENTOS-OK'!$AY$6:$AY$557,"=ALONSO DE ALVARDO ROQUE",'ESTABLECIMIENTOS-OK'!AK$6:AK$557)</f>
        <v>109</v>
      </c>
      <c r="AH35" s="45">
        <f>SUMIF('ESTABLECIMIENTOS-OK'!$AY$6:$AY$557,"=ALONSO DE ALVARDO ROQUE",'ESTABLECIMIENTOS-OK'!AL$6:AL$557)</f>
        <v>70</v>
      </c>
      <c r="AI35" s="45">
        <f>SUMIF('ESTABLECIMIENTOS-OK'!$AY$6:$AY$557,"=ALONSO DE ALVARDO ROQUE",'ESTABLECIMIENTOS-OK'!AM$6:AM$557)</f>
        <v>41</v>
      </c>
      <c r="AJ35" s="45">
        <f>SUMIF('ESTABLECIMIENTOS-OK'!$AY$6:$AY$557,"=ALONSO DE ALVARDO ROQUE",'ESTABLECIMIENTOS-OK'!AN$6:AN$557)</f>
        <v>28</v>
      </c>
      <c r="AK35" s="45">
        <f>SUMIF('ESTABLECIMIENTOS-OK'!$AY$6:$AY$557,"=ALONSO DE ALVARDO ROQUE",'ESTABLECIMIENTOS-OK'!AO$6:AO$557)</f>
        <v>15</v>
      </c>
      <c r="AL35" s="45">
        <f>SUMIF('ESTABLECIMIENTOS-OK'!$AY$6:$AY$557,"=ALONSO DE ALVARDO ROQUE",'ESTABLECIMIENTOS-OK'!AP$6:AP$557)</f>
        <v>105</v>
      </c>
      <c r="AM35" s="45">
        <f>SUMIF('ESTABLECIMIENTOS-OK'!$AY$6:$AY$557,"=ALONSO DE ALVARDO ROQUE",'ESTABLECIMIENTOS-OK'!AQ$6:AQ$557)</f>
        <v>109</v>
      </c>
      <c r="AN35" s="45">
        <f>SUMIF('ESTABLECIMIENTOS-OK'!$AY$6:$AY$557,"=ALONSO DE ALVARDO ROQUE",'ESTABLECIMIENTOS-OK'!AR$6:AR$557)</f>
        <v>259</v>
      </c>
      <c r="AO35" s="45">
        <f>SUMIF('ESTABLECIMIENTOS-OK'!$AY$6:$AY$557,"=ALONSO DE ALVARDO ROQUE",'ESTABLECIMIENTOS-OK'!AS$6:AS$557)</f>
        <v>4261</v>
      </c>
      <c r="AP35" s="45">
        <f>SUMIF('ESTABLECIMIENTOS-OK'!$AY$6:$AY$557,"=ALONSO DE ALVARDO ROQUE",'ESTABLECIMIENTOS-OK'!AT$6:AT$557)</f>
        <v>435</v>
      </c>
      <c r="AQ35" s="45">
        <f>SUMIF('ESTABLECIMIENTOS-OK'!$AY$6:$AY$557,"=ALONSO DE ALVARDO ROQUE",'ESTABLECIMIENTOS-OK'!AU$6:AU$557)</f>
        <v>411</v>
      </c>
      <c r="AR35" s="45">
        <f>SUMIF('ESTABLECIMIENTOS-OK'!$AY$6:$AY$557,"=ALONSO DE ALVARDO ROQUE",'ESTABLECIMIENTOS-OK'!AV$6:AV$557)</f>
        <v>1944</v>
      </c>
      <c r="AS35" s="45">
        <f>SUMIF('ESTABLECIMIENTOS-OK'!$AY$6:$AY$557,"=ALONSO DE ALVARDO ROQUE",'ESTABLECIMIENTOS-OK'!AW$6:AW$557)</f>
        <v>335</v>
      </c>
    </row>
    <row r="36" spans="1:45" ht="23.25" customHeight="1" x14ac:dyDescent="0.2">
      <c r="A36" s="44" t="s">
        <v>142</v>
      </c>
      <c r="B36" s="23">
        <f t="shared" si="2"/>
        <v>10033</v>
      </c>
      <c r="C36" s="45">
        <f>SUMIF('ESTABLECIMIENTOS-OK'!$AY$6:$AY$557,"=YANTALO",'ESTABLECIMIENTOS-OK'!G$6:G$557)</f>
        <v>208</v>
      </c>
      <c r="D36" s="45">
        <f>SUMIF('ESTABLECIMIENTOS-OK'!$AY$6:$AY$557,"=YANTALO",'ESTABLECIMIENTOS-OK'!H$6:H$557)</f>
        <v>192</v>
      </c>
      <c r="E36" s="45">
        <f>SUMIF('ESTABLECIMIENTOS-OK'!$AY$6:$AY$557,"=YANTALO",'ESTABLECIMIENTOS-OK'!I$6:I$557)</f>
        <v>182</v>
      </c>
      <c r="F36" s="45">
        <f>SUMIF('ESTABLECIMIENTOS-OK'!$AY$6:$AY$557,"=YANTALO",'ESTABLECIMIENTOS-OK'!J$6:J$557)</f>
        <v>187</v>
      </c>
      <c r="G36" s="45">
        <f>SUMIF('ESTABLECIMIENTOS-OK'!$AY$6:$AY$557,"=YANTALO",'ESTABLECIMIENTOS-OK'!K$6:K$557)</f>
        <v>192</v>
      </c>
      <c r="H36" s="45">
        <f>SUMIF('ESTABLECIMIENTOS-OK'!$AY$6:$AY$557,"=YANTALO",'ESTABLECIMIENTOS-OK'!L$6:L$557)</f>
        <v>214</v>
      </c>
      <c r="I36" s="45">
        <f>SUMIF('ESTABLECIMIENTOS-OK'!$AY$6:$AY$557,"=YANTALO",'ESTABLECIMIENTOS-OK'!M$6:M$557)</f>
        <v>185</v>
      </c>
      <c r="J36" s="45">
        <f>SUMIF('ESTABLECIMIENTOS-OK'!$AY$6:$AY$557,"=YANTALO",'ESTABLECIMIENTOS-OK'!N$6:N$557)</f>
        <v>183</v>
      </c>
      <c r="K36" s="45">
        <f>SUMIF('ESTABLECIMIENTOS-OK'!$AY$6:$AY$557,"=YANTALO",'ESTABLECIMIENTOS-OK'!O$6:O$557)</f>
        <v>187</v>
      </c>
      <c r="L36" s="45">
        <f>SUMIF('ESTABLECIMIENTOS-OK'!$AY$6:$AY$557,"=YANTALO",'ESTABLECIMIENTOS-OK'!P$6:P$557)</f>
        <v>195</v>
      </c>
      <c r="M36" s="45">
        <f>SUMIF('ESTABLECIMIENTOS-OK'!$AY$6:$AY$557,"=YANTALO",'ESTABLECIMIENTOS-OK'!Q$6:Q$557)</f>
        <v>191</v>
      </c>
      <c r="N36" s="45">
        <f>SUMIF('ESTABLECIMIENTOS-OK'!$AY$6:$AY$557,"=YANTALO",'ESTABLECIMIENTOS-OK'!R$6:R$557)</f>
        <v>188</v>
      </c>
      <c r="O36" s="45">
        <f>SUMIF('ESTABLECIMIENTOS-OK'!$AY$6:$AY$557,"=YANTALO",'ESTABLECIMIENTOS-OK'!S$6:S$557)</f>
        <v>184</v>
      </c>
      <c r="P36" s="45">
        <f>SUMIF('ESTABLECIMIENTOS-OK'!$AY$6:$AY$557,"=YANTALO",'ESTABLECIMIENTOS-OK'!T$6:T$557)</f>
        <v>191</v>
      </c>
      <c r="Q36" s="45">
        <f>SUMIF('ESTABLECIMIENTOS-OK'!$AY$6:$AY$557,"=YANTALO",'ESTABLECIMIENTOS-OK'!U$6:U$557)</f>
        <v>201</v>
      </c>
      <c r="R36" s="45">
        <f>SUMIF('ESTABLECIMIENTOS-OK'!$AY$6:$AY$557,"=YANTALO",'ESTABLECIMIENTOS-OK'!V$6:V$557)</f>
        <v>176</v>
      </c>
      <c r="S36" s="45">
        <f>SUMIF('ESTABLECIMIENTOS-OK'!$AY$6:$AY$557,"=YANTALO",'ESTABLECIMIENTOS-OK'!W$6:W$557)</f>
        <v>182</v>
      </c>
      <c r="T36" s="45">
        <f>SUMIF('ESTABLECIMIENTOS-OK'!$AY$6:$AY$557,"=YANTALO",'ESTABLECIMIENTOS-OK'!X$6:X$557)</f>
        <v>193</v>
      </c>
      <c r="U36" s="45">
        <f>SUMIF('ESTABLECIMIENTOS-OK'!$AY$6:$AY$557,"=YANTALO",'ESTABLECIMIENTOS-OK'!Y$6:Y$557)</f>
        <v>174</v>
      </c>
      <c r="V36" s="45">
        <f>SUMIF('ESTABLECIMIENTOS-OK'!$AY$6:$AY$557,"=YANTALO",'ESTABLECIMIENTOS-OK'!Z$6:Z$557)</f>
        <v>180</v>
      </c>
      <c r="W36" s="45">
        <f>SUMIF('ESTABLECIMIENTOS-OK'!$AY$6:$AY$557,"=YANTALO",'ESTABLECIMIENTOS-OK'!AA$6:AA$557)</f>
        <v>860</v>
      </c>
      <c r="X36" s="45">
        <f>SUMIF('ESTABLECIMIENTOS-OK'!$AY$6:$AY$557,"=YANTALO",'ESTABLECIMIENTOS-OK'!AB$6:AB$557)</f>
        <v>777</v>
      </c>
      <c r="Y36" s="45">
        <f>SUMIF('ESTABLECIMIENTOS-OK'!$AY$6:$AY$557,"=YANTALO",'ESTABLECIMIENTOS-OK'!AC$6:AC$557)</f>
        <v>750</v>
      </c>
      <c r="Z36" s="45">
        <f>SUMIF('ESTABLECIMIENTOS-OK'!$AY$6:$AY$557,"=YANTALO",'ESTABLECIMIENTOS-OK'!AD$6:AD$557)</f>
        <v>716</v>
      </c>
      <c r="AA36" s="45">
        <f>SUMIF('ESTABLECIMIENTOS-OK'!$AY$6:$AY$557,"=YANTALO",'ESTABLECIMIENTOS-OK'!AE$6:AE$557)</f>
        <v>670</v>
      </c>
      <c r="AB36" s="45">
        <f>SUMIF('ESTABLECIMIENTOS-OK'!$AY$6:$AY$557,"=YANTALO",'ESTABLECIMIENTOS-OK'!AF$6:AF$557)</f>
        <v>612</v>
      </c>
      <c r="AC36" s="45">
        <f>SUMIF('ESTABLECIMIENTOS-OK'!$AY$6:$AY$557,"=YANTALO",'ESTABLECIMIENTOS-OK'!AG$6:AG$557)</f>
        <v>478</v>
      </c>
      <c r="AD36" s="45">
        <f>SUMIF('ESTABLECIMIENTOS-OK'!$AY$6:$AY$557,"=YANTALO",'ESTABLECIMIENTOS-OK'!AH$6:AH$557)</f>
        <v>421</v>
      </c>
      <c r="AE36" s="45">
        <f>SUMIF('ESTABLECIMIENTOS-OK'!$AY$6:$AY$557,"=YANTALO",'ESTABLECIMIENTOS-OK'!AI$6:AI$557)</f>
        <v>348</v>
      </c>
      <c r="AF36" s="45">
        <f>SUMIF('ESTABLECIMIENTOS-OK'!$AY$6:$AY$557,"=YANTALO",'ESTABLECIMIENTOS-OK'!AJ$6:AJ$557)</f>
        <v>240</v>
      </c>
      <c r="AG36" s="45">
        <f>SUMIF('ESTABLECIMIENTOS-OK'!$AY$6:$AY$557,"=YANTALO",'ESTABLECIMIENTOS-OK'!AK$6:AK$557)</f>
        <v>164</v>
      </c>
      <c r="AH36" s="45">
        <f>SUMIF('ESTABLECIMIENTOS-OK'!$AY$6:$AY$557,"=YANTALO",'ESTABLECIMIENTOS-OK'!AL$6:AL$557)</f>
        <v>101</v>
      </c>
      <c r="AI36" s="45">
        <f>SUMIF('ESTABLECIMIENTOS-OK'!$AY$6:$AY$557,"=YANTALO",'ESTABLECIMIENTOS-OK'!AM$6:AM$557)</f>
        <v>61</v>
      </c>
      <c r="AJ36" s="45">
        <f>SUMIF('ESTABLECIMIENTOS-OK'!$AY$6:$AY$557,"=YANTALO",'ESTABLECIMIENTOS-OK'!AN$6:AN$557)</f>
        <v>50</v>
      </c>
      <c r="AK36" s="45">
        <f>SUMIF('ESTABLECIMIENTOS-OK'!$AY$6:$AY$557,"=YANTALO",'ESTABLECIMIENTOS-OK'!AO$6:AO$557)</f>
        <v>14</v>
      </c>
      <c r="AL36" s="45">
        <f>SUMIF('ESTABLECIMIENTOS-OK'!$AY$6:$AY$557,"=YANTALO",'ESTABLECIMIENTOS-OK'!AP$6:AP$557)</f>
        <v>96</v>
      </c>
      <c r="AM36" s="45">
        <f>SUMIF('ESTABLECIMIENTOS-OK'!$AY$6:$AY$557,"=YANTALO",'ESTABLECIMIENTOS-OK'!AQ$6:AQ$557)</f>
        <v>112</v>
      </c>
      <c r="AN36" s="45">
        <f>SUMIF('ESTABLECIMIENTOS-OK'!$AY$6:$AY$557,"=YANTALO",'ESTABLECIMIENTOS-OK'!AR$6:AR$557)</f>
        <v>256</v>
      </c>
      <c r="AO36" s="45">
        <f>SUMIF('ESTABLECIMIENTOS-OK'!$AY$6:$AY$557,"=YANTALO",'ESTABLECIMIENTOS-OK'!AS$6:AS$557)</f>
        <v>4758</v>
      </c>
      <c r="AP36" s="45">
        <f>SUMIF('ESTABLECIMIENTOS-OK'!$AY$6:$AY$557,"=YANTALO",'ESTABLECIMIENTOS-OK'!AT$6:AT$557)</f>
        <v>459</v>
      </c>
      <c r="AQ36" s="45">
        <f>SUMIF('ESTABLECIMIENTOS-OK'!$AY$6:$AY$557,"=YANTALO",'ESTABLECIMIENTOS-OK'!AU$6:AU$557)</f>
        <v>438</v>
      </c>
      <c r="AR36" s="45">
        <f>SUMIF('ESTABLECIMIENTOS-OK'!$AY$6:$AY$557,"=YANTALO",'ESTABLECIMIENTOS-OK'!AV$6:AV$557)</f>
        <v>2059</v>
      </c>
      <c r="AS36" s="45">
        <f>SUMIF('ESTABLECIMIENTOS-OK'!$AY$6:$AY$557,"=YANTALO",'ESTABLECIMIENTOS-OK'!AW$6:AW$557)</f>
        <v>280</v>
      </c>
    </row>
    <row r="37" spans="1:45" ht="23.25" customHeight="1" x14ac:dyDescent="0.2">
      <c r="A37" s="44" t="s">
        <v>143</v>
      </c>
      <c r="B37" s="23">
        <f t="shared" si="2"/>
        <v>24499</v>
      </c>
      <c r="C37" s="45">
        <f>SUMIF('ESTABLECIMIENTOS-OK'!$AY$6:$AY$557,"=SORITOR",'ESTABLECIMIENTOS-OK'!G$6:G$557)</f>
        <v>469</v>
      </c>
      <c r="D37" s="45">
        <f>SUMIF('ESTABLECIMIENTOS-OK'!$AY$6:$AY$557,"=SORITOR",'ESTABLECIMIENTOS-OK'!H$6:H$557)</f>
        <v>472</v>
      </c>
      <c r="E37" s="45">
        <f>SUMIF('ESTABLECIMIENTOS-OK'!$AY$6:$AY$557,"=SORITOR",'ESTABLECIMIENTOS-OK'!I$6:I$557)</f>
        <v>402</v>
      </c>
      <c r="F37" s="45">
        <f>SUMIF('ESTABLECIMIENTOS-OK'!$AY$6:$AY$557,"=SORITOR",'ESTABLECIMIENTOS-OK'!J$6:J$557)</f>
        <v>476</v>
      </c>
      <c r="G37" s="45">
        <f>SUMIF('ESTABLECIMIENTOS-OK'!$AY$6:$AY$557,"=SORITOR",'ESTABLECIMIENTOS-OK'!K$6:K$557)</f>
        <v>461</v>
      </c>
      <c r="H37" s="45">
        <f>SUMIF('ESTABLECIMIENTOS-OK'!$AY$6:$AY$557,"=SORITOR",'ESTABLECIMIENTOS-OK'!L$6:L$557)</f>
        <v>419</v>
      </c>
      <c r="I37" s="45">
        <f>SUMIF('ESTABLECIMIENTOS-OK'!$AY$6:$AY$557,"=SORITOR",'ESTABLECIMIENTOS-OK'!M$6:M$557)</f>
        <v>404</v>
      </c>
      <c r="J37" s="45">
        <f>SUMIF('ESTABLECIMIENTOS-OK'!$AY$6:$AY$557,"=SORITOR",'ESTABLECIMIENTOS-OK'!N$6:N$557)</f>
        <v>458</v>
      </c>
      <c r="K37" s="45">
        <f>SUMIF('ESTABLECIMIENTOS-OK'!$AY$6:$AY$557,"=SORITOR",'ESTABLECIMIENTOS-OK'!O$6:O$557)</f>
        <v>461</v>
      </c>
      <c r="L37" s="45">
        <f>SUMIF('ESTABLECIMIENTOS-OK'!$AY$6:$AY$557,"=SORITOR",'ESTABLECIMIENTOS-OK'!P$6:P$557)</f>
        <v>437</v>
      </c>
      <c r="M37" s="45">
        <f>SUMIF('ESTABLECIMIENTOS-OK'!$AY$6:$AY$557,"=SORITOR",'ESTABLECIMIENTOS-OK'!Q$6:Q$557)</f>
        <v>482</v>
      </c>
      <c r="N37" s="45">
        <f>SUMIF('ESTABLECIMIENTOS-OK'!$AY$6:$AY$557,"=SORITOR",'ESTABLECIMIENTOS-OK'!R$6:R$557)</f>
        <v>493</v>
      </c>
      <c r="O37" s="45">
        <f>SUMIF('ESTABLECIMIENTOS-OK'!$AY$6:$AY$557,"=SORITOR",'ESTABLECIMIENTOS-OK'!S$6:S$557)</f>
        <v>500</v>
      </c>
      <c r="P37" s="45">
        <f>SUMIF('ESTABLECIMIENTOS-OK'!$AY$6:$AY$557,"=SORITOR",'ESTABLECIMIENTOS-OK'!T$6:T$557)</f>
        <v>488</v>
      </c>
      <c r="Q37" s="45">
        <f>SUMIF('ESTABLECIMIENTOS-OK'!$AY$6:$AY$557,"=SORITOR",'ESTABLECIMIENTOS-OK'!U$6:U$557)</f>
        <v>505</v>
      </c>
      <c r="R37" s="45">
        <f>SUMIF('ESTABLECIMIENTOS-OK'!$AY$6:$AY$557,"=SORITOR",'ESTABLECIMIENTOS-OK'!V$6:V$557)</f>
        <v>515</v>
      </c>
      <c r="S37" s="45">
        <f>SUMIF('ESTABLECIMIENTOS-OK'!$AY$6:$AY$557,"=SORITOR",'ESTABLECIMIENTOS-OK'!W$6:W$557)</f>
        <v>468</v>
      </c>
      <c r="T37" s="45">
        <f>SUMIF('ESTABLECIMIENTOS-OK'!$AY$6:$AY$557,"=SORITOR",'ESTABLECIMIENTOS-OK'!X$6:X$557)</f>
        <v>466</v>
      </c>
      <c r="U37" s="45">
        <f>SUMIF('ESTABLECIMIENTOS-OK'!$AY$6:$AY$557,"=SORITOR",'ESTABLECIMIENTOS-OK'!Y$6:Y$557)</f>
        <v>453</v>
      </c>
      <c r="V37" s="45">
        <f>SUMIF('ESTABLECIMIENTOS-OK'!$AY$6:$AY$557,"=SORITOR",'ESTABLECIMIENTOS-OK'!Z$6:Z$557)</f>
        <v>445</v>
      </c>
      <c r="W37" s="45">
        <f>SUMIF('ESTABLECIMIENTOS-OK'!$AY$6:$AY$557,"=SORITOR",'ESTABLECIMIENTOS-OK'!AA$6:AA$557)</f>
        <v>2187</v>
      </c>
      <c r="X37" s="45">
        <f>SUMIF('ESTABLECIMIENTOS-OK'!$AY$6:$AY$557,"=SORITOR",'ESTABLECIMIENTOS-OK'!AB$6:AB$557)</f>
        <v>2072</v>
      </c>
      <c r="Y37" s="45">
        <f>SUMIF('ESTABLECIMIENTOS-OK'!$AY$6:$AY$557,"=SORITOR",'ESTABLECIMIENTOS-OK'!AC$6:AC$557)</f>
        <v>1808</v>
      </c>
      <c r="Z37" s="45">
        <f>SUMIF('ESTABLECIMIENTOS-OK'!$AY$6:$AY$557,"=SORITOR",'ESTABLECIMIENTOS-OK'!AD$6:AD$557)</f>
        <v>1689</v>
      </c>
      <c r="AA37" s="45">
        <f>SUMIF('ESTABLECIMIENTOS-OK'!$AY$6:$AY$557,"=SORITOR",'ESTABLECIMIENTOS-OK'!AE$6:AE$557)</f>
        <v>1612</v>
      </c>
      <c r="AB37" s="45">
        <f>SUMIF('ESTABLECIMIENTOS-OK'!$AY$6:$AY$557,"=SORITOR",'ESTABLECIMIENTOS-OK'!AF$6:AF$557)</f>
        <v>1502</v>
      </c>
      <c r="AC37" s="45">
        <f>SUMIF('ESTABLECIMIENTOS-OK'!$AY$6:$AY$557,"=SORITOR",'ESTABLECIMIENTOS-OK'!AG$6:AG$557)</f>
        <v>1155</v>
      </c>
      <c r="AD37" s="45">
        <f>SUMIF('ESTABLECIMIENTOS-OK'!$AY$6:$AY$557,"=SORITOR",'ESTABLECIMIENTOS-OK'!AH$6:AH$557)</f>
        <v>1011</v>
      </c>
      <c r="AE37" s="45">
        <f>SUMIF('ESTABLECIMIENTOS-OK'!$AY$6:$AY$557,"=SORITOR",'ESTABLECIMIENTOS-OK'!AI$6:AI$557)</f>
        <v>778</v>
      </c>
      <c r="AF37" s="45">
        <f>SUMIF('ESTABLECIMIENTOS-OK'!$AY$6:$AY$557,"=SORITOR",'ESTABLECIMIENTOS-OK'!AJ$6:AJ$557)</f>
        <v>563</v>
      </c>
      <c r="AG37" s="45">
        <f>SUMIF('ESTABLECIMIENTOS-OK'!$AY$6:$AY$557,"=SORITOR",'ESTABLECIMIENTOS-OK'!AK$6:AK$557)</f>
        <v>374</v>
      </c>
      <c r="AH37" s="45">
        <f>SUMIF('ESTABLECIMIENTOS-OK'!$AY$6:$AY$557,"=SORITOR",'ESTABLECIMIENTOS-OK'!AL$6:AL$557)</f>
        <v>232</v>
      </c>
      <c r="AI37" s="45">
        <f>SUMIF('ESTABLECIMIENTOS-OK'!$AY$6:$AY$557,"=SORITOR",'ESTABLECIMIENTOS-OK'!AM$6:AM$557)</f>
        <v>131</v>
      </c>
      <c r="AJ37" s="45">
        <f>SUMIF('ESTABLECIMIENTOS-OK'!$AY$6:$AY$557,"=SORITOR",'ESTABLECIMIENTOS-OK'!AN$6:AN$557)</f>
        <v>111</v>
      </c>
      <c r="AK37" s="45">
        <f>SUMIF('ESTABLECIMIENTOS-OK'!$AY$6:$AY$557,"=SORITOR",'ESTABLECIMIENTOS-OK'!AO$6:AO$557)</f>
        <v>38</v>
      </c>
      <c r="AL37" s="45">
        <f>SUMIF('ESTABLECIMIENTOS-OK'!$AY$6:$AY$557,"=SORITOR",'ESTABLECIMIENTOS-OK'!AP$6:AP$557)</f>
        <v>255</v>
      </c>
      <c r="AM37" s="45">
        <f>SUMIF('ESTABLECIMIENTOS-OK'!$AY$6:$AY$557,"=SORITOR",'ESTABLECIMIENTOS-OK'!AQ$6:AQ$557)</f>
        <v>214</v>
      </c>
      <c r="AN37" s="45">
        <f>SUMIF('ESTABLECIMIENTOS-OK'!$AY$6:$AY$557,"=SORITOR",'ESTABLECIMIENTOS-OK'!AR$6:AR$557)</f>
        <v>572</v>
      </c>
      <c r="AO37" s="45">
        <f>SUMIF('ESTABLECIMIENTOS-OK'!$AY$6:$AY$557,"=SORITOR",'ESTABLECIMIENTOS-OK'!AS$6:AS$557)</f>
        <v>11754</v>
      </c>
      <c r="AP37" s="45">
        <f>SUMIF('ESTABLECIMIENTOS-OK'!$AY$6:$AY$557,"=SORITOR",'ESTABLECIMIENTOS-OK'!AT$6:AT$557)</f>
        <v>1194</v>
      </c>
      <c r="AQ37" s="45">
        <f>SUMIF('ESTABLECIMIENTOS-OK'!$AY$6:$AY$557,"=SORITOR",'ESTABLECIMIENTOS-OK'!AU$6:AU$557)</f>
        <v>1125</v>
      </c>
      <c r="AR37" s="45">
        <f>SUMIF('ESTABLECIMIENTOS-OK'!$AY$6:$AY$557,"=SORITOR",'ESTABLECIMIENTOS-OK'!AV$6:AV$557)</f>
        <v>5266</v>
      </c>
      <c r="AS37" s="45">
        <f>SUMIF('ESTABLECIMIENTOS-OK'!$AY$6:$AY$557,"=SORITOR",'ESTABLECIMIENTOS-OK'!AW$6:AW$557)</f>
        <v>754</v>
      </c>
    </row>
    <row r="38" spans="1:45" ht="23.25" customHeight="1" x14ac:dyDescent="0.2">
      <c r="A38" s="44" t="s">
        <v>144</v>
      </c>
      <c r="B38" s="23">
        <f t="shared" si="2"/>
        <v>9703</v>
      </c>
      <c r="C38" s="45">
        <f>SUMIF('ESTABLECIMIENTOS-OK'!$AY$6:$AY$557,"=JEPELACIO",'ESTABLECIMIENTOS-OK'!G$6:G$557)</f>
        <v>153</v>
      </c>
      <c r="D38" s="45">
        <f>SUMIF('ESTABLECIMIENTOS-OK'!$AY$6:$AY$557,"=JEPELACIO",'ESTABLECIMIENTOS-OK'!H$6:H$557)</f>
        <v>159</v>
      </c>
      <c r="E38" s="45">
        <f>SUMIF('ESTABLECIMIENTOS-OK'!$AY$6:$AY$557,"=JEPELACIO",'ESTABLECIMIENTOS-OK'!I$6:I$557)</f>
        <v>177</v>
      </c>
      <c r="F38" s="45">
        <f>SUMIF('ESTABLECIMIENTOS-OK'!$AY$6:$AY$557,"=JEPELACIO",'ESTABLECIMIENTOS-OK'!J$6:J$557)</f>
        <v>187</v>
      </c>
      <c r="G38" s="45">
        <f>SUMIF('ESTABLECIMIENTOS-OK'!$AY$6:$AY$557,"=JEPELACIO",'ESTABLECIMIENTOS-OK'!K$6:K$557)</f>
        <v>191</v>
      </c>
      <c r="H38" s="45">
        <f>SUMIF('ESTABLECIMIENTOS-OK'!$AY$6:$AY$557,"=JEPELACIO",'ESTABLECIMIENTOS-OK'!L$6:L$557)</f>
        <v>168</v>
      </c>
      <c r="I38" s="45">
        <f>SUMIF('ESTABLECIMIENTOS-OK'!$AY$6:$AY$557,"=JEPELACIO",'ESTABLECIMIENTOS-OK'!M$6:M$557)</f>
        <v>159</v>
      </c>
      <c r="J38" s="45">
        <f>SUMIF('ESTABLECIMIENTOS-OK'!$AY$6:$AY$557,"=JEPELACIO",'ESTABLECIMIENTOS-OK'!N$6:N$557)</f>
        <v>196</v>
      </c>
      <c r="K38" s="45">
        <f>SUMIF('ESTABLECIMIENTOS-OK'!$AY$6:$AY$557,"=JEPELACIO",'ESTABLECIMIENTOS-OK'!O$6:O$557)</f>
        <v>194</v>
      </c>
      <c r="L38" s="45">
        <f>SUMIF('ESTABLECIMIENTOS-OK'!$AY$6:$AY$557,"=JEPELACIO",'ESTABLECIMIENTOS-OK'!P$6:P$557)</f>
        <v>187</v>
      </c>
      <c r="M38" s="45">
        <f>SUMIF('ESTABLECIMIENTOS-OK'!$AY$6:$AY$557,"=JEPELACIO",'ESTABLECIMIENTOS-OK'!Q$6:Q$557)</f>
        <v>208</v>
      </c>
      <c r="N38" s="45">
        <f>SUMIF('ESTABLECIMIENTOS-OK'!$AY$6:$AY$557,"=JEPELACIO",'ESTABLECIMIENTOS-OK'!R$6:R$557)</f>
        <v>193</v>
      </c>
      <c r="O38" s="45">
        <f>SUMIF('ESTABLECIMIENTOS-OK'!$AY$6:$AY$557,"=JEPELACIO",'ESTABLECIMIENTOS-OK'!S$6:S$557)</f>
        <v>193</v>
      </c>
      <c r="P38" s="45">
        <f>SUMIF('ESTABLECIMIENTOS-OK'!$AY$6:$AY$557,"=JEPELACIO",'ESTABLECIMIENTOS-OK'!T$6:T$557)</f>
        <v>197</v>
      </c>
      <c r="Q38" s="45">
        <f>SUMIF('ESTABLECIMIENTOS-OK'!$AY$6:$AY$557,"=JEPELACIO",'ESTABLECIMIENTOS-OK'!U$6:U$557)</f>
        <v>207</v>
      </c>
      <c r="R38" s="45">
        <f>SUMIF('ESTABLECIMIENTOS-OK'!$AY$6:$AY$557,"=JEPELACIO",'ESTABLECIMIENTOS-OK'!V$6:V$557)</f>
        <v>198</v>
      </c>
      <c r="S38" s="45">
        <f>SUMIF('ESTABLECIMIENTOS-OK'!$AY$6:$AY$557,"=JEPELACIO",'ESTABLECIMIENTOS-OK'!W$6:W$557)</f>
        <v>194</v>
      </c>
      <c r="T38" s="45">
        <f>SUMIF('ESTABLECIMIENTOS-OK'!$AY$6:$AY$557,"=JEPELACIO",'ESTABLECIMIENTOS-OK'!X$6:X$557)</f>
        <v>197</v>
      </c>
      <c r="U38" s="45">
        <f>SUMIF('ESTABLECIMIENTOS-OK'!$AY$6:$AY$557,"=JEPELACIO",'ESTABLECIMIENTOS-OK'!Y$6:Y$557)</f>
        <v>189</v>
      </c>
      <c r="V38" s="45">
        <f>SUMIF('ESTABLECIMIENTOS-OK'!$AY$6:$AY$557,"=JEPELACIO",'ESTABLECIMIENTOS-OK'!Z$6:Z$557)</f>
        <v>181</v>
      </c>
      <c r="W38" s="45">
        <f>SUMIF('ESTABLECIMIENTOS-OK'!$AY$6:$AY$557,"=JEPELACIO",'ESTABLECIMIENTOS-OK'!AA$6:AA$557)</f>
        <v>910</v>
      </c>
      <c r="X38" s="45">
        <f>SUMIF('ESTABLECIMIENTOS-OK'!$AY$6:$AY$557,"=JEPELACIO",'ESTABLECIMIENTOS-OK'!AB$6:AB$557)</f>
        <v>812</v>
      </c>
      <c r="Y38" s="45">
        <f>SUMIF('ESTABLECIMIENTOS-OK'!$AY$6:$AY$557,"=JEPELACIO",'ESTABLECIMIENTOS-OK'!AC$6:AC$557)</f>
        <v>738</v>
      </c>
      <c r="Z38" s="45">
        <f>SUMIF('ESTABLECIMIENTOS-OK'!$AY$6:$AY$557,"=JEPELACIO",'ESTABLECIMIENTOS-OK'!AD$6:AD$557)</f>
        <v>670</v>
      </c>
      <c r="AA38" s="45">
        <f>SUMIF('ESTABLECIMIENTOS-OK'!$AY$6:$AY$557,"=JEPELACIO",'ESTABLECIMIENTOS-OK'!AE$6:AE$557)</f>
        <v>618</v>
      </c>
      <c r="AB38" s="45">
        <f>SUMIF('ESTABLECIMIENTOS-OK'!$AY$6:$AY$557,"=JEPELACIO",'ESTABLECIMIENTOS-OK'!AF$6:AF$557)</f>
        <v>560</v>
      </c>
      <c r="AC38" s="45">
        <f>SUMIF('ESTABLECIMIENTOS-OK'!$AY$6:$AY$557,"=JEPELACIO",'ESTABLECIMIENTOS-OK'!AG$6:AG$557)</f>
        <v>447</v>
      </c>
      <c r="AD38" s="45">
        <f>SUMIF('ESTABLECIMIENTOS-OK'!$AY$6:$AY$557,"=JEPELACIO",'ESTABLECIMIENTOS-OK'!AH$6:AH$557)</f>
        <v>383</v>
      </c>
      <c r="AE38" s="45">
        <f>SUMIF('ESTABLECIMIENTOS-OK'!$AY$6:$AY$557,"=JEPELACIO",'ESTABLECIMIENTOS-OK'!AI$6:AI$557)</f>
        <v>289</v>
      </c>
      <c r="AF38" s="45">
        <f>SUMIF('ESTABLECIMIENTOS-OK'!$AY$6:$AY$557,"=JEPELACIO",'ESTABLECIMIENTOS-OK'!AJ$6:AJ$557)</f>
        <v>216</v>
      </c>
      <c r="AG38" s="45">
        <f>SUMIF('ESTABLECIMIENTOS-OK'!$AY$6:$AY$557,"=JEPELACIO",'ESTABLECIMIENTOS-OK'!AK$6:AK$557)</f>
        <v>152</v>
      </c>
      <c r="AH38" s="45">
        <f>SUMIF('ESTABLECIMIENTOS-OK'!$AY$6:$AY$557,"=JEPELACIO",'ESTABLECIMIENTOS-OK'!AL$6:AL$557)</f>
        <v>87</v>
      </c>
      <c r="AI38" s="45">
        <f>SUMIF('ESTABLECIMIENTOS-OK'!$AY$6:$AY$557,"=JEPELACIO",'ESTABLECIMIENTOS-OK'!AM$6:AM$557)</f>
        <v>52</v>
      </c>
      <c r="AJ38" s="45">
        <f>SUMIF('ESTABLECIMIENTOS-OK'!$AY$6:$AY$557,"=JEPELACIO",'ESTABLECIMIENTOS-OK'!AN$6:AN$557)</f>
        <v>41</v>
      </c>
      <c r="AK38" s="45">
        <f>SUMIF('ESTABLECIMIENTOS-OK'!$AY$6:$AY$557,"=JEPELACIO",'ESTABLECIMIENTOS-OK'!AO$6:AO$557)</f>
        <v>14</v>
      </c>
      <c r="AL38" s="45">
        <f>SUMIF('ESTABLECIMIENTOS-OK'!$AY$6:$AY$557,"=JEPELACIO",'ESTABLECIMIENTOS-OK'!AP$6:AP$557)</f>
        <v>74</v>
      </c>
      <c r="AM38" s="45">
        <f>SUMIF('ESTABLECIMIENTOS-OK'!$AY$6:$AY$557,"=JEPELACIO",'ESTABLECIMIENTOS-OK'!AQ$6:AQ$557)</f>
        <v>78</v>
      </c>
      <c r="AN38" s="45">
        <f>SUMIF('ESTABLECIMIENTOS-OK'!$AY$6:$AY$557,"=JEPELACIO",'ESTABLECIMIENTOS-OK'!AR$6:AR$557)</f>
        <v>186</v>
      </c>
      <c r="AO38" s="45">
        <f>SUMIF('ESTABLECIMIENTOS-OK'!$AY$6:$AY$557,"=JEPELACIO",'ESTABLECIMIENTOS-OK'!AS$6:AS$557)</f>
        <v>4700</v>
      </c>
      <c r="AP38" s="45">
        <f>SUMIF('ESTABLECIMIENTOS-OK'!$AY$6:$AY$557,"=JEPELACIO",'ESTABLECIMIENTOS-OK'!AT$6:AT$557)</f>
        <v>489</v>
      </c>
      <c r="AQ38" s="45">
        <f>SUMIF('ESTABLECIMIENTOS-OK'!$AY$6:$AY$557,"=JEPELACIO",'ESTABLECIMIENTOS-OK'!AU$6:AU$557)</f>
        <v>445</v>
      </c>
      <c r="AR38" s="45">
        <f>SUMIF('ESTABLECIMIENTOS-OK'!$AY$6:$AY$557,"=JEPELACIO",'ESTABLECIMIENTOS-OK'!AV$6:AV$557)</f>
        <v>2163</v>
      </c>
      <c r="AS38" s="45">
        <f>SUMIF('ESTABLECIMIENTOS-OK'!$AY$6:$AY$557,"=JEPELACIO",'ESTABLECIMIENTOS-OK'!AW$6:AW$557)</f>
        <v>231</v>
      </c>
    </row>
    <row r="39" spans="1:45" ht="23.25" customHeight="1" x14ac:dyDescent="0.2">
      <c r="A39" s="44" t="s">
        <v>145</v>
      </c>
      <c r="B39" s="23">
        <f t="shared" si="2"/>
        <v>9316</v>
      </c>
      <c r="C39" s="45">
        <f>SUMIF('ESTABLECIMIENTOS-OK'!$AY$6:$AY$557,"=PUEBLO LIBRE",'ESTABLECIMIENTOS-OK'!G$6:G$557)</f>
        <v>172</v>
      </c>
      <c r="D39" s="45">
        <f>SUMIF('ESTABLECIMIENTOS-OK'!$AY$6:$AY$557,"=PUEBLO LIBRE",'ESTABLECIMIENTOS-OK'!H$6:H$557)</f>
        <v>182</v>
      </c>
      <c r="E39" s="45">
        <f>SUMIF('ESTABLECIMIENTOS-OK'!$AY$6:$AY$557,"=PUEBLO LIBRE",'ESTABLECIMIENTOS-OK'!I$6:I$557)</f>
        <v>184</v>
      </c>
      <c r="F39" s="45">
        <f>SUMIF('ESTABLECIMIENTOS-OK'!$AY$6:$AY$557,"=PUEBLO LIBRE",'ESTABLECIMIENTOS-OK'!J$6:J$557)</f>
        <v>180</v>
      </c>
      <c r="G39" s="45">
        <f>SUMIF('ESTABLECIMIENTOS-OK'!$AY$6:$AY$557,"=PUEBLO LIBRE",'ESTABLECIMIENTOS-OK'!K$6:K$557)</f>
        <v>190</v>
      </c>
      <c r="H39" s="45">
        <f>SUMIF('ESTABLECIMIENTOS-OK'!$AY$6:$AY$557,"=PUEBLO LIBRE",'ESTABLECIMIENTOS-OK'!L$6:L$557)</f>
        <v>193</v>
      </c>
      <c r="I39" s="45">
        <f>SUMIF('ESTABLECIMIENTOS-OK'!$AY$6:$AY$557,"=PUEBLO LIBRE",'ESTABLECIMIENTOS-OK'!M$6:M$557)</f>
        <v>177</v>
      </c>
      <c r="J39" s="45">
        <f>SUMIF('ESTABLECIMIENTOS-OK'!$AY$6:$AY$557,"=PUEBLO LIBRE",'ESTABLECIMIENTOS-OK'!N$6:N$557)</f>
        <v>172</v>
      </c>
      <c r="K39" s="45">
        <f>SUMIF('ESTABLECIMIENTOS-OK'!$AY$6:$AY$557,"=PUEBLO LIBRE",'ESTABLECIMIENTOS-OK'!O$6:O$557)</f>
        <v>193</v>
      </c>
      <c r="L39" s="45">
        <f>SUMIF('ESTABLECIMIENTOS-OK'!$AY$6:$AY$557,"=PUEBLO LIBRE",'ESTABLECIMIENTOS-OK'!P$6:P$557)</f>
        <v>191</v>
      </c>
      <c r="M39" s="45">
        <f>SUMIF('ESTABLECIMIENTOS-OK'!$AY$6:$AY$557,"=PUEBLO LIBRE",'ESTABLECIMIENTOS-OK'!Q$6:Q$557)</f>
        <v>196</v>
      </c>
      <c r="N39" s="45">
        <f>SUMIF('ESTABLECIMIENTOS-OK'!$AY$6:$AY$557,"=PUEBLO LIBRE",'ESTABLECIMIENTOS-OK'!R$6:R$557)</f>
        <v>189</v>
      </c>
      <c r="O39" s="45">
        <f>SUMIF('ESTABLECIMIENTOS-OK'!$AY$6:$AY$557,"=PUEBLO LIBRE",'ESTABLECIMIENTOS-OK'!S$6:S$557)</f>
        <v>184</v>
      </c>
      <c r="P39" s="45">
        <f>SUMIF('ESTABLECIMIENTOS-OK'!$AY$6:$AY$557,"=PUEBLO LIBRE",'ESTABLECIMIENTOS-OK'!T$6:T$557)</f>
        <v>189</v>
      </c>
      <c r="Q39" s="45">
        <f>SUMIF('ESTABLECIMIENTOS-OK'!$AY$6:$AY$557,"=PUEBLO LIBRE",'ESTABLECIMIENTOS-OK'!U$6:U$557)</f>
        <v>182</v>
      </c>
      <c r="R39" s="45">
        <f>SUMIF('ESTABLECIMIENTOS-OK'!$AY$6:$AY$557,"=PUEBLO LIBRE",'ESTABLECIMIENTOS-OK'!V$6:V$557)</f>
        <v>172</v>
      </c>
      <c r="S39" s="45">
        <f>SUMIF('ESTABLECIMIENTOS-OK'!$AY$6:$AY$557,"=PUEBLO LIBRE",'ESTABLECIMIENTOS-OK'!W$6:W$557)</f>
        <v>166</v>
      </c>
      <c r="T39" s="45">
        <f>SUMIF('ESTABLECIMIENTOS-OK'!$AY$6:$AY$557,"=PUEBLO LIBRE",'ESTABLECIMIENTOS-OK'!X$6:X$557)</f>
        <v>173</v>
      </c>
      <c r="U39" s="45">
        <f>SUMIF('ESTABLECIMIENTOS-OK'!$AY$6:$AY$557,"=PUEBLO LIBRE",'ESTABLECIMIENTOS-OK'!Y$6:Y$557)</f>
        <v>160</v>
      </c>
      <c r="V39" s="45">
        <f>SUMIF('ESTABLECIMIENTOS-OK'!$AY$6:$AY$557,"=PUEBLO LIBRE",'ESTABLECIMIENTOS-OK'!Z$6:Z$557)</f>
        <v>169</v>
      </c>
      <c r="W39" s="45">
        <f>SUMIF('ESTABLECIMIENTOS-OK'!$AY$6:$AY$557,"=PUEBLO LIBRE",'ESTABLECIMIENTOS-OK'!AA$6:AA$557)</f>
        <v>790</v>
      </c>
      <c r="X39" s="45">
        <f>SUMIF('ESTABLECIMIENTOS-OK'!$AY$6:$AY$557,"=PUEBLO LIBRE",'ESTABLECIMIENTOS-OK'!AB$6:AB$557)</f>
        <v>707</v>
      </c>
      <c r="Y39" s="45">
        <f>SUMIF('ESTABLECIMIENTOS-OK'!$AY$6:$AY$557,"=PUEBLO LIBRE",'ESTABLECIMIENTOS-OK'!AC$6:AC$557)</f>
        <v>678</v>
      </c>
      <c r="Z39" s="45">
        <f>SUMIF('ESTABLECIMIENTOS-OK'!$AY$6:$AY$557,"=PUEBLO LIBRE",'ESTABLECIMIENTOS-OK'!AD$6:AD$557)</f>
        <v>645</v>
      </c>
      <c r="AA39" s="45">
        <f>SUMIF('ESTABLECIMIENTOS-OK'!$AY$6:$AY$557,"=PUEBLO LIBRE",'ESTABLECIMIENTOS-OK'!AE$6:AE$557)</f>
        <v>622</v>
      </c>
      <c r="AB39" s="45">
        <f>SUMIF('ESTABLECIMIENTOS-OK'!$AY$6:$AY$557,"=PUEBLO LIBRE",'ESTABLECIMIENTOS-OK'!AF$6:AF$557)</f>
        <v>548</v>
      </c>
      <c r="AC39" s="45">
        <f>SUMIF('ESTABLECIMIENTOS-OK'!$AY$6:$AY$557,"=PUEBLO LIBRE",'ESTABLECIMIENTOS-OK'!AG$6:AG$557)</f>
        <v>450</v>
      </c>
      <c r="AD39" s="45">
        <f>SUMIF('ESTABLECIMIENTOS-OK'!$AY$6:$AY$557,"=PUEBLO LIBRE",'ESTABLECIMIENTOS-OK'!AH$6:AH$557)</f>
        <v>392</v>
      </c>
      <c r="AE39" s="45">
        <f>SUMIF('ESTABLECIMIENTOS-OK'!$AY$6:$AY$557,"=PUEBLO LIBRE",'ESTABLECIMIENTOS-OK'!AI$6:AI$557)</f>
        <v>313</v>
      </c>
      <c r="AF39" s="45">
        <f>SUMIF('ESTABLECIMIENTOS-OK'!$AY$6:$AY$557,"=PUEBLO LIBRE",'ESTABLECIMIENTOS-OK'!AJ$6:AJ$557)</f>
        <v>221</v>
      </c>
      <c r="AG39" s="45">
        <f>SUMIF('ESTABLECIMIENTOS-OK'!$AY$6:$AY$557,"=PUEBLO LIBRE",'ESTABLECIMIENTOS-OK'!AK$6:AK$557)</f>
        <v>151</v>
      </c>
      <c r="AH39" s="45">
        <f>SUMIF('ESTABLECIMIENTOS-OK'!$AY$6:$AY$557,"=PUEBLO LIBRE",'ESTABLECIMIENTOS-OK'!AL$6:AL$557)</f>
        <v>89</v>
      </c>
      <c r="AI39" s="45">
        <f>SUMIF('ESTABLECIMIENTOS-OK'!$AY$6:$AY$557,"=PUEBLO LIBRE",'ESTABLECIMIENTOS-OK'!AM$6:AM$557)</f>
        <v>52</v>
      </c>
      <c r="AJ39" s="45">
        <f>SUMIF('ESTABLECIMIENTOS-OK'!$AY$6:$AY$557,"=PUEBLO LIBRE",'ESTABLECIMIENTOS-OK'!AN$6:AN$557)</f>
        <v>44</v>
      </c>
      <c r="AK39" s="45">
        <f>SUMIF('ESTABLECIMIENTOS-OK'!$AY$6:$AY$557,"=PUEBLO LIBRE",'ESTABLECIMIENTOS-OK'!AO$6:AO$557)</f>
        <v>10</v>
      </c>
      <c r="AL39" s="45">
        <f>SUMIF('ESTABLECIMIENTOS-OK'!$AY$6:$AY$557,"=PUEBLO LIBRE",'ESTABLECIMIENTOS-OK'!AP$6:AP$557)</f>
        <v>85</v>
      </c>
      <c r="AM39" s="45">
        <f>SUMIF('ESTABLECIMIENTOS-OK'!$AY$6:$AY$557,"=PUEBLO LIBRE",'ESTABLECIMIENTOS-OK'!AQ$6:AQ$557)</f>
        <v>85</v>
      </c>
      <c r="AN39" s="45">
        <f>SUMIF('ESTABLECIMIENTOS-OK'!$AY$6:$AY$557,"=PUEBLO LIBRE",'ESTABLECIMIENTOS-OK'!AR$6:AR$557)</f>
        <v>209</v>
      </c>
      <c r="AO39" s="45">
        <f>SUMIF('ESTABLECIMIENTOS-OK'!$AY$6:$AY$557,"=PUEBLO LIBRE",'ESTABLECIMIENTOS-OK'!AS$6:AS$557)</f>
        <v>4459</v>
      </c>
      <c r="AP39" s="45">
        <f>SUMIF('ESTABLECIMIENTOS-OK'!$AY$6:$AY$557,"=PUEBLO LIBRE",'ESTABLECIMIENTOS-OK'!AT$6:AT$557)</f>
        <v>459</v>
      </c>
      <c r="AQ39" s="45">
        <f>SUMIF('ESTABLECIMIENTOS-OK'!$AY$6:$AY$557,"=PUEBLO LIBRE",'ESTABLECIMIENTOS-OK'!AU$6:AU$557)</f>
        <v>418</v>
      </c>
      <c r="AR39" s="45">
        <f>SUMIF('ESTABLECIMIENTOS-OK'!$AY$6:$AY$557,"=PUEBLO LIBRE",'ESTABLECIMIENTOS-OK'!AV$6:AV$557)</f>
        <v>1907</v>
      </c>
      <c r="AS39" s="45">
        <f>SUMIF('ESTABLECIMIENTOS-OK'!$AY$6:$AY$557,"=PUEBLO LIBRE",'ESTABLECIMIENTOS-OK'!AW$6:AW$557)</f>
        <v>221</v>
      </c>
    </row>
    <row r="40" spans="1:45" ht="23.25" customHeight="1" x14ac:dyDescent="0.2">
      <c r="A40" s="46" t="s">
        <v>146</v>
      </c>
      <c r="B40" s="43">
        <f t="shared" si="2"/>
        <v>147234</v>
      </c>
      <c r="C40" s="43">
        <f>+SUM(C41:C49)</f>
        <v>2996</v>
      </c>
      <c r="D40" s="43">
        <f t="shared" ref="D40:AS40" si="7">+SUM(D41:D49)</f>
        <v>3003</v>
      </c>
      <c r="E40" s="43">
        <f t="shared" si="7"/>
        <v>2886</v>
      </c>
      <c r="F40" s="43">
        <f t="shared" si="7"/>
        <v>3013</v>
      </c>
      <c r="G40" s="43">
        <f t="shared" si="7"/>
        <v>2961</v>
      </c>
      <c r="H40" s="43">
        <f t="shared" si="7"/>
        <v>2944</v>
      </c>
      <c r="I40" s="43">
        <f t="shared" si="7"/>
        <v>2936</v>
      </c>
      <c r="J40" s="43">
        <f t="shared" si="7"/>
        <v>2874</v>
      </c>
      <c r="K40" s="43">
        <f t="shared" si="7"/>
        <v>2915</v>
      </c>
      <c r="L40" s="43">
        <f t="shared" si="7"/>
        <v>2931</v>
      </c>
      <c r="M40" s="43">
        <f t="shared" si="7"/>
        <v>3004</v>
      </c>
      <c r="N40" s="43">
        <f t="shared" si="7"/>
        <v>2961</v>
      </c>
      <c r="O40" s="43">
        <f t="shared" si="7"/>
        <v>2953</v>
      </c>
      <c r="P40" s="43">
        <f t="shared" si="7"/>
        <v>2887</v>
      </c>
      <c r="Q40" s="43">
        <f t="shared" si="7"/>
        <v>2851</v>
      </c>
      <c r="R40" s="43">
        <f t="shared" si="7"/>
        <v>2789</v>
      </c>
      <c r="S40" s="43">
        <f t="shared" si="7"/>
        <v>2709</v>
      </c>
      <c r="T40" s="43">
        <f t="shared" si="7"/>
        <v>2593</v>
      </c>
      <c r="U40" s="43">
        <f t="shared" si="7"/>
        <v>2649</v>
      </c>
      <c r="V40" s="43">
        <f t="shared" si="7"/>
        <v>2635</v>
      </c>
      <c r="W40" s="43">
        <f t="shared" si="7"/>
        <v>12887</v>
      </c>
      <c r="X40" s="43">
        <f t="shared" si="7"/>
        <v>11149</v>
      </c>
      <c r="Y40" s="43">
        <f t="shared" si="7"/>
        <v>10203</v>
      </c>
      <c r="Z40" s="43">
        <f t="shared" si="7"/>
        <v>10305</v>
      </c>
      <c r="AA40" s="43">
        <f t="shared" si="7"/>
        <v>9904</v>
      </c>
      <c r="AB40" s="43">
        <f t="shared" si="7"/>
        <v>8741</v>
      </c>
      <c r="AC40" s="43">
        <f t="shared" si="7"/>
        <v>7106</v>
      </c>
      <c r="AD40" s="43">
        <f t="shared" si="7"/>
        <v>6101</v>
      </c>
      <c r="AE40" s="43">
        <f t="shared" si="7"/>
        <v>4787</v>
      </c>
      <c r="AF40" s="43">
        <f t="shared" si="7"/>
        <v>3437</v>
      </c>
      <c r="AG40" s="43">
        <f t="shared" si="7"/>
        <v>2257</v>
      </c>
      <c r="AH40" s="43">
        <f t="shared" si="7"/>
        <v>1377</v>
      </c>
      <c r="AI40" s="43">
        <f t="shared" si="7"/>
        <v>825</v>
      </c>
      <c r="AJ40" s="43">
        <f t="shared" si="7"/>
        <v>665</v>
      </c>
      <c r="AK40" s="43">
        <f t="shared" si="7"/>
        <v>224</v>
      </c>
      <c r="AL40" s="43">
        <f t="shared" si="7"/>
        <v>1525</v>
      </c>
      <c r="AM40" s="43">
        <f t="shared" si="7"/>
        <v>1473</v>
      </c>
      <c r="AN40" s="43">
        <f t="shared" si="7"/>
        <v>3653</v>
      </c>
      <c r="AO40" s="43">
        <f t="shared" si="7"/>
        <v>71227</v>
      </c>
      <c r="AP40" s="43">
        <f t="shared" si="7"/>
        <v>7372</v>
      </c>
      <c r="AQ40" s="43">
        <f t="shared" si="7"/>
        <v>6555</v>
      </c>
      <c r="AR40" s="43">
        <f t="shared" si="7"/>
        <v>30824</v>
      </c>
      <c r="AS40" s="43">
        <f t="shared" si="7"/>
        <v>5041</v>
      </c>
    </row>
    <row r="41" spans="1:45" ht="23.25" customHeight="1" x14ac:dyDescent="0.2">
      <c r="A41" s="44" t="s">
        <v>147</v>
      </c>
      <c r="B41" s="23">
        <f t="shared" si="2"/>
        <v>0</v>
      </c>
      <c r="C41" s="45">
        <f>SUMIF('ESTABLECIMIENTOS-OK'!$AY$6:$AY$557,"=NO PERT. HOSP RIOJA",'ESTABLECIMIENTOS-OK'!G$6:G$557)</f>
        <v>0</v>
      </c>
      <c r="D41" s="45">
        <f>SUMIF('ESTABLECIMIENTOS-OK'!$AY$6:$AY$557,"=NO PERT. HOSP RIOJA",'ESTABLECIMIENTOS-OK'!H$6:H$557)</f>
        <v>0</v>
      </c>
      <c r="E41" s="45">
        <f>SUMIF('ESTABLECIMIENTOS-OK'!$AY$6:$AY$557,"=NO PERT. HOSP RIOJA",'ESTABLECIMIENTOS-OK'!I$6:I$557)</f>
        <v>0</v>
      </c>
      <c r="F41" s="45">
        <f>SUMIF('ESTABLECIMIENTOS-OK'!$AY$6:$AY$557,"=NO PERT. HOSP RIOJA",'ESTABLECIMIENTOS-OK'!J$6:J$557)</f>
        <v>0</v>
      </c>
      <c r="G41" s="45">
        <f>SUMIF('ESTABLECIMIENTOS-OK'!$AY$6:$AY$557,"=NO PERT. HOSP RIOJA",'ESTABLECIMIENTOS-OK'!K$6:K$557)</f>
        <v>0</v>
      </c>
      <c r="H41" s="45">
        <f>SUMIF('ESTABLECIMIENTOS-OK'!$AY$6:$AY$557,"=NO PERT. HOSP RIOJA",'ESTABLECIMIENTOS-OK'!L$6:L$557)</f>
        <v>0</v>
      </c>
      <c r="I41" s="45">
        <f>SUMIF('ESTABLECIMIENTOS-OK'!$AY$6:$AY$557,"=NO PERT. HOSP RIOJA",'ESTABLECIMIENTOS-OK'!M$6:M$557)</f>
        <v>0</v>
      </c>
      <c r="J41" s="45">
        <f>SUMIF('ESTABLECIMIENTOS-OK'!$AY$6:$AY$557,"=NO PERT. HOSP RIOJA",'ESTABLECIMIENTOS-OK'!N$6:N$557)</f>
        <v>0</v>
      </c>
      <c r="K41" s="45">
        <f>SUMIF('ESTABLECIMIENTOS-OK'!$AY$6:$AY$557,"=NO PERT. HOSP RIOJA",'ESTABLECIMIENTOS-OK'!O$6:O$557)</f>
        <v>0</v>
      </c>
      <c r="L41" s="45">
        <f>SUMIF('ESTABLECIMIENTOS-OK'!$AY$6:$AY$557,"=NO PERT. HOSP RIOJA",'ESTABLECIMIENTOS-OK'!P$6:P$557)</f>
        <v>0</v>
      </c>
      <c r="M41" s="45">
        <f>SUMIF('ESTABLECIMIENTOS-OK'!$AY$6:$AY$557,"=NO PERT. HOSP RIOJA",'ESTABLECIMIENTOS-OK'!Q$6:Q$557)</f>
        <v>0</v>
      </c>
      <c r="N41" s="45">
        <f>SUMIF('ESTABLECIMIENTOS-OK'!$AY$6:$AY$557,"=NO PERT. HOSP RIOJA",'ESTABLECIMIENTOS-OK'!R$6:R$557)</f>
        <v>0</v>
      </c>
      <c r="O41" s="45">
        <f>SUMIF('ESTABLECIMIENTOS-OK'!$AY$6:$AY$557,"=NO PERT. HOSP RIOJA",'ESTABLECIMIENTOS-OK'!S$6:S$557)</f>
        <v>0</v>
      </c>
      <c r="P41" s="45">
        <f>SUMIF('ESTABLECIMIENTOS-OK'!$AY$6:$AY$557,"=NO PERT. HOSP RIOJA",'ESTABLECIMIENTOS-OK'!T$6:T$557)</f>
        <v>0</v>
      </c>
      <c r="Q41" s="45">
        <f>SUMIF('ESTABLECIMIENTOS-OK'!$AY$6:$AY$557,"=NO PERT. HOSP RIOJA",'ESTABLECIMIENTOS-OK'!U$6:U$557)</f>
        <v>0</v>
      </c>
      <c r="R41" s="45">
        <f>SUMIF('ESTABLECIMIENTOS-OK'!$AY$6:$AY$557,"=NO PERT. HOSP RIOJA",'ESTABLECIMIENTOS-OK'!V$6:V$557)</f>
        <v>0</v>
      </c>
      <c r="S41" s="45">
        <f>SUMIF('ESTABLECIMIENTOS-OK'!$AY$6:$AY$557,"=NO PERT. HOSP RIOJA",'ESTABLECIMIENTOS-OK'!W$6:W$557)</f>
        <v>0</v>
      </c>
      <c r="T41" s="45">
        <f>SUMIF('ESTABLECIMIENTOS-OK'!$AY$6:$AY$557,"=NO PERT. HOSP RIOJA",'ESTABLECIMIENTOS-OK'!X$6:X$557)</f>
        <v>0</v>
      </c>
      <c r="U41" s="45">
        <f>SUMIF('ESTABLECIMIENTOS-OK'!$AY$6:$AY$557,"=NO PERT. HOSP RIOJA",'ESTABLECIMIENTOS-OK'!Y$6:Y$557)</f>
        <v>0</v>
      </c>
      <c r="V41" s="45">
        <f>SUMIF('ESTABLECIMIENTOS-OK'!$AY$6:$AY$557,"=NO PERT. HOSP RIOJA",'ESTABLECIMIENTOS-OK'!Z$6:Z$557)</f>
        <v>0</v>
      </c>
      <c r="W41" s="45">
        <f>SUMIF('ESTABLECIMIENTOS-OK'!$AY$6:$AY$557,"=NO PERT. HOSP RIOJA",'ESTABLECIMIENTOS-OK'!AA$6:AA$557)</f>
        <v>0</v>
      </c>
      <c r="X41" s="45">
        <f>SUMIF('ESTABLECIMIENTOS-OK'!$AY$6:$AY$557,"=NO PERT. HOSP RIOJA",'ESTABLECIMIENTOS-OK'!AB$6:AB$557)</f>
        <v>0</v>
      </c>
      <c r="Y41" s="45">
        <f>SUMIF('ESTABLECIMIENTOS-OK'!$AY$6:$AY$557,"=NO PERT. HOSP RIOJA",'ESTABLECIMIENTOS-OK'!AC$6:AC$557)</f>
        <v>0</v>
      </c>
      <c r="Z41" s="45">
        <f>SUMIF('ESTABLECIMIENTOS-OK'!$AY$6:$AY$557,"=NO PERT. HOSP RIOJA",'ESTABLECIMIENTOS-OK'!AD$6:AD$557)</f>
        <v>0</v>
      </c>
      <c r="AA41" s="45">
        <f>SUMIF('ESTABLECIMIENTOS-OK'!$AY$6:$AY$557,"=NO PERT. HOSP RIOJA",'ESTABLECIMIENTOS-OK'!AE$6:AE$557)</f>
        <v>0</v>
      </c>
      <c r="AB41" s="45">
        <f>SUMIF('ESTABLECIMIENTOS-OK'!$AY$6:$AY$557,"=NO PERT. HOSP RIOJA",'ESTABLECIMIENTOS-OK'!AF$6:AF$557)</f>
        <v>0</v>
      </c>
      <c r="AC41" s="45">
        <f>SUMIF('ESTABLECIMIENTOS-OK'!$AY$6:$AY$557,"=NO PERT. HOSP RIOJA",'ESTABLECIMIENTOS-OK'!AG$6:AG$557)</f>
        <v>0</v>
      </c>
      <c r="AD41" s="45">
        <f>SUMIF('ESTABLECIMIENTOS-OK'!$AY$6:$AY$557,"=NO PERT. HOSP RIOJA",'ESTABLECIMIENTOS-OK'!AH$6:AH$557)</f>
        <v>0</v>
      </c>
      <c r="AE41" s="45">
        <f>SUMIF('ESTABLECIMIENTOS-OK'!$AY$6:$AY$557,"=NO PERT. HOSP RIOJA",'ESTABLECIMIENTOS-OK'!AI$6:AI$557)</f>
        <v>0</v>
      </c>
      <c r="AF41" s="45">
        <f>SUMIF('ESTABLECIMIENTOS-OK'!$AY$6:$AY$557,"=NO PERT. HOSP RIOJA",'ESTABLECIMIENTOS-OK'!AJ$6:AJ$557)</f>
        <v>0</v>
      </c>
      <c r="AG41" s="45">
        <f>SUMIF('ESTABLECIMIENTOS-OK'!$AY$6:$AY$557,"=NO PERT. HOSP RIOJA",'ESTABLECIMIENTOS-OK'!AK$6:AK$557)</f>
        <v>0</v>
      </c>
      <c r="AH41" s="45">
        <f>SUMIF('ESTABLECIMIENTOS-OK'!$AY$6:$AY$557,"=NO PERT. HOSP RIOJA",'ESTABLECIMIENTOS-OK'!AL$6:AL$557)</f>
        <v>0</v>
      </c>
      <c r="AI41" s="45">
        <f>SUMIF('ESTABLECIMIENTOS-OK'!$AY$6:$AY$557,"=NO PERT. HOSP RIOJA",'ESTABLECIMIENTOS-OK'!AM$6:AM$557)</f>
        <v>0</v>
      </c>
      <c r="AJ41" s="45">
        <f>SUMIF('ESTABLECIMIENTOS-OK'!$AY$6:$AY$557,"=NO PERT. HOSP RIOJA",'ESTABLECIMIENTOS-OK'!AN$6:AN$557)</f>
        <v>0</v>
      </c>
      <c r="AK41" s="45">
        <f>SUMIF('ESTABLECIMIENTOS-OK'!$AY$6:$AY$557,"=NO PERT. HOSP RIOJA",'ESTABLECIMIENTOS-OK'!AO$6:AO$557)</f>
        <v>0</v>
      </c>
      <c r="AL41" s="45">
        <f>SUMIF('ESTABLECIMIENTOS-OK'!$AY$6:$AY$557,"=NO PERT. HOSP RIOJA",'ESTABLECIMIENTOS-OK'!AP$6:AP$557)</f>
        <v>0</v>
      </c>
      <c r="AM41" s="45">
        <f>SUMIF('ESTABLECIMIENTOS-OK'!$AY$6:$AY$557,"=NO PERT. HOSP RIOJA",'ESTABLECIMIENTOS-OK'!AQ$6:AQ$557)</f>
        <v>0</v>
      </c>
      <c r="AN41" s="45">
        <f>SUMIF('ESTABLECIMIENTOS-OK'!$AY$6:$AY$557,"=NO PERT. HOSP RIOJA",'ESTABLECIMIENTOS-OK'!AR$6:AR$557)</f>
        <v>0</v>
      </c>
      <c r="AO41" s="45">
        <f>SUMIF('ESTABLECIMIENTOS-OK'!$AY$6:$AY$557,"=NO PERT. HOSP RIOJA",'ESTABLECIMIENTOS-OK'!AS$6:AS$557)</f>
        <v>0</v>
      </c>
      <c r="AP41" s="45">
        <f>SUMIF('ESTABLECIMIENTOS-OK'!$AY$6:$AY$557,"=NO PERT. HOSP RIOJA",'ESTABLECIMIENTOS-OK'!AT$6:AT$557)</f>
        <v>0</v>
      </c>
      <c r="AQ41" s="45">
        <f>SUMIF('ESTABLECIMIENTOS-OK'!$AY$6:$AY$557,"=NO PERT. HOSP RIOJA",'ESTABLECIMIENTOS-OK'!AU$6:AU$557)</f>
        <v>0</v>
      </c>
      <c r="AR41" s="45">
        <f>SUMIF('ESTABLECIMIENTOS-OK'!$AY$6:$AY$557,"=NO PERT. HOSP RIOJA",'ESTABLECIMIENTOS-OK'!AV$6:AV$557)</f>
        <v>0</v>
      </c>
      <c r="AS41" s="45">
        <f>SUMIF('ESTABLECIMIENTOS-OK'!$AY$6:$AY$557,"=NO PERT. HOSP RIOJA",'ESTABLECIMIENTOS-OK'!AW$6:AW$557)</f>
        <v>0</v>
      </c>
    </row>
    <row r="42" spans="1:45" ht="23.25" customHeight="1" x14ac:dyDescent="0.2">
      <c r="A42" s="44" t="s">
        <v>148</v>
      </c>
      <c r="B42" s="23">
        <f t="shared" si="2"/>
        <v>31898</v>
      </c>
      <c r="C42" s="45">
        <f>SUMIF('ESTABLECIMIENTOS-OK'!$AY$6:$AY$557,"=NUEVO RIOJA",'ESTABLECIMIENTOS-OK'!G$6:G$557)</f>
        <v>555</v>
      </c>
      <c r="D42" s="45">
        <f>SUMIF('ESTABLECIMIENTOS-OK'!$AY$6:$AY$557,"=NUEVO RIOJA",'ESTABLECIMIENTOS-OK'!H$6:H$557)</f>
        <v>644</v>
      </c>
      <c r="E42" s="45">
        <f>SUMIF('ESTABLECIMIENTOS-OK'!$AY$6:$AY$557,"=NUEVO RIOJA",'ESTABLECIMIENTOS-OK'!I$6:I$557)</f>
        <v>586</v>
      </c>
      <c r="F42" s="45">
        <f>SUMIF('ESTABLECIMIENTOS-OK'!$AY$6:$AY$557,"=NUEVO RIOJA",'ESTABLECIMIENTOS-OK'!J$6:J$557)</f>
        <v>587</v>
      </c>
      <c r="G42" s="45">
        <f>SUMIF('ESTABLECIMIENTOS-OK'!$AY$6:$AY$557,"=NUEVO RIOJA",'ESTABLECIMIENTOS-OK'!K$6:K$557)</f>
        <v>642</v>
      </c>
      <c r="H42" s="45">
        <f>SUMIF('ESTABLECIMIENTOS-OK'!$AY$6:$AY$557,"=NUEVO RIOJA",'ESTABLECIMIENTOS-OK'!L$6:L$557)</f>
        <v>598</v>
      </c>
      <c r="I42" s="45">
        <f>SUMIF('ESTABLECIMIENTOS-OK'!$AY$6:$AY$557,"=NUEVO RIOJA",'ESTABLECIMIENTOS-OK'!M$6:M$557)</f>
        <v>605</v>
      </c>
      <c r="J42" s="45">
        <f>SUMIF('ESTABLECIMIENTOS-OK'!$AY$6:$AY$557,"=NUEVO RIOJA",'ESTABLECIMIENTOS-OK'!N$6:N$557)</f>
        <v>572</v>
      </c>
      <c r="K42" s="45">
        <f>SUMIF('ESTABLECIMIENTOS-OK'!$AY$6:$AY$557,"=NUEVO RIOJA",'ESTABLECIMIENTOS-OK'!O$6:O$557)</f>
        <v>588</v>
      </c>
      <c r="L42" s="45">
        <f>SUMIF('ESTABLECIMIENTOS-OK'!$AY$6:$AY$557,"=NUEVO RIOJA",'ESTABLECIMIENTOS-OK'!P$6:P$557)</f>
        <v>611</v>
      </c>
      <c r="M42" s="45">
        <f>SUMIF('ESTABLECIMIENTOS-OK'!$AY$6:$AY$557,"=NUEVO RIOJA",'ESTABLECIMIENTOS-OK'!Q$6:Q$557)</f>
        <v>623</v>
      </c>
      <c r="N42" s="45">
        <f>SUMIF('ESTABLECIMIENTOS-OK'!$AY$6:$AY$557,"=NUEVO RIOJA",'ESTABLECIMIENTOS-OK'!R$6:R$557)</f>
        <v>594</v>
      </c>
      <c r="O42" s="45">
        <f>SUMIF('ESTABLECIMIENTOS-OK'!$AY$6:$AY$557,"=NUEVO RIOJA",'ESTABLECIMIENTOS-OK'!S$6:S$557)</f>
        <v>640</v>
      </c>
      <c r="P42" s="45">
        <f>SUMIF('ESTABLECIMIENTOS-OK'!$AY$6:$AY$557,"=NUEVO RIOJA",'ESTABLECIMIENTOS-OK'!T$6:T$557)</f>
        <v>594</v>
      </c>
      <c r="Q42" s="45">
        <f>SUMIF('ESTABLECIMIENTOS-OK'!$AY$6:$AY$557,"=NUEVO RIOJA",'ESTABLECIMIENTOS-OK'!U$6:U$557)</f>
        <v>551</v>
      </c>
      <c r="R42" s="45">
        <f>SUMIF('ESTABLECIMIENTOS-OK'!$AY$6:$AY$557,"=NUEVO RIOJA",'ESTABLECIMIENTOS-OK'!V$6:V$557)</f>
        <v>529</v>
      </c>
      <c r="S42" s="45">
        <f>SUMIF('ESTABLECIMIENTOS-OK'!$AY$6:$AY$557,"=NUEVO RIOJA",'ESTABLECIMIENTOS-OK'!W$6:W$557)</f>
        <v>556</v>
      </c>
      <c r="T42" s="45">
        <f>SUMIF('ESTABLECIMIENTOS-OK'!$AY$6:$AY$557,"=NUEVO RIOJA",'ESTABLECIMIENTOS-OK'!X$6:X$557)</f>
        <v>504</v>
      </c>
      <c r="U42" s="45">
        <f>SUMIF('ESTABLECIMIENTOS-OK'!$AY$6:$AY$557,"=NUEVO RIOJA",'ESTABLECIMIENTOS-OK'!Y$6:Y$557)</f>
        <v>551</v>
      </c>
      <c r="V42" s="45">
        <f>SUMIF('ESTABLECIMIENTOS-OK'!$AY$6:$AY$557,"=NUEVO RIOJA",'ESTABLECIMIENTOS-OK'!Z$6:Z$557)</f>
        <v>519</v>
      </c>
      <c r="W42" s="45">
        <f>SUMIF('ESTABLECIMIENTOS-OK'!$AY$6:$AY$557,"=NUEVO RIOJA",'ESTABLECIMIENTOS-OK'!AA$6:AA$557)</f>
        <v>2574</v>
      </c>
      <c r="X42" s="45">
        <f>SUMIF('ESTABLECIMIENTOS-OK'!$AY$6:$AY$557,"=NUEVO RIOJA",'ESTABLECIMIENTOS-OK'!AB$6:AB$557)</f>
        <v>2381</v>
      </c>
      <c r="Y42" s="45">
        <f>SUMIF('ESTABLECIMIENTOS-OK'!$AY$6:$AY$557,"=NUEVO RIOJA",'ESTABLECIMIENTOS-OK'!AC$6:AC$557)</f>
        <v>2228</v>
      </c>
      <c r="Z42" s="45">
        <f>SUMIF('ESTABLECIMIENTOS-OK'!$AY$6:$AY$557,"=NUEVO RIOJA",'ESTABLECIMIENTOS-OK'!AD$6:AD$557)</f>
        <v>2253</v>
      </c>
      <c r="AA42" s="45">
        <f>SUMIF('ESTABLECIMIENTOS-OK'!$AY$6:$AY$557,"=NUEVO RIOJA",'ESTABLECIMIENTOS-OK'!AE$6:AE$557)</f>
        <v>2064</v>
      </c>
      <c r="AB42" s="45">
        <f>SUMIF('ESTABLECIMIENTOS-OK'!$AY$6:$AY$557,"=NUEVO RIOJA",'ESTABLECIMIENTOS-OK'!AF$6:AF$557)</f>
        <v>1930</v>
      </c>
      <c r="AC42" s="45">
        <f>SUMIF('ESTABLECIMIENTOS-OK'!$AY$6:$AY$557,"=NUEVO RIOJA",'ESTABLECIMIENTOS-OK'!AG$6:AG$557)</f>
        <v>1722</v>
      </c>
      <c r="AD42" s="45">
        <f>SUMIF('ESTABLECIMIENTOS-OK'!$AY$6:$AY$557,"=NUEVO RIOJA",'ESTABLECIMIENTOS-OK'!AH$6:AH$557)</f>
        <v>1518</v>
      </c>
      <c r="AE42" s="45">
        <f>SUMIF('ESTABLECIMIENTOS-OK'!$AY$6:$AY$557,"=NUEVO RIOJA",'ESTABLECIMIENTOS-OK'!AI$6:AI$557)</f>
        <v>1240</v>
      </c>
      <c r="AF42" s="45">
        <f>SUMIF('ESTABLECIMIENTOS-OK'!$AY$6:$AY$557,"=NUEVO RIOJA",'ESTABLECIMIENTOS-OK'!AJ$6:AJ$557)</f>
        <v>912</v>
      </c>
      <c r="AG42" s="45">
        <f>SUMIF('ESTABLECIMIENTOS-OK'!$AY$6:$AY$557,"=NUEVO RIOJA",'ESTABLECIMIENTOS-OK'!AK$6:AK$557)</f>
        <v>583</v>
      </c>
      <c r="AH42" s="45">
        <f>SUMIF('ESTABLECIMIENTOS-OK'!$AY$6:$AY$557,"=NUEVO RIOJA",'ESTABLECIMIENTOS-OK'!AL$6:AL$557)</f>
        <v>398</v>
      </c>
      <c r="AI42" s="45">
        <f>SUMIF('ESTABLECIMIENTOS-OK'!$AY$6:$AY$557,"=NUEVO RIOJA",'ESTABLECIMIENTOS-OK'!AM$6:AM$557)</f>
        <v>248</v>
      </c>
      <c r="AJ42" s="45">
        <f>SUMIF('ESTABLECIMIENTOS-OK'!$AY$6:$AY$557,"=NUEVO RIOJA",'ESTABLECIMIENTOS-OK'!AN$6:AN$557)</f>
        <v>198</v>
      </c>
      <c r="AK42" s="45">
        <f>SUMIF('ESTABLECIMIENTOS-OK'!$AY$6:$AY$557,"=NUEVO RIOJA",'ESTABLECIMIENTOS-OK'!AO$6:AO$557)</f>
        <v>38</v>
      </c>
      <c r="AL42" s="45">
        <f>SUMIF('ESTABLECIMIENTOS-OK'!$AY$6:$AY$557,"=NUEVO RIOJA",'ESTABLECIMIENTOS-OK'!AP$6:AP$557)</f>
        <v>295</v>
      </c>
      <c r="AM42" s="45">
        <f>SUMIF('ESTABLECIMIENTOS-OK'!$AY$6:$AY$557,"=NUEVO RIOJA",'ESTABLECIMIENTOS-OK'!AQ$6:AQ$557)</f>
        <v>260</v>
      </c>
      <c r="AN42" s="45">
        <f>SUMIF('ESTABLECIMIENTOS-OK'!$AY$6:$AY$557,"=NUEVO RIOJA",'ESTABLECIMIENTOS-OK'!AR$6:AR$557)</f>
        <v>673</v>
      </c>
      <c r="AO42" s="45">
        <f>SUMIF('ESTABLECIMIENTOS-OK'!$AY$6:$AY$557,"=NUEVO RIOJA",'ESTABLECIMIENTOS-OK'!AS$6:AS$557)</f>
        <v>14696</v>
      </c>
      <c r="AP42" s="45">
        <f>SUMIF('ESTABLECIMIENTOS-OK'!$AY$6:$AY$557,"=NUEVO RIOJA",'ESTABLECIMIENTOS-OK'!AT$6:AT$557)</f>
        <v>1541</v>
      </c>
      <c r="AQ42" s="45">
        <f>SUMIF('ESTABLECIMIENTOS-OK'!$AY$6:$AY$557,"=NUEVO RIOJA",'ESTABLECIMIENTOS-OK'!AU$6:AU$557)</f>
        <v>1314</v>
      </c>
      <c r="AR42" s="45">
        <f>SUMIF('ESTABLECIMIENTOS-OK'!$AY$6:$AY$557,"=NUEVO RIOJA",'ESTABLECIMIENTOS-OK'!AV$6:AV$557)</f>
        <v>6083</v>
      </c>
      <c r="AS42" s="45">
        <f>SUMIF('ESTABLECIMIENTOS-OK'!$AY$6:$AY$557,"=NUEVO RIOJA",'ESTABLECIMIENTOS-OK'!AW$6:AW$557)</f>
        <v>1060</v>
      </c>
    </row>
    <row r="43" spans="1:45" ht="23.25" customHeight="1" x14ac:dyDescent="0.2">
      <c r="A43" s="44" t="s">
        <v>149</v>
      </c>
      <c r="B43" s="23">
        <f t="shared" si="2"/>
        <v>22875</v>
      </c>
      <c r="C43" s="45">
        <f>SUMIF('ESTABLECIMIENTOS-OK'!$AY$6:$AY$557,"=SEGUNDA JERUSALÉN",'ESTABLECIMIENTOS-OK'!G$6:G$557)</f>
        <v>696</v>
      </c>
      <c r="D43" s="45">
        <f>SUMIF('ESTABLECIMIENTOS-OK'!$AY$6:$AY$557,"=SEGUNDA JERUSALÉN",'ESTABLECIMIENTOS-OK'!H$6:H$557)</f>
        <v>537</v>
      </c>
      <c r="E43" s="45">
        <f>SUMIF('ESTABLECIMIENTOS-OK'!$AY$6:$AY$557,"=SEGUNDA JERUSALÉN",'ESTABLECIMIENTOS-OK'!I$6:I$557)</f>
        <v>450</v>
      </c>
      <c r="F43" s="45">
        <f>SUMIF('ESTABLECIMIENTOS-OK'!$AY$6:$AY$557,"=SEGUNDA JERUSALÉN",'ESTABLECIMIENTOS-OK'!J$6:J$557)</f>
        <v>500</v>
      </c>
      <c r="G43" s="45">
        <f>SUMIF('ESTABLECIMIENTOS-OK'!$AY$6:$AY$557,"=SEGUNDA JERUSALÉN",'ESTABLECIMIENTOS-OK'!K$6:K$557)</f>
        <v>469</v>
      </c>
      <c r="H43" s="45">
        <f>SUMIF('ESTABLECIMIENTOS-OK'!$AY$6:$AY$557,"=SEGUNDA JERUSALÉN",'ESTABLECIMIENTOS-OK'!L$6:L$557)</f>
        <v>482</v>
      </c>
      <c r="I43" s="45">
        <f>SUMIF('ESTABLECIMIENTOS-OK'!$AY$6:$AY$557,"=SEGUNDA JERUSALÉN",'ESTABLECIMIENTOS-OK'!M$6:M$557)</f>
        <v>477</v>
      </c>
      <c r="J43" s="45">
        <f>SUMIF('ESTABLECIMIENTOS-OK'!$AY$6:$AY$557,"=SEGUNDA JERUSALÉN",'ESTABLECIMIENTOS-OK'!N$6:N$557)</f>
        <v>457</v>
      </c>
      <c r="K43" s="45">
        <f>SUMIF('ESTABLECIMIENTOS-OK'!$AY$6:$AY$557,"=SEGUNDA JERUSALÉN",'ESTABLECIMIENTOS-OK'!O$6:O$557)</f>
        <v>485</v>
      </c>
      <c r="L43" s="45">
        <f>SUMIF('ESTABLECIMIENTOS-OK'!$AY$6:$AY$557,"=SEGUNDA JERUSALÉN",'ESTABLECIMIENTOS-OK'!P$6:P$557)</f>
        <v>496</v>
      </c>
      <c r="M43" s="45">
        <f>SUMIF('ESTABLECIMIENTOS-OK'!$AY$6:$AY$557,"=SEGUNDA JERUSALÉN",'ESTABLECIMIENTOS-OK'!Q$6:Q$557)</f>
        <v>504</v>
      </c>
      <c r="N43" s="45">
        <f>SUMIF('ESTABLECIMIENTOS-OK'!$AY$6:$AY$557,"=SEGUNDA JERUSALÉN",'ESTABLECIMIENTOS-OK'!R$6:R$557)</f>
        <v>511</v>
      </c>
      <c r="O43" s="45">
        <f>SUMIF('ESTABLECIMIENTOS-OK'!$AY$6:$AY$557,"=SEGUNDA JERUSALÉN",'ESTABLECIMIENTOS-OK'!S$6:S$557)</f>
        <v>443</v>
      </c>
      <c r="P43" s="45">
        <f>SUMIF('ESTABLECIMIENTOS-OK'!$AY$6:$AY$557,"=SEGUNDA JERUSALÉN",'ESTABLECIMIENTOS-OK'!T$6:T$557)</f>
        <v>483</v>
      </c>
      <c r="Q43" s="45">
        <f>SUMIF('ESTABLECIMIENTOS-OK'!$AY$6:$AY$557,"=SEGUNDA JERUSALÉN",'ESTABLECIMIENTOS-OK'!U$6:U$557)</f>
        <v>488</v>
      </c>
      <c r="R43" s="45">
        <f>SUMIF('ESTABLECIMIENTOS-OK'!$AY$6:$AY$557,"=SEGUNDA JERUSALÉN",'ESTABLECIMIENTOS-OK'!V$6:V$557)</f>
        <v>461</v>
      </c>
      <c r="S43" s="45">
        <f>SUMIF('ESTABLECIMIENTOS-OK'!$AY$6:$AY$557,"=SEGUNDA JERUSALÉN",'ESTABLECIMIENTOS-OK'!W$6:W$557)</f>
        <v>452</v>
      </c>
      <c r="T43" s="45">
        <f>SUMIF('ESTABLECIMIENTOS-OK'!$AY$6:$AY$557,"=SEGUNDA JERUSALÉN",'ESTABLECIMIENTOS-OK'!X$6:X$557)</f>
        <v>431</v>
      </c>
      <c r="U43" s="45">
        <f>SUMIF('ESTABLECIMIENTOS-OK'!$AY$6:$AY$557,"=SEGUNDA JERUSALÉN",'ESTABLECIMIENTOS-OK'!Y$6:Y$557)</f>
        <v>456</v>
      </c>
      <c r="V43" s="45">
        <f>SUMIF('ESTABLECIMIENTOS-OK'!$AY$6:$AY$557,"=SEGUNDA JERUSALÉN",'ESTABLECIMIENTOS-OK'!Z$6:Z$557)</f>
        <v>429</v>
      </c>
      <c r="W43" s="45">
        <f>SUMIF('ESTABLECIMIENTOS-OK'!$AY$6:$AY$557,"=SEGUNDA JERUSALÉN",'ESTABLECIMIENTOS-OK'!AA$6:AA$557)</f>
        <v>2255</v>
      </c>
      <c r="X43" s="45">
        <f>SUMIF('ESTABLECIMIENTOS-OK'!$AY$6:$AY$557,"=SEGUNDA JERUSALÉN",'ESTABLECIMIENTOS-OK'!AB$6:AB$557)</f>
        <v>1739</v>
      </c>
      <c r="Y43" s="45">
        <f>SUMIF('ESTABLECIMIENTOS-OK'!$AY$6:$AY$557,"=SEGUNDA JERUSALÉN",'ESTABLECIMIENTOS-OK'!AC$6:AC$557)</f>
        <v>1517</v>
      </c>
      <c r="Z43" s="45">
        <f>SUMIF('ESTABLECIMIENTOS-OK'!$AY$6:$AY$557,"=SEGUNDA JERUSALÉN",'ESTABLECIMIENTOS-OK'!AD$6:AD$557)</f>
        <v>1517</v>
      </c>
      <c r="AA43" s="45">
        <f>SUMIF('ESTABLECIMIENTOS-OK'!$AY$6:$AY$557,"=SEGUNDA JERUSALÉN",'ESTABLECIMIENTOS-OK'!AE$6:AE$557)</f>
        <v>1560</v>
      </c>
      <c r="AB43" s="45">
        <f>SUMIF('ESTABLECIMIENTOS-OK'!$AY$6:$AY$557,"=SEGUNDA JERUSALÉN",'ESTABLECIMIENTOS-OK'!AF$6:AF$557)</f>
        <v>1287</v>
      </c>
      <c r="AC43" s="45">
        <f>SUMIF('ESTABLECIMIENTOS-OK'!$AY$6:$AY$557,"=SEGUNDA JERUSALÉN",'ESTABLECIMIENTOS-OK'!AG$6:AG$557)</f>
        <v>894</v>
      </c>
      <c r="AD43" s="45">
        <f>SUMIF('ESTABLECIMIENTOS-OK'!$AY$6:$AY$557,"=SEGUNDA JERUSALÉN",'ESTABLECIMIENTOS-OK'!AH$6:AH$557)</f>
        <v>768</v>
      </c>
      <c r="AE43" s="45">
        <f>SUMIF('ESTABLECIMIENTOS-OK'!$AY$6:$AY$557,"=SEGUNDA JERUSALÉN",'ESTABLECIMIENTOS-OK'!AI$6:AI$557)</f>
        <v>583</v>
      </c>
      <c r="AF43" s="45">
        <f>SUMIF('ESTABLECIMIENTOS-OK'!$AY$6:$AY$557,"=SEGUNDA JERUSALÉN",'ESTABLECIMIENTOS-OK'!AJ$6:AJ$557)</f>
        <v>411</v>
      </c>
      <c r="AG43" s="45">
        <f>SUMIF('ESTABLECIMIENTOS-OK'!$AY$6:$AY$557,"=SEGUNDA JERUSALÉN",'ESTABLECIMIENTOS-OK'!AK$6:AK$557)</f>
        <v>297</v>
      </c>
      <c r="AH43" s="45">
        <f>SUMIF('ESTABLECIMIENTOS-OK'!$AY$6:$AY$557,"=SEGUNDA JERUSALÉN",'ESTABLECIMIENTOS-OK'!AL$6:AL$557)</f>
        <v>171</v>
      </c>
      <c r="AI43" s="45">
        <f>SUMIF('ESTABLECIMIENTOS-OK'!$AY$6:$AY$557,"=SEGUNDA JERUSALÉN",'ESTABLECIMIENTOS-OK'!AM$6:AM$557)</f>
        <v>91</v>
      </c>
      <c r="AJ43" s="45">
        <f>SUMIF('ESTABLECIMIENTOS-OK'!$AY$6:$AY$557,"=SEGUNDA JERUSALÉN",'ESTABLECIMIENTOS-OK'!AN$6:AN$557)</f>
        <v>78</v>
      </c>
      <c r="AK43" s="45">
        <f>SUMIF('ESTABLECIMIENTOS-OK'!$AY$6:$AY$557,"=SEGUNDA JERUSALÉN",'ESTABLECIMIENTOS-OK'!AO$6:AO$557)</f>
        <v>46</v>
      </c>
      <c r="AL43" s="45">
        <f>SUMIF('ESTABLECIMIENTOS-OK'!$AY$6:$AY$557,"=SEGUNDA JERUSALÉN",'ESTABLECIMIENTOS-OK'!AP$6:AP$557)</f>
        <v>377</v>
      </c>
      <c r="AM43" s="45">
        <f>SUMIF('ESTABLECIMIENTOS-OK'!$AY$6:$AY$557,"=SEGUNDA JERUSALÉN",'ESTABLECIMIENTOS-OK'!AQ$6:AQ$557)</f>
        <v>319</v>
      </c>
      <c r="AN43" s="45">
        <f>SUMIF('ESTABLECIMIENTOS-OK'!$AY$6:$AY$557,"=SEGUNDA JERUSALÉN",'ESTABLECIMIENTOS-OK'!AR$6:AR$557)</f>
        <v>851</v>
      </c>
      <c r="AO43" s="45">
        <f>SUMIF('ESTABLECIMIENTOS-OK'!$AY$6:$AY$557,"=SEGUNDA JERUSALÉN",'ESTABLECIMIENTOS-OK'!AS$6:AS$557)</f>
        <v>12035</v>
      </c>
      <c r="AP43" s="45">
        <f>SUMIF('ESTABLECIMIENTOS-OK'!$AY$6:$AY$557,"=SEGUNDA JERUSALÉN",'ESTABLECIMIENTOS-OK'!AT$6:AT$557)</f>
        <v>1246</v>
      </c>
      <c r="AQ43" s="45">
        <f>SUMIF('ESTABLECIMIENTOS-OK'!$AY$6:$AY$557,"=SEGUNDA JERUSALÉN",'ESTABLECIMIENTOS-OK'!AU$6:AU$557)</f>
        <v>1067</v>
      </c>
      <c r="AR43" s="45">
        <f>SUMIF('ESTABLECIMIENTOS-OK'!$AY$6:$AY$557,"=SEGUNDA JERUSALÉN",'ESTABLECIMIENTOS-OK'!AV$6:AV$557)</f>
        <v>5513</v>
      </c>
      <c r="AS43" s="45">
        <f>SUMIF('ESTABLECIMIENTOS-OK'!$AY$6:$AY$557,"=SEGUNDA JERUSALÉN",'ESTABLECIMIENTOS-OK'!AW$6:AW$557)</f>
        <v>1081</v>
      </c>
    </row>
    <row r="44" spans="1:45" ht="23.25" customHeight="1" x14ac:dyDescent="0.2">
      <c r="A44" s="44" t="s">
        <v>150</v>
      </c>
      <c r="B44" s="23">
        <f t="shared" si="2"/>
        <v>7171</v>
      </c>
      <c r="C44" s="45">
        <f>SUMIF('ESTABLECIMIENTOS-OK'!$AY$6:$AY$557,"=YURAYACU",'ESTABLECIMIENTOS-OK'!G$6:G$557)</f>
        <v>100</v>
      </c>
      <c r="D44" s="45">
        <f>SUMIF('ESTABLECIMIENTOS-OK'!$AY$6:$AY$557,"=YURAYACU",'ESTABLECIMIENTOS-OK'!H$6:H$557)</f>
        <v>112</v>
      </c>
      <c r="E44" s="45">
        <f>SUMIF('ESTABLECIMIENTOS-OK'!$AY$6:$AY$557,"=YURAYACU",'ESTABLECIMIENTOS-OK'!I$6:I$557)</f>
        <v>115</v>
      </c>
      <c r="F44" s="45">
        <f>SUMIF('ESTABLECIMIENTOS-OK'!$AY$6:$AY$557,"=YURAYACU",'ESTABLECIMIENTOS-OK'!J$6:J$557)</f>
        <v>117</v>
      </c>
      <c r="G44" s="45">
        <f>SUMIF('ESTABLECIMIENTOS-OK'!$AY$6:$AY$557,"=YURAYACU",'ESTABLECIMIENTOS-OK'!K$6:K$557)</f>
        <v>140</v>
      </c>
      <c r="H44" s="45">
        <f>SUMIF('ESTABLECIMIENTOS-OK'!$AY$6:$AY$557,"=YURAYACU",'ESTABLECIMIENTOS-OK'!L$6:L$557)</f>
        <v>129</v>
      </c>
      <c r="I44" s="45">
        <f>SUMIF('ESTABLECIMIENTOS-OK'!$AY$6:$AY$557,"=YURAYACU",'ESTABLECIMIENTOS-OK'!M$6:M$557)</f>
        <v>138</v>
      </c>
      <c r="J44" s="45">
        <f>SUMIF('ESTABLECIMIENTOS-OK'!$AY$6:$AY$557,"=YURAYACU",'ESTABLECIMIENTOS-OK'!N$6:N$557)</f>
        <v>125</v>
      </c>
      <c r="K44" s="45">
        <f>SUMIF('ESTABLECIMIENTOS-OK'!$AY$6:$AY$557,"=YURAYACU",'ESTABLECIMIENTOS-OK'!O$6:O$557)</f>
        <v>132</v>
      </c>
      <c r="L44" s="45">
        <f>SUMIF('ESTABLECIMIENTOS-OK'!$AY$6:$AY$557,"=YURAYACU",'ESTABLECIMIENTOS-OK'!P$6:P$557)</f>
        <v>123</v>
      </c>
      <c r="M44" s="45">
        <f>SUMIF('ESTABLECIMIENTOS-OK'!$AY$6:$AY$557,"=YURAYACU",'ESTABLECIMIENTOS-OK'!Q$6:Q$557)</f>
        <v>136</v>
      </c>
      <c r="N44" s="45">
        <f>SUMIF('ESTABLECIMIENTOS-OK'!$AY$6:$AY$557,"=YURAYACU",'ESTABLECIMIENTOS-OK'!R$6:R$557)</f>
        <v>127</v>
      </c>
      <c r="O44" s="45">
        <f>SUMIF('ESTABLECIMIENTOS-OK'!$AY$6:$AY$557,"=YURAYACU",'ESTABLECIMIENTOS-OK'!S$6:S$557)</f>
        <v>160</v>
      </c>
      <c r="P44" s="45">
        <f>SUMIF('ESTABLECIMIENTOS-OK'!$AY$6:$AY$557,"=YURAYACU",'ESTABLECIMIENTOS-OK'!T$6:T$557)</f>
        <v>125</v>
      </c>
      <c r="Q44" s="45">
        <f>SUMIF('ESTABLECIMIENTOS-OK'!$AY$6:$AY$557,"=YURAYACU",'ESTABLECIMIENTOS-OK'!U$6:U$557)</f>
        <v>131</v>
      </c>
      <c r="R44" s="45">
        <f>SUMIF('ESTABLECIMIENTOS-OK'!$AY$6:$AY$557,"=YURAYACU",'ESTABLECIMIENTOS-OK'!V$6:V$557)</f>
        <v>132</v>
      </c>
      <c r="S44" s="45">
        <f>SUMIF('ESTABLECIMIENTOS-OK'!$AY$6:$AY$557,"=YURAYACU",'ESTABLECIMIENTOS-OK'!W$6:W$557)</f>
        <v>129</v>
      </c>
      <c r="T44" s="45">
        <f>SUMIF('ESTABLECIMIENTOS-OK'!$AY$6:$AY$557,"=YURAYACU",'ESTABLECIMIENTOS-OK'!X$6:X$557)</f>
        <v>137</v>
      </c>
      <c r="U44" s="45">
        <f>SUMIF('ESTABLECIMIENTOS-OK'!$AY$6:$AY$557,"=YURAYACU",'ESTABLECIMIENTOS-OK'!Y$6:Y$557)</f>
        <v>122</v>
      </c>
      <c r="V44" s="45">
        <f>SUMIF('ESTABLECIMIENTOS-OK'!$AY$6:$AY$557,"=YURAYACU",'ESTABLECIMIENTOS-OK'!Z$6:Z$557)</f>
        <v>122</v>
      </c>
      <c r="W44" s="45">
        <f>SUMIF('ESTABLECIMIENTOS-OK'!$AY$6:$AY$557,"=YURAYACU",'ESTABLECIMIENTOS-OK'!AA$6:AA$557)</f>
        <v>610</v>
      </c>
      <c r="X44" s="45">
        <f>SUMIF('ESTABLECIMIENTOS-OK'!$AY$6:$AY$557,"=YURAYACU",'ESTABLECIMIENTOS-OK'!AB$6:AB$557)</f>
        <v>549</v>
      </c>
      <c r="Y44" s="45">
        <f>SUMIF('ESTABLECIMIENTOS-OK'!$AY$6:$AY$557,"=YURAYACU",'ESTABLECIMIENTOS-OK'!AC$6:AC$557)</f>
        <v>493</v>
      </c>
      <c r="Z44" s="45">
        <f>SUMIF('ESTABLECIMIENTOS-OK'!$AY$6:$AY$557,"=YURAYACU",'ESTABLECIMIENTOS-OK'!AD$6:AD$557)</f>
        <v>539</v>
      </c>
      <c r="AA44" s="45">
        <f>SUMIF('ESTABLECIMIENTOS-OK'!$AY$6:$AY$557,"=YURAYACU",'ESTABLECIMIENTOS-OK'!AE$6:AE$557)</f>
        <v>483</v>
      </c>
      <c r="AB44" s="45">
        <f>SUMIF('ESTABLECIMIENTOS-OK'!$AY$6:$AY$557,"=YURAYACU",'ESTABLECIMIENTOS-OK'!AF$6:AF$557)</f>
        <v>449</v>
      </c>
      <c r="AC44" s="45">
        <f>SUMIF('ESTABLECIMIENTOS-OK'!$AY$6:$AY$557,"=YURAYACU",'ESTABLECIMIENTOS-OK'!AG$6:AG$557)</f>
        <v>366</v>
      </c>
      <c r="AD44" s="45">
        <f>SUMIF('ESTABLECIMIENTOS-OK'!$AY$6:$AY$557,"=YURAYACU",'ESTABLECIMIENTOS-OK'!AH$6:AH$557)</f>
        <v>348</v>
      </c>
      <c r="AE44" s="45">
        <f>SUMIF('ESTABLECIMIENTOS-OK'!$AY$6:$AY$557,"=YURAYACU",'ESTABLECIMIENTOS-OK'!AI$6:AI$557)</f>
        <v>278</v>
      </c>
      <c r="AF44" s="45">
        <f>SUMIF('ESTABLECIMIENTOS-OK'!$AY$6:$AY$557,"=YURAYACU",'ESTABLECIMIENTOS-OK'!AJ$6:AJ$557)</f>
        <v>204</v>
      </c>
      <c r="AG44" s="45">
        <f>SUMIF('ESTABLECIMIENTOS-OK'!$AY$6:$AY$557,"=YURAYACU",'ESTABLECIMIENTOS-OK'!AK$6:AK$557)</f>
        <v>127</v>
      </c>
      <c r="AH44" s="45">
        <f>SUMIF('ESTABLECIMIENTOS-OK'!$AY$6:$AY$557,"=YURAYACU",'ESTABLECIMIENTOS-OK'!AL$6:AL$557)</f>
        <v>81</v>
      </c>
      <c r="AI44" s="45">
        <f>SUMIF('ESTABLECIMIENTOS-OK'!$AY$6:$AY$557,"=YURAYACU",'ESTABLECIMIENTOS-OK'!AM$6:AM$557)</f>
        <v>49</v>
      </c>
      <c r="AJ44" s="45">
        <f>SUMIF('ESTABLECIMIENTOS-OK'!$AY$6:$AY$557,"=YURAYACU",'ESTABLECIMIENTOS-OK'!AN$6:AN$557)</f>
        <v>43</v>
      </c>
      <c r="AK44" s="45">
        <f>SUMIF('ESTABLECIMIENTOS-OK'!$AY$6:$AY$557,"=YURAYACU",'ESTABLECIMIENTOS-OK'!AO$6:AO$557)</f>
        <v>8</v>
      </c>
      <c r="AL44" s="45">
        <f>SUMIF('ESTABLECIMIENTOS-OK'!$AY$6:$AY$557,"=YURAYACU",'ESTABLECIMIENTOS-OK'!AP$6:AP$557)</f>
        <v>51</v>
      </c>
      <c r="AM44" s="45">
        <f>SUMIF('ESTABLECIMIENTOS-OK'!$AY$6:$AY$557,"=YURAYACU",'ESTABLECIMIENTOS-OK'!AQ$6:AQ$557)</f>
        <v>50</v>
      </c>
      <c r="AN44" s="45">
        <f>SUMIF('ESTABLECIMIENTOS-OK'!$AY$6:$AY$557,"=YURAYACU",'ESTABLECIMIENTOS-OK'!AR$6:AR$557)</f>
        <v>124</v>
      </c>
      <c r="AO44" s="45">
        <f>SUMIF('ESTABLECIMIENTOS-OK'!$AY$6:$AY$557,"=YURAYACU",'ESTABLECIMIENTOS-OK'!AS$6:AS$557)</f>
        <v>3342</v>
      </c>
      <c r="AP44" s="45">
        <f>SUMIF('ESTABLECIMIENTOS-OK'!$AY$6:$AY$557,"=YURAYACU",'ESTABLECIMIENTOS-OK'!AT$6:AT$557)</f>
        <v>324</v>
      </c>
      <c r="AQ44" s="45">
        <f>SUMIF('ESTABLECIMIENTOS-OK'!$AY$6:$AY$557,"=YURAYACU",'ESTABLECIMIENTOS-OK'!AU$6:AU$557)</f>
        <v>332</v>
      </c>
      <c r="AR44" s="45">
        <f>SUMIF('ESTABLECIMIENTOS-OK'!$AY$6:$AY$557,"=YURAYACU",'ESTABLECIMIENTOS-OK'!AV$6:AV$557)</f>
        <v>1481</v>
      </c>
      <c r="AS44" s="45">
        <f>SUMIF('ESTABLECIMIENTOS-OK'!$AY$6:$AY$557,"=YURAYACU",'ESTABLECIMIENTOS-OK'!AW$6:AW$557)</f>
        <v>176</v>
      </c>
    </row>
    <row r="45" spans="1:45" ht="23.25" customHeight="1" x14ac:dyDescent="0.2">
      <c r="A45" s="44" t="s">
        <v>151</v>
      </c>
      <c r="B45" s="23">
        <f t="shared" si="2"/>
        <v>32070</v>
      </c>
      <c r="C45" s="45">
        <f>SUMIF('ESTABLECIMIENTOS-OK'!$AY$6:$AY$557,"=NUEVA CAJAMARCA",'ESTABLECIMIENTOS-OK'!G$6:G$557)</f>
        <v>617</v>
      </c>
      <c r="D45" s="45">
        <f>SUMIF('ESTABLECIMIENTOS-OK'!$AY$6:$AY$557,"=NUEVA CAJAMARCA",'ESTABLECIMIENTOS-OK'!H$6:H$557)</f>
        <v>655</v>
      </c>
      <c r="E45" s="45">
        <f>SUMIF('ESTABLECIMIENTOS-OK'!$AY$6:$AY$557,"=NUEVA CAJAMARCA",'ESTABLECIMIENTOS-OK'!I$6:I$557)</f>
        <v>670</v>
      </c>
      <c r="F45" s="45">
        <f>SUMIF('ESTABLECIMIENTOS-OK'!$AY$6:$AY$557,"=NUEVA CAJAMARCA",'ESTABLECIMIENTOS-OK'!J$6:J$557)</f>
        <v>712</v>
      </c>
      <c r="G45" s="45">
        <f>SUMIF('ESTABLECIMIENTOS-OK'!$AY$6:$AY$557,"=NUEVA CAJAMARCA",'ESTABLECIMIENTOS-OK'!K$6:K$557)</f>
        <v>667</v>
      </c>
      <c r="H45" s="45">
        <f>SUMIF('ESTABLECIMIENTOS-OK'!$AY$6:$AY$557,"=NUEVA CAJAMARCA",'ESTABLECIMIENTOS-OK'!L$6:L$557)</f>
        <v>680</v>
      </c>
      <c r="I45" s="45">
        <f>SUMIF('ESTABLECIMIENTOS-OK'!$AY$6:$AY$557,"=NUEVA CAJAMARCA",'ESTABLECIMIENTOS-OK'!M$6:M$557)</f>
        <v>658</v>
      </c>
      <c r="J45" s="45">
        <f>SUMIF('ESTABLECIMIENTOS-OK'!$AY$6:$AY$557,"=NUEVA CAJAMARCA",'ESTABLECIMIENTOS-OK'!N$6:N$557)</f>
        <v>668</v>
      </c>
      <c r="K45" s="45">
        <f>SUMIF('ESTABLECIMIENTOS-OK'!$AY$6:$AY$557,"=NUEVA CAJAMARCA",'ESTABLECIMIENTOS-OK'!O$6:O$557)</f>
        <v>657</v>
      </c>
      <c r="L45" s="45">
        <f>SUMIF('ESTABLECIMIENTOS-OK'!$AY$6:$AY$557,"=NUEVA CAJAMARCA",'ESTABLECIMIENTOS-OK'!P$6:P$557)</f>
        <v>667</v>
      </c>
      <c r="M45" s="45">
        <f>SUMIF('ESTABLECIMIENTOS-OK'!$AY$6:$AY$557,"=NUEVA CAJAMARCA",'ESTABLECIMIENTOS-OK'!Q$6:Q$557)</f>
        <v>667</v>
      </c>
      <c r="N45" s="45">
        <f>SUMIF('ESTABLECIMIENTOS-OK'!$AY$6:$AY$557,"=NUEVA CAJAMARCA",'ESTABLECIMIENTOS-OK'!R$6:R$557)</f>
        <v>629</v>
      </c>
      <c r="O45" s="45">
        <f>SUMIF('ESTABLECIMIENTOS-OK'!$AY$6:$AY$557,"=NUEVA CAJAMARCA",'ESTABLECIMIENTOS-OK'!S$6:S$557)</f>
        <v>612</v>
      </c>
      <c r="P45" s="45">
        <f>SUMIF('ESTABLECIMIENTOS-OK'!$AY$6:$AY$557,"=NUEVA CAJAMARCA",'ESTABLECIMIENTOS-OK'!T$6:T$557)</f>
        <v>601</v>
      </c>
      <c r="Q45" s="45">
        <f>SUMIF('ESTABLECIMIENTOS-OK'!$AY$6:$AY$557,"=NUEVA CAJAMARCA",'ESTABLECIMIENTOS-OK'!U$6:U$557)</f>
        <v>604</v>
      </c>
      <c r="R45" s="45">
        <f>SUMIF('ESTABLECIMIENTOS-OK'!$AY$6:$AY$557,"=NUEVA CAJAMARCA",'ESTABLECIMIENTOS-OK'!V$6:V$557)</f>
        <v>598</v>
      </c>
      <c r="S45" s="45">
        <f>SUMIF('ESTABLECIMIENTOS-OK'!$AY$6:$AY$557,"=NUEVA CAJAMARCA",'ESTABLECIMIENTOS-OK'!W$6:W$557)</f>
        <v>560</v>
      </c>
      <c r="T45" s="45">
        <f>SUMIF('ESTABLECIMIENTOS-OK'!$AY$6:$AY$557,"=NUEVA CAJAMARCA",'ESTABLECIMIENTOS-OK'!X$6:X$557)</f>
        <v>532</v>
      </c>
      <c r="U45" s="45">
        <f>SUMIF('ESTABLECIMIENTOS-OK'!$AY$6:$AY$557,"=NUEVA CAJAMARCA",'ESTABLECIMIENTOS-OK'!Y$6:Y$557)</f>
        <v>550</v>
      </c>
      <c r="V45" s="45">
        <f>SUMIF('ESTABLECIMIENTOS-OK'!$AY$6:$AY$557,"=NUEVA CAJAMARCA",'ESTABLECIMIENTOS-OK'!Z$6:Z$557)</f>
        <v>563</v>
      </c>
      <c r="W45" s="45">
        <f>SUMIF('ESTABLECIMIENTOS-OK'!$AY$6:$AY$557,"=NUEVA CAJAMARCA",'ESTABLECIMIENTOS-OK'!AA$6:AA$557)</f>
        <v>2700</v>
      </c>
      <c r="X45" s="45">
        <f>SUMIF('ESTABLECIMIENTOS-OK'!$AY$6:$AY$557,"=NUEVA CAJAMARCA",'ESTABLECIMIENTOS-OK'!AB$6:AB$557)</f>
        <v>2433</v>
      </c>
      <c r="Y45" s="45">
        <f>SUMIF('ESTABLECIMIENTOS-OK'!$AY$6:$AY$557,"=NUEVA CAJAMARCA",'ESTABLECIMIENTOS-OK'!AC$6:AC$557)</f>
        <v>2137</v>
      </c>
      <c r="Z45" s="45">
        <f>SUMIF('ESTABLECIMIENTOS-OK'!$AY$6:$AY$557,"=NUEVA CAJAMARCA",'ESTABLECIMIENTOS-OK'!AD$6:AD$557)</f>
        <v>2297</v>
      </c>
      <c r="AA45" s="45">
        <f>SUMIF('ESTABLECIMIENTOS-OK'!$AY$6:$AY$557,"=NUEVA CAJAMARCA",'ESTABLECIMIENTOS-OK'!AE$6:AE$557)</f>
        <v>2231</v>
      </c>
      <c r="AB45" s="45">
        <f>SUMIF('ESTABLECIMIENTOS-OK'!$AY$6:$AY$557,"=NUEVA CAJAMARCA",'ESTABLECIMIENTOS-OK'!AF$6:AF$557)</f>
        <v>1930</v>
      </c>
      <c r="AC45" s="45">
        <f>SUMIF('ESTABLECIMIENTOS-OK'!$AY$6:$AY$557,"=NUEVA CAJAMARCA",'ESTABLECIMIENTOS-OK'!AG$6:AG$557)</f>
        <v>1600</v>
      </c>
      <c r="AD45" s="45">
        <f>SUMIF('ESTABLECIMIENTOS-OK'!$AY$6:$AY$557,"=NUEVA CAJAMARCA",'ESTABLECIMIENTOS-OK'!AH$6:AH$557)</f>
        <v>1342</v>
      </c>
      <c r="AE45" s="45">
        <f>SUMIF('ESTABLECIMIENTOS-OK'!$AY$6:$AY$557,"=NUEVA CAJAMARCA",'ESTABLECIMIENTOS-OK'!AI$6:AI$557)</f>
        <v>1051</v>
      </c>
      <c r="AF45" s="45">
        <f>SUMIF('ESTABLECIMIENTOS-OK'!$AY$6:$AY$557,"=NUEVA CAJAMARCA",'ESTABLECIMIENTOS-OK'!AJ$6:AJ$557)</f>
        <v>727</v>
      </c>
      <c r="AG45" s="45">
        <f>SUMIF('ESTABLECIMIENTOS-OK'!$AY$6:$AY$557,"=NUEVA CAJAMARCA",'ESTABLECIMIENTOS-OK'!AK$6:AK$557)</f>
        <v>484</v>
      </c>
      <c r="AH45" s="45">
        <f>SUMIF('ESTABLECIMIENTOS-OK'!$AY$6:$AY$557,"=NUEVA CAJAMARCA",'ESTABLECIMIENTOS-OK'!AL$6:AL$557)</f>
        <v>271</v>
      </c>
      <c r="AI45" s="45">
        <f>SUMIF('ESTABLECIMIENTOS-OK'!$AY$6:$AY$557,"=NUEVA CAJAMARCA",'ESTABLECIMIENTOS-OK'!AM$6:AM$557)</f>
        <v>173</v>
      </c>
      <c r="AJ45" s="45">
        <f>SUMIF('ESTABLECIMIENTOS-OK'!$AY$6:$AY$557,"=NUEVA CAJAMARCA",'ESTABLECIMIENTOS-OK'!AN$6:AN$557)</f>
        <v>127</v>
      </c>
      <c r="AK45" s="45">
        <f>SUMIF('ESTABLECIMIENTOS-OK'!$AY$6:$AY$557,"=NUEVA CAJAMARCA",'ESTABLECIMIENTOS-OK'!AO$6:AO$557)</f>
        <v>45</v>
      </c>
      <c r="AL45" s="45">
        <f>SUMIF('ESTABLECIMIENTOS-OK'!$AY$6:$AY$557,"=NUEVA CAJAMARCA",'ESTABLECIMIENTOS-OK'!AP$6:AP$557)</f>
        <v>301</v>
      </c>
      <c r="AM45" s="45">
        <f>SUMIF('ESTABLECIMIENTOS-OK'!$AY$6:$AY$557,"=NUEVA CAJAMARCA",'ESTABLECIMIENTOS-OK'!AQ$6:AQ$557)</f>
        <v>317</v>
      </c>
      <c r="AN45" s="45">
        <f>SUMIF('ESTABLECIMIENTOS-OK'!$AY$6:$AY$557,"=NUEVA CAJAMARCA",'ESTABLECIMIENTOS-OK'!AR$6:AR$557)</f>
        <v>753</v>
      </c>
      <c r="AO45" s="45">
        <f>SUMIF('ESTABLECIMIENTOS-OK'!$AY$6:$AY$557,"=NUEVA CAJAMARCA",'ESTABLECIMIENTOS-OK'!AS$6:AS$557)</f>
        <v>15375</v>
      </c>
      <c r="AP45" s="45">
        <f>SUMIF('ESTABLECIMIENTOS-OK'!$AY$6:$AY$557,"=NUEVA CAJAMARCA",'ESTABLECIMIENTOS-OK'!AT$6:AT$557)</f>
        <v>1575</v>
      </c>
      <c r="AQ45" s="45">
        <f>SUMIF('ESTABLECIMIENTOS-OK'!$AY$6:$AY$557,"=NUEVA CAJAMARCA",'ESTABLECIMIENTOS-OK'!AU$6:AU$557)</f>
        <v>1361</v>
      </c>
      <c r="AR45" s="45">
        <f>SUMIF('ESTABLECIMIENTOS-OK'!$AY$6:$AY$557,"=NUEVA CAJAMARCA",'ESTABLECIMIENTOS-OK'!AV$6:AV$557)</f>
        <v>6497</v>
      </c>
      <c r="AS45" s="45">
        <f>SUMIF('ESTABLECIMIENTOS-OK'!$AY$6:$AY$557,"=NUEVA CAJAMARCA",'ESTABLECIMIENTOS-OK'!AW$6:AW$557)</f>
        <v>1027</v>
      </c>
    </row>
    <row r="46" spans="1:45" ht="23.25" customHeight="1" x14ac:dyDescent="0.2">
      <c r="A46" s="44" t="s">
        <v>152</v>
      </c>
      <c r="B46" s="23">
        <f t="shared" si="2"/>
        <v>3767</v>
      </c>
      <c r="C46" s="45">
        <f>SUMIF('ESTABLECIMIENTOS-OK'!$AY$6:$AY$557,"=SAN JUAN DE RIO SORITOR",'ESTABLECIMIENTOS-OK'!G$6:G$557)</f>
        <v>73</v>
      </c>
      <c r="D46" s="45">
        <f>SUMIF('ESTABLECIMIENTOS-OK'!$AY$6:$AY$557,"=SAN JUAN DE RIO SORITOR",'ESTABLECIMIENTOS-OK'!H$6:H$557)</f>
        <v>77</v>
      </c>
      <c r="E46" s="45">
        <f>SUMIF('ESTABLECIMIENTOS-OK'!$AY$6:$AY$557,"=SAN JUAN DE RIO SORITOR",'ESTABLECIMIENTOS-OK'!I$6:I$557)</f>
        <v>79</v>
      </c>
      <c r="F46" s="45">
        <f>SUMIF('ESTABLECIMIENTOS-OK'!$AY$6:$AY$557,"=SAN JUAN DE RIO SORITOR",'ESTABLECIMIENTOS-OK'!J$6:J$557)</f>
        <v>84</v>
      </c>
      <c r="G46" s="45">
        <f>SUMIF('ESTABLECIMIENTOS-OK'!$AY$6:$AY$557,"=SAN JUAN DE RIO SORITOR",'ESTABLECIMIENTOS-OK'!K$6:K$557)</f>
        <v>78</v>
      </c>
      <c r="H46" s="45">
        <f>SUMIF('ESTABLECIMIENTOS-OK'!$AY$6:$AY$557,"=SAN JUAN DE RIO SORITOR",'ESTABLECIMIENTOS-OK'!L$6:L$557)</f>
        <v>80</v>
      </c>
      <c r="I46" s="45">
        <f>SUMIF('ESTABLECIMIENTOS-OK'!$AY$6:$AY$557,"=SAN JUAN DE RIO SORITOR",'ESTABLECIMIENTOS-OK'!M$6:M$557)</f>
        <v>77</v>
      </c>
      <c r="J46" s="45">
        <f>SUMIF('ESTABLECIMIENTOS-OK'!$AY$6:$AY$557,"=SAN JUAN DE RIO SORITOR",'ESTABLECIMIENTOS-OK'!N$6:N$557)</f>
        <v>78</v>
      </c>
      <c r="K46" s="45">
        <f>SUMIF('ESTABLECIMIENTOS-OK'!$AY$6:$AY$557,"=SAN JUAN DE RIO SORITOR",'ESTABLECIMIENTOS-OK'!O$6:O$557)</f>
        <v>77</v>
      </c>
      <c r="L46" s="45">
        <f>SUMIF('ESTABLECIMIENTOS-OK'!$AY$6:$AY$557,"=SAN JUAN DE RIO SORITOR",'ESTABLECIMIENTOS-OK'!P$6:P$557)</f>
        <v>78</v>
      </c>
      <c r="M46" s="45">
        <f>SUMIF('ESTABLECIMIENTOS-OK'!$AY$6:$AY$557,"=SAN JUAN DE RIO SORITOR",'ESTABLECIMIENTOS-OK'!Q$6:Q$557)</f>
        <v>78</v>
      </c>
      <c r="N46" s="45">
        <f>SUMIF('ESTABLECIMIENTOS-OK'!$AY$6:$AY$557,"=SAN JUAN DE RIO SORITOR",'ESTABLECIMIENTOS-OK'!R$6:R$557)</f>
        <v>74</v>
      </c>
      <c r="O46" s="45">
        <f>SUMIF('ESTABLECIMIENTOS-OK'!$AY$6:$AY$557,"=SAN JUAN DE RIO SORITOR",'ESTABLECIMIENTOS-OK'!S$6:S$557)</f>
        <v>71</v>
      </c>
      <c r="P46" s="45">
        <f>SUMIF('ESTABLECIMIENTOS-OK'!$AY$6:$AY$557,"=SAN JUAN DE RIO SORITOR",'ESTABLECIMIENTOS-OK'!T$6:T$557)</f>
        <v>70</v>
      </c>
      <c r="Q46" s="45">
        <f>SUMIF('ESTABLECIMIENTOS-OK'!$AY$6:$AY$557,"=SAN JUAN DE RIO SORITOR",'ESTABLECIMIENTOS-OK'!U$6:U$557)</f>
        <v>70</v>
      </c>
      <c r="R46" s="45">
        <f>SUMIF('ESTABLECIMIENTOS-OK'!$AY$6:$AY$557,"=SAN JUAN DE RIO SORITOR",'ESTABLECIMIENTOS-OK'!V$6:V$557)</f>
        <v>70</v>
      </c>
      <c r="S46" s="45">
        <f>SUMIF('ESTABLECIMIENTOS-OK'!$AY$6:$AY$557,"=SAN JUAN DE RIO SORITOR",'ESTABLECIMIENTOS-OK'!W$6:W$557)</f>
        <v>66</v>
      </c>
      <c r="T46" s="45">
        <f>SUMIF('ESTABLECIMIENTOS-OK'!$AY$6:$AY$557,"=SAN JUAN DE RIO SORITOR",'ESTABLECIMIENTOS-OK'!X$6:X$557)</f>
        <v>63</v>
      </c>
      <c r="U46" s="45">
        <f>SUMIF('ESTABLECIMIENTOS-OK'!$AY$6:$AY$557,"=SAN JUAN DE RIO SORITOR",'ESTABLECIMIENTOS-OK'!Y$6:Y$557)</f>
        <v>65</v>
      </c>
      <c r="V46" s="45">
        <f>SUMIF('ESTABLECIMIENTOS-OK'!$AY$6:$AY$557,"=SAN JUAN DE RIO SORITOR",'ESTABLECIMIENTOS-OK'!Z$6:Z$557)</f>
        <v>66</v>
      </c>
      <c r="W46" s="45">
        <f>SUMIF('ESTABLECIMIENTOS-OK'!$AY$6:$AY$557,"=SAN JUAN DE RIO SORITOR",'ESTABLECIMIENTOS-OK'!AA$6:AA$557)</f>
        <v>317</v>
      </c>
      <c r="X46" s="45">
        <f>SUMIF('ESTABLECIMIENTOS-OK'!$AY$6:$AY$557,"=SAN JUAN DE RIO SORITOR",'ESTABLECIMIENTOS-OK'!AB$6:AB$557)</f>
        <v>286</v>
      </c>
      <c r="Y46" s="45">
        <f>SUMIF('ESTABLECIMIENTOS-OK'!$AY$6:$AY$557,"=SAN JUAN DE RIO SORITOR",'ESTABLECIMIENTOS-OK'!AC$6:AC$557)</f>
        <v>252</v>
      </c>
      <c r="Z46" s="45">
        <f>SUMIF('ESTABLECIMIENTOS-OK'!$AY$6:$AY$557,"=SAN JUAN DE RIO SORITOR",'ESTABLECIMIENTOS-OK'!AD$6:AD$557)</f>
        <v>270</v>
      </c>
      <c r="AA46" s="45">
        <f>SUMIF('ESTABLECIMIENTOS-OK'!$AY$6:$AY$557,"=SAN JUAN DE RIO SORITOR",'ESTABLECIMIENTOS-OK'!AE$6:AE$557)</f>
        <v>263</v>
      </c>
      <c r="AB46" s="45">
        <f>SUMIF('ESTABLECIMIENTOS-OK'!$AY$6:$AY$557,"=SAN JUAN DE RIO SORITOR",'ESTABLECIMIENTOS-OK'!AF$6:AF$557)</f>
        <v>226</v>
      </c>
      <c r="AC46" s="45">
        <f>SUMIF('ESTABLECIMIENTOS-OK'!$AY$6:$AY$557,"=SAN JUAN DE RIO SORITOR",'ESTABLECIMIENTOS-OK'!AG$6:AG$557)</f>
        <v>188</v>
      </c>
      <c r="AD46" s="45">
        <f>SUMIF('ESTABLECIMIENTOS-OK'!$AY$6:$AY$557,"=SAN JUAN DE RIO SORITOR",'ESTABLECIMIENTOS-OK'!AH$6:AH$557)</f>
        <v>158</v>
      </c>
      <c r="AE46" s="45">
        <f>SUMIF('ESTABLECIMIENTOS-OK'!$AY$6:$AY$557,"=SAN JUAN DE RIO SORITOR",'ESTABLECIMIENTOS-OK'!AI$6:AI$557)</f>
        <v>123</v>
      </c>
      <c r="AF46" s="45">
        <f>SUMIF('ESTABLECIMIENTOS-OK'!$AY$6:$AY$557,"=SAN JUAN DE RIO SORITOR",'ESTABLECIMIENTOS-OK'!AJ$6:AJ$557)</f>
        <v>86</v>
      </c>
      <c r="AG46" s="45">
        <f>SUMIF('ESTABLECIMIENTOS-OK'!$AY$6:$AY$557,"=SAN JUAN DE RIO SORITOR",'ESTABLECIMIENTOS-OK'!AK$6:AK$557)</f>
        <v>57</v>
      </c>
      <c r="AH46" s="45">
        <f>SUMIF('ESTABLECIMIENTOS-OK'!$AY$6:$AY$557,"=SAN JUAN DE RIO SORITOR",'ESTABLECIMIENTOS-OK'!AL$6:AL$557)</f>
        <v>32</v>
      </c>
      <c r="AI46" s="45">
        <f>SUMIF('ESTABLECIMIENTOS-OK'!$AY$6:$AY$557,"=SAN JUAN DE RIO SORITOR",'ESTABLECIMIENTOS-OK'!AM$6:AM$557)</f>
        <v>20</v>
      </c>
      <c r="AJ46" s="45">
        <f>SUMIF('ESTABLECIMIENTOS-OK'!$AY$6:$AY$557,"=SAN JUAN DE RIO SORITOR",'ESTABLECIMIENTOS-OK'!AN$6:AN$557)</f>
        <v>15</v>
      </c>
      <c r="AK46" s="45">
        <f>SUMIF('ESTABLECIMIENTOS-OK'!$AY$6:$AY$557,"=SAN JUAN DE RIO SORITOR",'ESTABLECIMIENTOS-OK'!AO$6:AO$557)</f>
        <v>5</v>
      </c>
      <c r="AL46" s="45">
        <f>SUMIF('ESTABLECIMIENTOS-OK'!$AY$6:$AY$557,"=SAN JUAN DE RIO SORITOR",'ESTABLECIMIENTOS-OK'!AP$6:AP$557)</f>
        <v>35</v>
      </c>
      <c r="AM46" s="45">
        <f>SUMIF('ESTABLECIMIENTOS-OK'!$AY$6:$AY$557,"=SAN JUAN DE RIO SORITOR",'ESTABLECIMIENTOS-OK'!AQ$6:AQ$557)</f>
        <v>37</v>
      </c>
      <c r="AN46" s="45">
        <f>SUMIF('ESTABLECIMIENTOS-OK'!$AY$6:$AY$557,"=SAN JUAN DE RIO SORITOR",'ESTABLECIMIENTOS-OK'!AR$6:AR$557)</f>
        <v>88</v>
      </c>
      <c r="AO46" s="45">
        <f>SUMIF('ESTABLECIMIENTOS-OK'!$AY$6:$AY$557,"=SAN JUAN DE RIO SORITOR",'ESTABLECIMIENTOS-OK'!AS$6:AS$557)</f>
        <v>1806</v>
      </c>
      <c r="AP46" s="45">
        <f>SUMIF('ESTABLECIMIENTOS-OK'!$AY$6:$AY$557,"=SAN JUAN DE RIO SORITOR",'ESTABLECIMIENTOS-OK'!AT$6:AT$557)</f>
        <v>185</v>
      </c>
      <c r="AQ46" s="45">
        <f>SUMIF('ESTABLECIMIENTOS-OK'!$AY$6:$AY$557,"=SAN JUAN DE RIO SORITOR",'ESTABLECIMIENTOS-OK'!AU$6:AU$557)</f>
        <v>160</v>
      </c>
      <c r="AR46" s="45">
        <f>SUMIF('ESTABLECIMIENTOS-OK'!$AY$6:$AY$557,"=SAN JUAN DE RIO SORITOR",'ESTABLECIMIENTOS-OK'!AV$6:AV$557)</f>
        <v>764</v>
      </c>
      <c r="AS46" s="45">
        <f>SUMIF('ESTABLECIMIENTOS-OK'!$AY$6:$AY$557,"=SAN JUAN DE RIO SORITOR",'ESTABLECIMIENTOS-OK'!AW$6:AW$557)</f>
        <v>121</v>
      </c>
    </row>
    <row r="47" spans="1:45" ht="23.25" customHeight="1" x14ac:dyDescent="0.2">
      <c r="A47" s="44" t="s">
        <v>153</v>
      </c>
      <c r="B47" s="23">
        <f t="shared" si="2"/>
        <v>5521</v>
      </c>
      <c r="C47" s="45">
        <f>SUMIF('ESTABLECIMIENTOS-OK'!$AY$6:$AY$557,"=SAN FERNANDO",'ESTABLECIMIENTOS-OK'!G$6:G$557)</f>
        <v>107</v>
      </c>
      <c r="D47" s="45">
        <f>SUMIF('ESTABLECIMIENTOS-OK'!$AY$6:$AY$557,"=SAN FERNANDO",'ESTABLECIMIENTOS-OK'!H$6:H$557)</f>
        <v>109</v>
      </c>
      <c r="E47" s="45">
        <f>SUMIF('ESTABLECIMIENTOS-OK'!$AY$6:$AY$557,"=SAN FERNANDO",'ESTABLECIMIENTOS-OK'!I$6:I$557)</f>
        <v>112</v>
      </c>
      <c r="F47" s="45">
        <f>SUMIF('ESTABLECIMIENTOS-OK'!$AY$6:$AY$557,"=SAN FERNANDO",'ESTABLECIMIENTOS-OK'!J$6:J$557)</f>
        <v>122</v>
      </c>
      <c r="G47" s="45">
        <f>SUMIF('ESTABLECIMIENTOS-OK'!$AY$6:$AY$557,"=SAN FERNANDO",'ESTABLECIMIENTOS-OK'!K$6:K$557)</f>
        <v>111</v>
      </c>
      <c r="H47" s="45">
        <f>SUMIF('ESTABLECIMIENTOS-OK'!$AY$6:$AY$557,"=SAN FERNANDO",'ESTABLECIMIENTOS-OK'!L$6:L$557)</f>
        <v>109</v>
      </c>
      <c r="I47" s="45">
        <f>SUMIF('ESTABLECIMIENTOS-OK'!$AY$6:$AY$557,"=SAN FERNANDO",'ESTABLECIMIENTOS-OK'!M$6:M$557)</f>
        <v>104</v>
      </c>
      <c r="J47" s="45">
        <f>SUMIF('ESTABLECIMIENTOS-OK'!$AY$6:$AY$557,"=SAN FERNANDO",'ESTABLECIMIENTOS-OK'!N$6:N$557)</f>
        <v>108</v>
      </c>
      <c r="K47" s="45">
        <f>SUMIF('ESTABLECIMIENTOS-OK'!$AY$6:$AY$557,"=SAN FERNANDO",'ESTABLECIMIENTOS-OK'!O$6:O$557)</f>
        <v>97</v>
      </c>
      <c r="L47" s="45">
        <f>SUMIF('ESTABLECIMIENTOS-OK'!$AY$6:$AY$557,"=SAN FERNANDO",'ESTABLECIMIENTOS-OK'!P$6:P$557)</f>
        <v>102</v>
      </c>
      <c r="M47" s="45">
        <f>SUMIF('ESTABLECIMIENTOS-OK'!$AY$6:$AY$557,"=SAN FERNANDO",'ESTABLECIMIENTOS-OK'!Q$6:Q$557)</f>
        <v>115</v>
      </c>
      <c r="N47" s="45">
        <f>SUMIF('ESTABLECIMIENTOS-OK'!$AY$6:$AY$557,"=SAN FERNANDO",'ESTABLECIMIENTOS-OK'!R$6:R$557)</f>
        <v>108</v>
      </c>
      <c r="O47" s="45">
        <f>SUMIF('ESTABLECIMIENTOS-OK'!$AY$6:$AY$557,"=SAN FERNANDO",'ESTABLECIMIENTOS-OK'!S$6:S$557)</f>
        <v>104</v>
      </c>
      <c r="P47" s="45">
        <f>SUMIF('ESTABLECIMIENTOS-OK'!$AY$6:$AY$557,"=SAN FERNANDO",'ESTABLECIMIENTOS-OK'!T$6:T$557)</f>
        <v>101</v>
      </c>
      <c r="Q47" s="45">
        <f>SUMIF('ESTABLECIMIENTOS-OK'!$AY$6:$AY$557,"=SAN FERNANDO",'ESTABLECIMIENTOS-OK'!U$6:U$557)</f>
        <v>103</v>
      </c>
      <c r="R47" s="45">
        <f>SUMIF('ESTABLECIMIENTOS-OK'!$AY$6:$AY$557,"=SAN FERNANDO",'ESTABLECIMIENTOS-OK'!V$6:V$557)</f>
        <v>99</v>
      </c>
      <c r="S47" s="45">
        <f>SUMIF('ESTABLECIMIENTOS-OK'!$AY$6:$AY$557,"=SAN FERNANDO",'ESTABLECIMIENTOS-OK'!W$6:W$557)</f>
        <v>113</v>
      </c>
      <c r="T47" s="45">
        <f>SUMIF('ESTABLECIMIENTOS-OK'!$AY$6:$AY$557,"=SAN FERNANDO",'ESTABLECIMIENTOS-OK'!X$6:X$557)</f>
        <v>110</v>
      </c>
      <c r="U47" s="45">
        <f>SUMIF('ESTABLECIMIENTOS-OK'!$AY$6:$AY$557,"=SAN FERNANDO",'ESTABLECIMIENTOS-OK'!Y$6:Y$557)</f>
        <v>93</v>
      </c>
      <c r="V47" s="45">
        <f>SUMIF('ESTABLECIMIENTOS-OK'!$AY$6:$AY$557,"=SAN FERNANDO",'ESTABLECIMIENTOS-OK'!Z$6:Z$557)</f>
        <v>94</v>
      </c>
      <c r="W47" s="45">
        <f>SUMIF('ESTABLECIMIENTOS-OK'!$AY$6:$AY$557,"=SAN FERNANDO",'ESTABLECIMIENTOS-OK'!AA$6:AA$557)</f>
        <v>490</v>
      </c>
      <c r="X47" s="45">
        <f>SUMIF('ESTABLECIMIENTOS-OK'!$AY$6:$AY$557,"=SAN FERNANDO",'ESTABLECIMIENTOS-OK'!AB$6:AB$557)</f>
        <v>385</v>
      </c>
      <c r="Y47" s="45">
        <f>SUMIF('ESTABLECIMIENTOS-OK'!$AY$6:$AY$557,"=SAN FERNANDO",'ESTABLECIMIENTOS-OK'!AC$6:AC$557)</f>
        <v>380</v>
      </c>
      <c r="Z47" s="45">
        <f>SUMIF('ESTABLECIMIENTOS-OK'!$AY$6:$AY$557,"=SAN FERNANDO",'ESTABLECIMIENTOS-OK'!AD$6:AD$557)</f>
        <v>375</v>
      </c>
      <c r="AA47" s="45">
        <f>SUMIF('ESTABLECIMIENTOS-OK'!$AY$6:$AY$557,"=SAN FERNANDO",'ESTABLECIMIENTOS-OK'!AE$6:AE$557)</f>
        <v>363</v>
      </c>
      <c r="AB47" s="45">
        <f>SUMIF('ESTABLECIMIENTOS-OK'!$AY$6:$AY$557,"=SAN FERNANDO",'ESTABLECIMIENTOS-OK'!AF$6:AF$557)</f>
        <v>335</v>
      </c>
      <c r="AC47" s="45">
        <f>SUMIF('ESTABLECIMIENTOS-OK'!$AY$6:$AY$557,"=SAN FERNANDO",'ESTABLECIMIENTOS-OK'!AG$6:AG$557)</f>
        <v>284</v>
      </c>
      <c r="AD47" s="45">
        <f>SUMIF('ESTABLECIMIENTOS-OK'!$AY$6:$AY$557,"=SAN FERNANDO",'ESTABLECIMIENTOS-OK'!AH$6:AH$557)</f>
        <v>237</v>
      </c>
      <c r="AE47" s="45">
        <f>SUMIF('ESTABLECIMIENTOS-OK'!$AY$6:$AY$557,"=SAN FERNANDO",'ESTABLECIMIENTOS-OK'!AI$6:AI$557)</f>
        <v>192</v>
      </c>
      <c r="AF47" s="45">
        <f>SUMIF('ESTABLECIMIENTOS-OK'!$AY$6:$AY$557,"=SAN FERNANDO",'ESTABLECIMIENTOS-OK'!AJ$6:AJ$557)</f>
        <v>151</v>
      </c>
      <c r="AG47" s="45">
        <f>SUMIF('ESTABLECIMIENTOS-OK'!$AY$6:$AY$557,"=SAN FERNANDO",'ESTABLECIMIENTOS-OK'!AK$6:AK$557)</f>
        <v>97</v>
      </c>
      <c r="AH47" s="45">
        <f>SUMIF('ESTABLECIMIENTOS-OK'!$AY$6:$AY$557,"=SAN FERNANDO",'ESTABLECIMIENTOS-OK'!AL$6:AL$557)</f>
        <v>50</v>
      </c>
      <c r="AI47" s="45">
        <f>SUMIF('ESTABLECIMIENTOS-OK'!$AY$6:$AY$557,"=SAN FERNANDO",'ESTABLECIMIENTOS-OK'!AM$6:AM$557)</f>
        <v>30</v>
      </c>
      <c r="AJ47" s="45">
        <f>SUMIF('ESTABLECIMIENTOS-OK'!$AY$6:$AY$557,"=SAN FERNANDO",'ESTABLECIMIENTOS-OK'!AN$6:AN$557)</f>
        <v>31</v>
      </c>
      <c r="AK47" s="45">
        <f>SUMIF('ESTABLECIMIENTOS-OK'!$AY$6:$AY$557,"=SAN FERNANDO",'ESTABLECIMIENTOS-OK'!AO$6:AO$557)</f>
        <v>8</v>
      </c>
      <c r="AL47" s="45">
        <f>SUMIF('ESTABLECIMIENTOS-OK'!$AY$6:$AY$557,"=SAN FERNANDO",'ESTABLECIMIENTOS-OK'!AP$6:AP$557)</f>
        <v>53</v>
      </c>
      <c r="AM47" s="45">
        <f>SUMIF('ESTABLECIMIENTOS-OK'!$AY$6:$AY$557,"=SAN FERNANDO",'ESTABLECIMIENTOS-OK'!AQ$6:AQ$557)</f>
        <v>54</v>
      </c>
      <c r="AN47" s="45">
        <f>SUMIF('ESTABLECIMIENTOS-OK'!$AY$6:$AY$557,"=SAN FERNANDO",'ESTABLECIMIENTOS-OK'!AR$6:AR$557)</f>
        <v>130</v>
      </c>
      <c r="AO47" s="45">
        <f>SUMIF('ESTABLECIMIENTOS-OK'!$AY$6:$AY$557,"=SAN FERNANDO",'ESTABLECIMIENTOS-OK'!AS$6:AS$557)</f>
        <v>2590</v>
      </c>
      <c r="AP47" s="45">
        <f>SUMIF('ESTABLECIMIENTOS-OK'!$AY$6:$AY$557,"=SAN FERNANDO",'ESTABLECIMIENTOS-OK'!AT$6:AT$557)</f>
        <v>275</v>
      </c>
      <c r="AQ47" s="45">
        <f>SUMIF('ESTABLECIMIENTOS-OK'!$AY$6:$AY$557,"=SAN FERNANDO",'ESTABLECIMIENTOS-OK'!AU$6:AU$557)</f>
        <v>231</v>
      </c>
      <c r="AR47" s="45">
        <f>SUMIF('ESTABLECIMIENTOS-OK'!$AY$6:$AY$557,"=SAN FERNANDO",'ESTABLECIMIENTOS-OK'!AV$6:AV$557)</f>
        <v>1080</v>
      </c>
      <c r="AS47" s="45">
        <f>SUMIF('ESTABLECIMIENTOS-OK'!$AY$6:$AY$557,"=SAN FERNANDO",'ESTABLECIMIENTOS-OK'!AW$6:AW$557)</f>
        <v>148</v>
      </c>
    </row>
    <row r="48" spans="1:45" ht="23.25" customHeight="1" x14ac:dyDescent="0.2">
      <c r="A48" s="44" t="s">
        <v>154</v>
      </c>
      <c r="B48" s="23">
        <f t="shared" si="2"/>
        <v>17132</v>
      </c>
      <c r="C48" s="45">
        <f>SUMIF('ESTABLECIMIENTOS-OK'!$AY$6:$AY$557,"=NARANJOS",'ESTABLECIMIENTOS-OK'!G$6:G$557)</f>
        <v>332</v>
      </c>
      <c r="D48" s="45">
        <f>SUMIF('ESTABLECIMIENTOS-OK'!$AY$6:$AY$557,"=NARANJOS",'ESTABLECIMIENTOS-OK'!H$6:H$557)</f>
        <v>334</v>
      </c>
      <c r="E48" s="45">
        <f>SUMIF('ESTABLECIMIENTOS-OK'!$AY$6:$AY$557,"=NARANJOS",'ESTABLECIMIENTOS-OK'!I$6:I$557)</f>
        <v>324</v>
      </c>
      <c r="F48" s="45">
        <f>SUMIF('ESTABLECIMIENTOS-OK'!$AY$6:$AY$557,"=NARANJOS",'ESTABLECIMIENTOS-OK'!J$6:J$557)</f>
        <v>319</v>
      </c>
      <c r="G48" s="45">
        <f>SUMIF('ESTABLECIMIENTOS-OK'!$AY$6:$AY$557,"=NARANJOS",'ESTABLECIMIENTOS-OK'!K$6:K$557)</f>
        <v>322</v>
      </c>
      <c r="H48" s="45">
        <f>SUMIF('ESTABLECIMIENTOS-OK'!$AY$6:$AY$557,"=NARANJOS",'ESTABLECIMIENTOS-OK'!L$6:L$557)</f>
        <v>305</v>
      </c>
      <c r="I48" s="45">
        <f>SUMIF('ESTABLECIMIENTOS-OK'!$AY$6:$AY$557,"=NARANJOS",'ESTABLECIMIENTOS-OK'!M$6:M$557)</f>
        <v>331</v>
      </c>
      <c r="J48" s="45">
        <f>SUMIF('ESTABLECIMIENTOS-OK'!$AY$6:$AY$557,"=NARANJOS",'ESTABLECIMIENTOS-OK'!N$6:N$557)</f>
        <v>310</v>
      </c>
      <c r="K48" s="45">
        <f>SUMIF('ESTABLECIMIENTOS-OK'!$AY$6:$AY$557,"=NARANJOS",'ESTABLECIMIENTOS-OK'!O$6:O$557)</f>
        <v>323</v>
      </c>
      <c r="L48" s="45">
        <f>SUMIF('ESTABLECIMIENTOS-OK'!$AY$6:$AY$557,"=NARANJOS",'ESTABLECIMIENTOS-OK'!P$6:P$557)</f>
        <v>290</v>
      </c>
      <c r="M48" s="45">
        <f>SUMIF('ESTABLECIMIENTOS-OK'!$AY$6:$AY$557,"=NARANJOS",'ESTABLECIMIENTOS-OK'!Q$6:Q$557)</f>
        <v>314</v>
      </c>
      <c r="N48" s="45">
        <f>SUMIF('ESTABLECIMIENTOS-OK'!$AY$6:$AY$557,"=NARANJOS",'ESTABLECIMIENTOS-OK'!R$6:R$557)</f>
        <v>359</v>
      </c>
      <c r="O48" s="45">
        <f>SUMIF('ESTABLECIMIENTOS-OK'!$AY$6:$AY$557,"=NARANJOS",'ESTABLECIMIENTOS-OK'!S$6:S$557)</f>
        <v>368</v>
      </c>
      <c r="P48" s="45">
        <f>SUMIF('ESTABLECIMIENTOS-OK'!$AY$6:$AY$557,"=NARANJOS",'ESTABLECIMIENTOS-OK'!T$6:T$557)</f>
        <v>358</v>
      </c>
      <c r="Q48" s="45">
        <f>SUMIF('ESTABLECIMIENTOS-OK'!$AY$6:$AY$557,"=NARANJOS",'ESTABLECIMIENTOS-OK'!U$6:U$557)</f>
        <v>364</v>
      </c>
      <c r="R48" s="45">
        <f>SUMIF('ESTABLECIMIENTOS-OK'!$AY$6:$AY$557,"=NARANJOS",'ESTABLECIMIENTOS-OK'!V$6:V$557)</f>
        <v>363</v>
      </c>
      <c r="S48" s="45">
        <f>SUMIF('ESTABLECIMIENTOS-OK'!$AY$6:$AY$557,"=NARANJOS",'ESTABLECIMIENTOS-OK'!W$6:W$557)</f>
        <v>341</v>
      </c>
      <c r="T48" s="45">
        <f>SUMIF('ESTABLECIMIENTOS-OK'!$AY$6:$AY$557,"=NARANJOS",'ESTABLECIMIENTOS-OK'!X$6:X$557)</f>
        <v>333</v>
      </c>
      <c r="U48" s="45">
        <f>SUMIF('ESTABLECIMIENTOS-OK'!$AY$6:$AY$557,"=NARANJOS",'ESTABLECIMIENTOS-OK'!Y$6:Y$557)</f>
        <v>337</v>
      </c>
      <c r="V48" s="45">
        <f>SUMIF('ESTABLECIMIENTOS-OK'!$AY$6:$AY$557,"=NARANJOS",'ESTABLECIMIENTOS-OK'!Z$6:Z$557)</f>
        <v>343</v>
      </c>
      <c r="W48" s="45">
        <f>SUMIF('ESTABLECIMIENTOS-OK'!$AY$6:$AY$557,"=NARANJOS",'ESTABLECIMIENTOS-OK'!AA$6:AA$557)</f>
        <v>1631</v>
      </c>
      <c r="X48" s="45">
        <f>SUMIF('ESTABLECIMIENTOS-OK'!$AY$6:$AY$557,"=NARANJOS",'ESTABLECIMIENTOS-OK'!AB$6:AB$557)</f>
        <v>1305</v>
      </c>
      <c r="Y48" s="45">
        <f>SUMIF('ESTABLECIMIENTOS-OK'!$AY$6:$AY$557,"=NARANJOS",'ESTABLECIMIENTOS-OK'!AC$6:AC$557)</f>
        <v>1335</v>
      </c>
      <c r="Z48" s="45">
        <f>SUMIF('ESTABLECIMIENTOS-OK'!$AY$6:$AY$557,"=NARANJOS",'ESTABLECIMIENTOS-OK'!AD$6:AD$557)</f>
        <v>1215</v>
      </c>
      <c r="AA48" s="45">
        <f>SUMIF('ESTABLECIMIENTOS-OK'!$AY$6:$AY$557,"=NARANJOS",'ESTABLECIMIENTOS-OK'!AE$6:AE$557)</f>
        <v>1089</v>
      </c>
      <c r="AB48" s="45">
        <f>SUMIF('ESTABLECIMIENTOS-OK'!$AY$6:$AY$557,"=NARANJOS",'ESTABLECIMIENTOS-OK'!AF$6:AF$557)</f>
        <v>991</v>
      </c>
      <c r="AC48" s="45">
        <f>SUMIF('ESTABLECIMIENTOS-OK'!$AY$6:$AY$557,"=NARANJOS",'ESTABLECIMIENTOS-OK'!AG$6:AG$557)</f>
        <v>803</v>
      </c>
      <c r="AD48" s="45">
        <f>SUMIF('ESTABLECIMIENTOS-OK'!$AY$6:$AY$557,"=NARANJOS",'ESTABLECIMIENTOS-OK'!AH$6:AH$557)</f>
        <v>661</v>
      </c>
      <c r="AE48" s="45">
        <f>SUMIF('ESTABLECIMIENTOS-OK'!$AY$6:$AY$557,"=NARANJOS",'ESTABLECIMIENTOS-OK'!AI$6:AI$557)</f>
        <v>498</v>
      </c>
      <c r="AF48" s="45">
        <f>SUMIF('ESTABLECIMIENTOS-OK'!$AY$6:$AY$557,"=NARANJOS",'ESTABLECIMIENTOS-OK'!AJ$6:AJ$557)</f>
        <v>378</v>
      </c>
      <c r="AG48" s="45">
        <f>SUMIF('ESTABLECIMIENTOS-OK'!$AY$6:$AY$557,"=NARANJOS",'ESTABLECIMIENTOS-OK'!AK$6:AK$557)</f>
        <v>233</v>
      </c>
      <c r="AH48" s="45">
        <f>SUMIF('ESTABLECIMIENTOS-OK'!$AY$6:$AY$557,"=NARANJOS",'ESTABLECIMIENTOS-OK'!AL$6:AL$557)</f>
        <v>158</v>
      </c>
      <c r="AI48" s="45">
        <f>SUMIF('ESTABLECIMIENTOS-OK'!$AY$6:$AY$557,"=NARANJOS",'ESTABLECIMIENTOS-OK'!AM$6:AM$557)</f>
        <v>89</v>
      </c>
      <c r="AJ48" s="45">
        <f>SUMIF('ESTABLECIMIENTOS-OK'!$AY$6:$AY$557,"=NARANJOS",'ESTABLECIMIENTOS-OK'!AN$6:AN$557)</f>
        <v>76</v>
      </c>
      <c r="AK48" s="45">
        <f>SUMIF('ESTABLECIMIENTOS-OK'!$AY$6:$AY$557,"=NARANJOS",'ESTABLECIMIENTOS-OK'!AO$6:AO$557)</f>
        <v>28</v>
      </c>
      <c r="AL48" s="45">
        <f>SUMIF('ESTABLECIMIENTOS-OK'!$AY$6:$AY$557,"=NARANJOS",'ESTABLECIMIENTOS-OK'!AP$6:AP$557)</f>
        <v>156</v>
      </c>
      <c r="AM48" s="45">
        <f>SUMIF('ESTABLECIMIENTOS-OK'!$AY$6:$AY$557,"=NARANJOS",'ESTABLECIMIENTOS-OK'!AQ$6:AQ$557)</f>
        <v>176</v>
      </c>
      <c r="AN48" s="45">
        <f>SUMIF('ESTABLECIMIENTOS-OK'!$AY$6:$AY$557,"=NARANJOS",'ESTABLECIMIENTOS-OK'!AR$6:AR$557)</f>
        <v>405</v>
      </c>
      <c r="AO48" s="45">
        <f>SUMIF('ESTABLECIMIENTOS-OK'!$AY$6:$AY$557,"=NARANJOS",'ESTABLECIMIENTOS-OK'!AS$6:AS$557)</f>
        <v>8368</v>
      </c>
      <c r="AP48" s="45">
        <f>SUMIF('ESTABLECIMIENTOS-OK'!$AY$6:$AY$557,"=NARANJOS",'ESTABLECIMIENTOS-OK'!AT$6:AT$557)</f>
        <v>843</v>
      </c>
      <c r="AQ48" s="45">
        <f>SUMIF('ESTABLECIMIENTOS-OK'!$AY$6:$AY$557,"=NARANJOS",'ESTABLECIMIENTOS-OK'!AU$6:AU$557)</f>
        <v>864</v>
      </c>
      <c r="AR48" s="45">
        <f>SUMIF('ESTABLECIMIENTOS-OK'!$AY$6:$AY$557,"=NARANJOS",'ESTABLECIMIENTOS-OK'!AV$6:AV$557)</f>
        <v>3795</v>
      </c>
      <c r="AS48" s="45">
        <f>SUMIF('ESTABLECIMIENTOS-OK'!$AY$6:$AY$557,"=NARANJOS",'ESTABLECIMIENTOS-OK'!AW$6:AW$557)</f>
        <v>544</v>
      </c>
    </row>
    <row r="49" spans="1:45" ht="23.25" customHeight="1" x14ac:dyDescent="0.2">
      <c r="A49" s="44" t="s">
        <v>155</v>
      </c>
      <c r="B49" s="23">
        <f t="shared" si="2"/>
        <v>26800</v>
      </c>
      <c r="C49" s="45">
        <f>SUMIF('ESTABLECIMIENTOS-OK'!$AY$6:$AY$557,"=BAJO NARANJILLO",'ESTABLECIMIENTOS-OK'!G$6:G$557)</f>
        <v>516</v>
      </c>
      <c r="D49" s="45">
        <f>SUMIF('ESTABLECIMIENTOS-OK'!$AY$6:$AY$557,"=BAJO NARANJILLO",'ESTABLECIMIENTOS-OK'!H$6:H$557)</f>
        <v>535</v>
      </c>
      <c r="E49" s="45">
        <f>SUMIF('ESTABLECIMIENTOS-OK'!$AY$6:$AY$557,"=BAJO NARANJILLO",'ESTABLECIMIENTOS-OK'!I$6:I$557)</f>
        <v>550</v>
      </c>
      <c r="F49" s="45">
        <f>SUMIF('ESTABLECIMIENTOS-OK'!$AY$6:$AY$557,"=BAJO NARANJILLO",'ESTABLECIMIENTOS-OK'!J$6:J$557)</f>
        <v>572</v>
      </c>
      <c r="G49" s="45">
        <f>SUMIF('ESTABLECIMIENTOS-OK'!$AY$6:$AY$557,"=BAJO NARANJILLO",'ESTABLECIMIENTOS-OK'!K$6:K$557)</f>
        <v>532</v>
      </c>
      <c r="H49" s="45">
        <f>SUMIF('ESTABLECIMIENTOS-OK'!$AY$6:$AY$557,"=BAJO NARANJILLO",'ESTABLECIMIENTOS-OK'!L$6:L$557)</f>
        <v>561</v>
      </c>
      <c r="I49" s="45">
        <f>SUMIF('ESTABLECIMIENTOS-OK'!$AY$6:$AY$557,"=BAJO NARANJILLO",'ESTABLECIMIENTOS-OK'!M$6:M$557)</f>
        <v>546</v>
      </c>
      <c r="J49" s="45">
        <f>SUMIF('ESTABLECIMIENTOS-OK'!$AY$6:$AY$557,"=BAJO NARANJILLO",'ESTABLECIMIENTOS-OK'!N$6:N$557)</f>
        <v>556</v>
      </c>
      <c r="K49" s="45">
        <f>SUMIF('ESTABLECIMIENTOS-OK'!$AY$6:$AY$557,"=BAJO NARANJILLO",'ESTABLECIMIENTOS-OK'!O$6:O$557)</f>
        <v>556</v>
      </c>
      <c r="L49" s="45">
        <f>SUMIF('ESTABLECIMIENTOS-OK'!$AY$6:$AY$557,"=BAJO NARANJILLO",'ESTABLECIMIENTOS-OK'!P$6:P$557)</f>
        <v>564</v>
      </c>
      <c r="M49" s="45">
        <f>SUMIF('ESTABLECIMIENTOS-OK'!$AY$6:$AY$557,"=BAJO NARANJILLO",'ESTABLECIMIENTOS-OK'!Q$6:Q$557)</f>
        <v>567</v>
      </c>
      <c r="N49" s="45">
        <f>SUMIF('ESTABLECIMIENTOS-OK'!$AY$6:$AY$557,"=BAJO NARANJILLO",'ESTABLECIMIENTOS-OK'!R$6:R$557)</f>
        <v>559</v>
      </c>
      <c r="O49" s="45">
        <f>SUMIF('ESTABLECIMIENTOS-OK'!$AY$6:$AY$557,"=BAJO NARANJILLO",'ESTABLECIMIENTOS-OK'!S$6:S$557)</f>
        <v>555</v>
      </c>
      <c r="P49" s="45">
        <f>SUMIF('ESTABLECIMIENTOS-OK'!$AY$6:$AY$557,"=BAJO NARANJILLO",'ESTABLECIMIENTOS-OK'!T$6:T$557)</f>
        <v>555</v>
      </c>
      <c r="Q49" s="45">
        <f>SUMIF('ESTABLECIMIENTOS-OK'!$AY$6:$AY$557,"=BAJO NARANJILLO",'ESTABLECIMIENTOS-OK'!U$6:U$557)</f>
        <v>540</v>
      </c>
      <c r="R49" s="45">
        <f>SUMIF('ESTABLECIMIENTOS-OK'!$AY$6:$AY$557,"=BAJO NARANJILLO",'ESTABLECIMIENTOS-OK'!V$6:V$557)</f>
        <v>537</v>
      </c>
      <c r="S49" s="45">
        <f>SUMIF('ESTABLECIMIENTOS-OK'!$AY$6:$AY$557,"=BAJO NARANJILLO",'ESTABLECIMIENTOS-OK'!W$6:W$557)</f>
        <v>492</v>
      </c>
      <c r="T49" s="45">
        <f>SUMIF('ESTABLECIMIENTOS-OK'!$AY$6:$AY$557,"=BAJO NARANJILLO",'ESTABLECIMIENTOS-OK'!X$6:X$557)</f>
        <v>483</v>
      </c>
      <c r="U49" s="45">
        <f>SUMIF('ESTABLECIMIENTOS-OK'!$AY$6:$AY$557,"=BAJO NARANJILLO",'ESTABLECIMIENTOS-OK'!Y$6:Y$557)</f>
        <v>475</v>
      </c>
      <c r="V49" s="45">
        <f>SUMIF('ESTABLECIMIENTOS-OK'!$AY$6:$AY$557,"=BAJO NARANJILLO",'ESTABLECIMIENTOS-OK'!Z$6:Z$557)</f>
        <v>499</v>
      </c>
      <c r="W49" s="45">
        <f>SUMIF('ESTABLECIMIENTOS-OK'!$AY$6:$AY$557,"=BAJO NARANJILLO",'ESTABLECIMIENTOS-OK'!AA$6:AA$557)</f>
        <v>2310</v>
      </c>
      <c r="X49" s="45">
        <f>SUMIF('ESTABLECIMIENTOS-OK'!$AY$6:$AY$557,"=BAJO NARANJILLO",'ESTABLECIMIENTOS-OK'!AB$6:AB$557)</f>
        <v>2071</v>
      </c>
      <c r="Y49" s="45">
        <f>SUMIF('ESTABLECIMIENTOS-OK'!$AY$6:$AY$557,"=BAJO NARANJILLO",'ESTABLECIMIENTOS-OK'!AC$6:AC$557)</f>
        <v>1861</v>
      </c>
      <c r="Z49" s="45">
        <f>SUMIF('ESTABLECIMIENTOS-OK'!$AY$6:$AY$557,"=BAJO NARANJILLO",'ESTABLECIMIENTOS-OK'!AD$6:AD$557)</f>
        <v>1839</v>
      </c>
      <c r="AA49" s="45">
        <f>SUMIF('ESTABLECIMIENTOS-OK'!$AY$6:$AY$557,"=BAJO NARANJILLO",'ESTABLECIMIENTOS-OK'!AE$6:AE$557)</f>
        <v>1851</v>
      </c>
      <c r="AB49" s="45">
        <f>SUMIF('ESTABLECIMIENTOS-OK'!$AY$6:$AY$557,"=BAJO NARANJILLO",'ESTABLECIMIENTOS-OK'!AF$6:AF$557)</f>
        <v>1593</v>
      </c>
      <c r="AC49" s="45">
        <f>SUMIF('ESTABLECIMIENTOS-OK'!$AY$6:$AY$557,"=BAJO NARANJILLO",'ESTABLECIMIENTOS-OK'!AG$6:AG$557)</f>
        <v>1249</v>
      </c>
      <c r="AD49" s="45">
        <f>SUMIF('ESTABLECIMIENTOS-OK'!$AY$6:$AY$557,"=BAJO NARANJILLO",'ESTABLECIMIENTOS-OK'!AH$6:AH$557)</f>
        <v>1069</v>
      </c>
      <c r="AE49" s="45">
        <f>SUMIF('ESTABLECIMIENTOS-OK'!$AY$6:$AY$557,"=BAJO NARANJILLO",'ESTABLECIMIENTOS-OK'!AI$6:AI$557)</f>
        <v>822</v>
      </c>
      <c r="AF49" s="45">
        <f>SUMIF('ESTABLECIMIENTOS-OK'!$AY$6:$AY$557,"=BAJO NARANJILLO",'ESTABLECIMIENTOS-OK'!AJ$6:AJ$557)</f>
        <v>568</v>
      </c>
      <c r="AG49" s="45">
        <f>SUMIF('ESTABLECIMIENTOS-OK'!$AY$6:$AY$557,"=BAJO NARANJILLO",'ESTABLECIMIENTOS-OK'!AK$6:AK$557)</f>
        <v>379</v>
      </c>
      <c r="AH49" s="45">
        <f>SUMIF('ESTABLECIMIENTOS-OK'!$AY$6:$AY$557,"=BAJO NARANJILLO",'ESTABLECIMIENTOS-OK'!AL$6:AL$557)</f>
        <v>216</v>
      </c>
      <c r="AI49" s="45">
        <f>SUMIF('ESTABLECIMIENTOS-OK'!$AY$6:$AY$557,"=BAJO NARANJILLO",'ESTABLECIMIENTOS-OK'!AM$6:AM$557)</f>
        <v>125</v>
      </c>
      <c r="AJ49" s="45">
        <f>SUMIF('ESTABLECIMIENTOS-OK'!$AY$6:$AY$557,"=BAJO NARANJILLO",'ESTABLECIMIENTOS-OK'!AN$6:AN$557)</f>
        <v>97</v>
      </c>
      <c r="AK49" s="45">
        <f>SUMIF('ESTABLECIMIENTOS-OK'!$AY$6:$AY$557,"=BAJO NARANJILLO",'ESTABLECIMIENTOS-OK'!AO$6:AO$557)</f>
        <v>46</v>
      </c>
      <c r="AL49" s="45">
        <f>SUMIF('ESTABLECIMIENTOS-OK'!$AY$6:$AY$557,"=BAJO NARANJILLO",'ESTABLECIMIENTOS-OK'!AP$6:AP$557)</f>
        <v>257</v>
      </c>
      <c r="AM49" s="45">
        <f>SUMIF('ESTABLECIMIENTOS-OK'!$AY$6:$AY$557,"=BAJO NARANJILLO",'ESTABLECIMIENTOS-OK'!AQ$6:AQ$557)</f>
        <v>260</v>
      </c>
      <c r="AN49" s="45">
        <f>SUMIF('ESTABLECIMIENTOS-OK'!$AY$6:$AY$557,"=BAJO NARANJILLO",'ESTABLECIMIENTOS-OK'!AR$6:AR$557)</f>
        <v>629</v>
      </c>
      <c r="AO49" s="45">
        <f>SUMIF('ESTABLECIMIENTOS-OK'!$AY$6:$AY$557,"=BAJO NARANJILLO",'ESTABLECIMIENTOS-OK'!AS$6:AS$557)</f>
        <v>13015</v>
      </c>
      <c r="AP49" s="45">
        <f>SUMIF('ESTABLECIMIENTOS-OK'!$AY$6:$AY$557,"=BAJO NARANJILLO",'ESTABLECIMIENTOS-OK'!AT$6:AT$557)</f>
        <v>1383</v>
      </c>
      <c r="AQ49" s="45">
        <f>SUMIF('ESTABLECIMIENTOS-OK'!$AY$6:$AY$557,"=BAJO NARANJILLO",'ESTABLECIMIENTOS-OK'!AU$6:AU$557)</f>
        <v>1226</v>
      </c>
      <c r="AR49" s="45">
        <f>SUMIF('ESTABLECIMIENTOS-OK'!$AY$6:$AY$557,"=BAJO NARANJILLO",'ESTABLECIMIENTOS-OK'!AV$6:AV$557)</f>
        <v>5611</v>
      </c>
      <c r="AS49" s="45">
        <f>SUMIF('ESTABLECIMIENTOS-OK'!$AY$6:$AY$557,"=BAJO NARANJILLO",'ESTABLECIMIENTOS-OK'!AW$6:AW$557)</f>
        <v>884</v>
      </c>
    </row>
    <row r="50" spans="1:45" ht="23.25" customHeight="1" x14ac:dyDescent="0.2">
      <c r="A50" s="46" t="s">
        <v>156</v>
      </c>
      <c r="B50" s="43">
        <f t="shared" si="2"/>
        <v>78862</v>
      </c>
      <c r="C50" s="43">
        <f>+SUM(C51:C55)</f>
        <v>1543</v>
      </c>
      <c r="D50" s="43">
        <f t="shared" ref="D50:AS50" si="8">+SUM(D51:D55)</f>
        <v>1654</v>
      </c>
      <c r="E50" s="43">
        <f t="shared" si="8"/>
        <v>1653</v>
      </c>
      <c r="F50" s="43">
        <f t="shared" si="8"/>
        <v>1598</v>
      </c>
      <c r="G50" s="43">
        <f t="shared" si="8"/>
        <v>1390</v>
      </c>
      <c r="H50" s="43">
        <f t="shared" si="8"/>
        <v>1494</v>
      </c>
      <c r="I50" s="43">
        <f t="shared" si="8"/>
        <v>1694</v>
      </c>
      <c r="J50" s="43">
        <f t="shared" si="8"/>
        <v>1605</v>
      </c>
      <c r="K50" s="43">
        <f t="shared" si="8"/>
        <v>1531</v>
      </c>
      <c r="L50" s="43">
        <f t="shared" si="8"/>
        <v>1531</v>
      </c>
      <c r="M50" s="43">
        <f t="shared" si="8"/>
        <v>1446</v>
      </c>
      <c r="N50" s="43">
        <f t="shared" si="8"/>
        <v>1590</v>
      </c>
      <c r="O50" s="43">
        <f t="shared" si="8"/>
        <v>1621</v>
      </c>
      <c r="P50" s="43">
        <f t="shared" si="8"/>
        <v>1556</v>
      </c>
      <c r="Q50" s="43">
        <f t="shared" si="8"/>
        <v>1611</v>
      </c>
      <c r="R50" s="43">
        <f t="shared" si="8"/>
        <v>1581</v>
      </c>
      <c r="S50" s="43">
        <f t="shared" si="8"/>
        <v>1472</v>
      </c>
      <c r="T50" s="43">
        <f t="shared" si="8"/>
        <v>1456</v>
      </c>
      <c r="U50" s="43">
        <f t="shared" si="8"/>
        <v>1397</v>
      </c>
      <c r="V50" s="43">
        <f t="shared" si="8"/>
        <v>1326</v>
      </c>
      <c r="W50" s="43">
        <f t="shared" si="8"/>
        <v>6199</v>
      </c>
      <c r="X50" s="43">
        <f t="shared" si="8"/>
        <v>6147</v>
      </c>
      <c r="Y50" s="43">
        <f t="shared" si="8"/>
        <v>5700</v>
      </c>
      <c r="Z50" s="43">
        <f t="shared" si="8"/>
        <v>5612</v>
      </c>
      <c r="AA50" s="43">
        <f t="shared" si="8"/>
        <v>5122</v>
      </c>
      <c r="AB50" s="43">
        <f t="shared" si="8"/>
        <v>4326</v>
      </c>
      <c r="AC50" s="43">
        <f t="shared" si="8"/>
        <v>4005</v>
      </c>
      <c r="AD50" s="43">
        <f t="shared" si="8"/>
        <v>3545</v>
      </c>
      <c r="AE50" s="43">
        <f t="shared" si="8"/>
        <v>2744</v>
      </c>
      <c r="AF50" s="43">
        <f t="shared" si="8"/>
        <v>1936</v>
      </c>
      <c r="AG50" s="43">
        <f t="shared" si="8"/>
        <v>1200</v>
      </c>
      <c r="AH50" s="43">
        <f t="shared" si="8"/>
        <v>770</v>
      </c>
      <c r="AI50" s="43">
        <f t="shared" si="8"/>
        <v>436</v>
      </c>
      <c r="AJ50" s="43">
        <f t="shared" si="8"/>
        <v>371</v>
      </c>
      <c r="AK50" s="43">
        <f t="shared" si="8"/>
        <v>92</v>
      </c>
      <c r="AL50" s="43">
        <f t="shared" si="8"/>
        <v>753</v>
      </c>
      <c r="AM50" s="43">
        <f t="shared" si="8"/>
        <v>790</v>
      </c>
      <c r="AN50" s="43">
        <f t="shared" si="8"/>
        <v>1872</v>
      </c>
      <c r="AO50" s="43">
        <f t="shared" si="8"/>
        <v>37643</v>
      </c>
      <c r="AP50" s="43">
        <f t="shared" si="8"/>
        <v>3784</v>
      </c>
      <c r="AQ50" s="43">
        <f t="shared" si="8"/>
        <v>3558</v>
      </c>
      <c r="AR50" s="43">
        <f t="shared" si="8"/>
        <v>16328</v>
      </c>
      <c r="AS50" s="43">
        <f t="shared" si="8"/>
        <v>3111</v>
      </c>
    </row>
    <row r="51" spans="1:45" ht="23.25" customHeight="1" x14ac:dyDescent="0.2">
      <c r="A51" s="44" t="s">
        <v>157</v>
      </c>
      <c r="B51" s="23">
        <f t="shared" si="2"/>
        <v>30963</v>
      </c>
      <c r="C51" s="45">
        <f>SUMIF('ESTABLECIMIENTOS-OK'!$AY$6:$AY$557,"=NO PERT. HOSP JUANJUI",'ESTABLECIMIENTOS-OK'!G$6:G$557)</f>
        <v>563</v>
      </c>
      <c r="D51" s="45">
        <f>SUMIF('ESTABLECIMIENTOS-OK'!$AY$6:$AY$557,"=NO PERT. HOSP JUANJUI",'ESTABLECIMIENTOS-OK'!H$6:H$557)</f>
        <v>672</v>
      </c>
      <c r="E51" s="45">
        <f>SUMIF('ESTABLECIMIENTOS-OK'!$AY$6:$AY$557,"=NO PERT. HOSP JUANJUI",'ESTABLECIMIENTOS-OK'!I$6:I$557)</f>
        <v>729</v>
      </c>
      <c r="F51" s="45">
        <f>SUMIF('ESTABLECIMIENTOS-OK'!$AY$6:$AY$557,"=NO PERT. HOSP JUANJUI",'ESTABLECIMIENTOS-OK'!J$6:J$557)</f>
        <v>683</v>
      </c>
      <c r="G51" s="45">
        <f>SUMIF('ESTABLECIMIENTOS-OK'!$AY$6:$AY$557,"=NO PERT. HOSP JUANJUI",'ESTABLECIMIENTOS-OK'!K$6:K$557)</f>
        <v>522</v>
      </c>
      <c r="H51" s="45">
        <f>SUMIF('ESTABLECIMIENTOS-OK'!$AY$6:$AY$557,"=NO PERT. HOSP JUANJUI",'ESTABLECIMIENTOS-OK'!L$6:L$557)</f>
        <v>506</v>
      </c>
      <c r="I51" s="45">
        <f>SUMIF('ESTABLECIMIENTOS-OK'!$AY$6:$AY$557,"=NO PERT. HOSP JUANJUI",'ESTABLECIMIENTOS-OK'!M$6:M$557)</f>
        <v>709</v>
      </c>
      <c r="J51" s="45">
        <f>SUMIF('ESTABLECIMIENTOS-OK'!$AY$6:$AY$557,"=NO PERT. HOSP JUANJUI",'ESTABLECIMIENTOS-OK'!N$6:N$557)</f>
        <v>669</v>
      </c>
      <c r="K51" s="45">
        <f>SUMIF('ESTABLECIMIENTOS-OK'!$AY$6:$AY$557,"=NO PERT. HOSP JUANJUI",'ESTABLECIMIENTOS-OK'!O$6:O$557)</f>
        <v>576</v>
      </c>
      <c r="L51" s="45">
        <f>SUMIF('ESTABLECIMIENTOS-OK'!$AY$6:$AY$557,"=NO PERT. HOSP JUANJUI",'ESTABLECIMIENTOS-OK'!P$6:P$557)</f>
        <v>554</v>
      </c>
      <c r="M51" s="45">
        <f>SUMIF('ESTABLECIMIENTOS-OK'!$AY$6:$AY$557,"=NO PERT. HOSP JUANJUI",'ESTABLECIMIENTOS-OK'!Q$6:Q$557)</f>
        <v>472</v>
      </c>
      <c r="N51" s="45">
        <f>SUMIF('ESTABLECIMIENTOS-OK'!$AY$6:$AY$557,"=NO PERT. HOSP JUANJUI",'ESTABLECIMIENTOS-OK'!R$6:R$557)</f>
        <v>611</v>
      </c>
      <c r="O51" s="45">
        <f>SUMIF('ESTABLECIMIENTOS-OK'!$AY$6:$AY$557,"=NO PERT. HOSP JUANJUI",'ESTABLECIMIENTOS-OK'!S$6:S$557)</f>
        <v>631</v>
      </c>
      <c r="P51" s="45">
        <f>SUMIF('ESTABLECIMIENTOS-OK'!$AY$6:$AY$557,"=NO PERT. HOSP JUANJUI",'ESTABLECIMIENTOS-OK'!T$6:T$557)</f>
        <v>577</v>
      </c>
      <c r="Q51" s="45">
        <f>SUMIF('ESTABLECIMIENTOS-OK'!$AY$6:$AY$557,"=NO PERT. HOSP JUANJUI",'ESTABLECIMIENTOS-OK'!U$6:U$557)</f>
        <v>608</v>
      </c>
      <c r="R51" s="45">
        <f>SUMIF('ESTABLECIMIENTOS-OK'!$AY$6:$AY$557,"=NO PERT. HOSP JUANJUI",'ESTABLECIMIENTOS-OK'!V$6:V$557)</f>
        <v>609</v>
      </c>
      <c r="S51" s="45">
        <f>SUMIF('ESTABLECIMIENTOS-OK'!$AY$6:$AY$557,"=NO PERT. HOSP JUANJUI",'ESTABLECIMIENTOS-OK'!W$6:W$557)</f>
        <v>565</v>
      </c>
      <c r="T51" s="45">
        <f>SUMIF('ESTABLECIMIENTOS-OK'!$AY$6:$AY$557,"=NO PERT. HOSP JUANJUI",'ESTABLECIMIENTOS-OK'!X$6:X$557)</f>
        <v>540</v>
      </c>
      <c r="U51" s="45">
        <f>SUMIF('ESTABLECIMIENTOS-OK'!$AY$6:$AY$557,"=NO PERT. HOSP JUANJUI",'ESTABLECIMIENTOS-OK'!Y$6:Y$557)</f>
        <v>549</v>
      </c>
      <c r="V51" s="45">
        <f>SUMIF('ESTABLECIMIENTOS-OK'!$AY$6:$AY$557,"=NO PERT. HOSP JUANJUI",'ESTABLECIMIENTOS-OK'!Z$6:Z$557)</f>
        <v>519</v>
      </c>
      <c r="W51" s="45">
        <f>SUMIF('ESTABLECIMIENTOS-OK'!$AY$6:$AY$557,"=NO PERT. HOSP JUANJUI",'ESTABLECIMIENTOS-OK'!AA$6:AA$557)</f>
        <v>2377</v>
      </c>
      <c r="X51" s="45">
        <f>SUMIF('ESTABLECIMIENTOS-OK'!$AY$6:$AY$557,"=NO PERT. HOSP JUANJUI",'ESTABLECIMIENTOS-OK'!AB$6:AB$557)</f>
        <v>2430</v>
      </c>
      <c r="Y51" s="45">
        <f>SUMIF('ESTABLECIMIENTOS-OK'!$AY$6:$AY$557,"=NO PERT. HOSP JUANJUI",'ESTABLECIMIENTOS-OK'!AC$6:AC$557)</f>
        <v>2178</v>
      </c>
      <c r="Z51" s="45">
        <f>SUMIF('ESTABLECIMIENTOS-OK'!$AY$6:$AY$557,"=NO PERT. HOSP JUANJUI",'ESTABLECIMIENTOS-OK'!AD$6:AD$557)</f>
        <v>2188</v>
      </c>
      <c r="AA51" s="45">
        <f>SUMIF('ESTABLECIMIENTOS-OK'!$AY$6:$AY$557,"=NO PERT. HOSP JUANJUI",'ESTABLECIMIENTOS-OK'!AE$6:AE$557)</f>
        <v>1915</v>
      </c>
      <c r="AB51" s="45">
        <f>SUMIF('ESTABLECIMIENTOS-OK'!$AY$6:$AY$557,"=NO PERT. HOSP JUANJUI",'ESTABLECIMIENTOS-OK'!AF$6:AF$557)</f>
        <v>1712</v>
      </c>
      <c r="AC51" s="45">
        <f>SUMIF('ESTABLECIMIENTOS-OK'!$AY$6:$AY$557,"=NO PERT. HOSP JUANJUI",'ESTABLECIMIENTOS-OK'!AG$6:AG$557)</f>
        <v>1655</v>
      </c>
      <c r="AD51" s="45">
        <f>SUMIF('ESTABLECIMIENTOS-OK'!$AY$6:$AY$557,"=NO PERT. HOSP JUANJUI",'ESTABLECIMIENTOS-OK'!AH$6:AH$557)</f>
        <v>1461</v>
      </c>
      <c r="AE51" s="45">
        <f>SUMIF('ESTABLECIMIENTOS-OK'!$AY$6:$AY$557,"=NO PERT. HOSP JUANJUI",'ESTABLECIMIENTOS-OK'!AI$6:AI$557)</f>
        <v>1153</v>
      </c>
      <c r="AF51" s="45">
        <f>SUMIF('ESTABLECIMIENTOS-OK'!$AY$6:$AY$557,"=NO PERT. HOSP JUANJUI",'ESTABLECIMIENTOS-OK'!AJ$6:AJ$557)</f>
        <v>795</v>
      </c>
      <c r="AG51" s="45">
        <f>SUMIF('ESTABLECIMIENTOS-OK'!$AY$6:$AY$557,"=NO PERT. HOSP JUANJUI",'ESTABLECIMIENTOS-OK'!AK$6:AK$557)</f>
        <v>511</v>
      </c>
      <c r="AH51" s="45">
        <f>SUMIF('ESTABLECIMIENTOS-OK'!$AY$6:$AY$557,"=NO PERT. HOSP JUANJUI",'ESTABLECIMIENTOS-OK'!AL$6:AL$557)</f>
        <v>346</v>
      </c>
      <c r="AI51" s="45">
        <f>SUMIF('ESTABLECIMIENTOS-OK'!$AY$6:$AY$557,"=NO PERT. HOSP JUANJUI",'ESTABLECIMIENTOS-OK'!AM$6:AM$557)</f>
        <v>201</v>
      </c>
      <c r="AJ51" s="45">
        <f>SUMIF('ESTABLECIMIENTOS-OK'!$AY$6:$AY$557,"=NO PERT. HOSP JUANJUI",'ESTABLECIMIENTOS-OK'!AN$6:AN$557)</f>
        <v>177</v>
      </c>
      <c r="AK51" s="45">
        <f>SUMIF('ESTABLECIMIENTOS-OK'!$AY$6:$AY$557,"=NO PERT. HOSP JUANJUI",'ESTABLECIMIENTOS-OK'!AO$6:AO$557)</f>
        <v>27</v>
      </c>
      <c r="AL51" s="45">
        <f>SUMIF('ESTABLECIMIENTOS-OK'!$AY$6:$AY$557,"=NO PERT. HOSP JUANJUI",'ESTABLECIMIENTOS-OK'!AP$6:AP$557)</f>
        <v>265</v>
      </c>
      <c r="AM51" s="45">
        <f>SUMIF('ESTABLECIMIENTOS-OK'!$AY$6:$AY$557,"=NO PERT. HOSP JUANJUI",'ESTABLECIMIENTOS-OK'!AQ$6:AQ$557)</f>
        <v>296</v>
      </c>
      <c r="AN51" s="45">
        <f>SUMIF('ESTABLECIMIENTOS-OK'!$AY$6:$AY$557,"=NO PERT. HOSP JUANJUI",'ESTABLECIMIENTOS-OK'!AR$6:AR$557)</f>
        <v>679</v>
      </c>
      <c r="AO51" s="45">
        <f>SUMIF('ESTABLECIMIENTOS-OK'!$AY$6:$AY$557,"=NO PERT. HOSP JUANJUI",'ESTABLECIMIENTOS-OK'!AS$6:AS$557)</f>
        <v>14762</v>
      </c>
      <c r="AP51" s="45">
        <f>SUMIF('ESTABLECIMIENTOS-OK'!$AY$6:$AY$557,"=NO PERT. HOSP JUANJUI",'ESTABLECIMIENTOS-OK'!AT$6:AT$557)</f>
        <v>1395</v>
      </c>
      <c r="AQ51" s="45">
        <f>SUMIF('ESTABLECIMIENTOS-OK'!$AY$6:$AY$557,"=NO PERT. HOSP JUANJUI",'ESTABLECIMIENTOS-OK'!AU$6:AU$557)</f>
        <v>1366</v>
      </c>
      <c r="AR51" s="45">
        <f>SUMIF('ESTABLECIMIENTOS-OK'!$AY$6:$AY$557,"=NO PERT. HOSP JUANJUI",'ESTABLECIMIENTOS-OK'!AV$6:AV$557)</f>
        <v>6288</v>
      </c>
      <c r="AS51" s="45">
        <f>SUMIF('ESTABLECIMIENTOS-OK'!$AY$6:$AY$557,"=NO PERT. HOSP JUANJUI",'ESTABLECIMIENTOS-OK'!AW$6:AW$557)</f>
        <v>1262</v>
      </c>
    </row>
    <row r="52" spans="1:45" ht="23.25" customHeight="1" x14ac:dyDescent="0.2">
      <c r="A52" s="44" t="s">
        <v>158</v>
      </c>
      <c r="B52" s="23">
        <f t="shared" si="2"/>
        <v>11211</v>
      </c>
      <c r="C52" s="45">
        <f>SUMIF('ESTABLECIMIENTOS-OK'!$AY$6:$AY$557,"=JUANJUI",'ESTABLECIMIENTOS-OK'!G$6:G$557)</f>
        <v>231</v>
      </c>
      <c r="D52" s="45">
        <f>SUMIF('ESTABLECIMIENTOS-OK'!$AY$6:$AY$557,"=JUANJUI",'ESTABLECIMIENTOS-OK'!H$6:H$557)</f>
        <v>233</v>
      </c>
      <c r="E52" s="45">
        <f>SUMIF('ESTABLECIMIENTOS-OK'!$AY$6:$AY$557,"=JUANJUI",'ESTABLECIMIENTOS-OK'!I$6:I$557)</f>
        <v>244</v>
      </c>
      <c r="F52" s="45">
        <f>SUMIF('ESTABLECIMIENTOS-OK'!$AY$6:$AY$557,"=JUANJUI",'ESTABLECIMIENTOS-OK'!J$6:J$557)</f>
        <v>229</v>
      </c>
      <c r="G52" s="45">
        <f>SUMIF('ESTABLECIMIENTOS-OK'!$AY$6:$AY$557,"=JUANJUI",'ESTABLECIMIENTOS-OK'!K$6:K$557)</f>
        <v>201</v>
      </c>
      <c r="H52" s="45">
        <f>SUMIF('ESTABLECIMIENTOS-OK'!$AY$6:$AY$557,"=JUANJUI",'ESTABLECIMIENTOS-OK'!L$6:L$557)</f>
        <v>217</v>
      </c>
      <c r="I52" s="45">
        <f>SUMIF('ESTABLECIMIENTOS-OK'!$AY$6:$AY$557,"=JUANJUI",'ESTABLECIMIENTOS-OK'!M$6:M$557)</f>
        <v>229</v>
      </c>
      <c r="J52" s="45">
        <f>SUMIF('ESTABLECIMIENTOS-OK'!$AY$6:$AY$557,"=JUANJUI",'ESTABLECIMIENTOS-OK'!N$6:N$557)</f>
        <v>219</v>
      </c>
      <c r="K52" s="45">
        <f>SUMIF('ESTABLECIMIENTOS-OK'!$AY$6:$AY$557,"=JUANJUI",'ESTABLECIMIENTOS-OK'!O$6:O$557)</f>
        <v>225</v>
      </c>
      <c r="L52" s="45">
        <f>SUMIF('ESTABLECIMIENTOS-OK'!$AY$6:$AY$557,"=JUANJUI",'ESTABLECIMIENTOS-OK'!P$6:P$557)</f>
        <v>220</v>
      </c>
      <c r="M52" s="45">
        <f>SUMIF('ESTABLECIMIENTOS-OK'!$AY$6:$AY$557,"=JUANJUI",'ESTABLECIMIENTOS-OK'!Q$6:Q$557)</f>
        <v>207</v>
      </c>
      <c r="N52" s="45">
        <f>SUMIF('ESTABLECIMIENTOS-OK'!$AY$6:$AY$557,"=JUANJUI",'ESTABLECIMIENTOS-OK'!R$6:R$557)</f>
        <v>222</v>
      </c>
      <c r="O52" s="45">
        <f>SUMIF('ESTABLECIMIENTOS-OK'!$AY$6:$AY$557,"=JUANJUI",'ESTABLECIMIENTOS-OK'!S$6:S$557)</f>
        <v>223</v>
      </c>
      <c r="P52" s="45">
        <f>SUMIF('ESTABLECIMIENTOS-OK'!$AY$6:$AY$557,"=JUANJUI",'ESTABLECIMIENTOS-OK'!T$6:T$557)</f>
        <v>222</v>
      </c>
      <c r="Q52" s="45">
        <f>SUMIF('ESTABLECIMIENTOS-OK'!$AY$6:$AY$557,"=JUANJUI",'ESTABLECIMIENTOS-OK'!U$6:U$557)</f>
        <v>230</v>
      </c>
      <c r="R52" s="45">
        <f>SUMIF('ESTABLECIMIENTOS-OK'!$AY$6:$AY$557,"=JUANJUI",'ESTABLECIMIENTOS-OK'!V$6:V$557)</f>
        <v>224</v>
      </c>
      <c r="S52" s="45">
        <f>SUMIF('ESTABLECIMIENTOS-OK'!$AY$6:$AY$557,"=JUANJUI",'ESTABLECIMIENTOS-OK'!W$6:W$557)</f>
        <v>209</v>
      </c>
      <c r="T52" s="45">
        <f>SUMIF('ESTABLECIMIENTOS-OK'!$AY$6:$AY$557,"=JUANJUI",'ESTABLECIMIENTOS-OK'!X$6:X$557)</f>
        <v>212</v>
      </c>
      <c r="U52" s="45">
        <f>SUMIF('ESTABLECIMIENTOS-OK'!$AY$6:$AY$557,"=JUANJUI",'ESTABLECIMIENTOS-OK'!Y$6:Y$557)</f>
        <v>201</v>
      </c>
      <c r="V52" s="45">
        <f>SUMIF('ESTABLECIMIENTOS-OK'!$AY$6:$AY$557,"=JUANJUI",'ESTABLECIMIENTOS-OK'!Z$6:Z$557)</f>
        <v>185</v>
      </c>
      <c r="W52" s="45">
        <f>SUMIF('ESTABLECIMIENTOS-OK'!$AY$6:$AY$557,"=JUANJUI",'ESTABLECIMIENTOS-OK'!AA$6:AA$557)</f>
        <v>849</v>
      </c>
      <c r="X52" s="45">
        <f>SUMIF('ESTABLECIMIENTOS-OK'!$AY$6:$AY$557,"=JUANJUI",'ESTABLECIMIENTOS-OK'!AB$6:AB$557)</f>
        <v>875</v>
      </c>
      <c r="Y52" s="45">
        <f>SUMIF('ESTABLECIMIENTOS-OK'!$AY$6:$AY$557,"=JUANJUI",'ESTABLECIMIENTOS-OK'!AC$6:AC$557)</f>
        <v>794</v>
      </c>
      <c r="Z52" s="45">
        <f>SUMIF('ESTABLECIMIENTOS-OK'!$AY$6:$AY$557,"=JUANJUI",'ESTABLECIMIENTOS-OK'!AD$6:AD$557)</f>
        <v>809</v>
      </c>
      <c r="AA52" s="45">
        <f>SUMIF('ESTABLECIMIENTOS-OK'!$AY$6:$AY$557,"=JUANJUI",'ESTABLECIMIENTOS-OK'!AE$6:AE$557)</f>
        <v>711</v>
      </c>
      <c r="AB52" s="45">
        <f>SUMIF('ESTABLECIMIENTOS-OK'!$AY$6:$AY$557,"=JUANJUI",'ESTABLECIMIENTOS-OK'!AF$6:AF$557)</f>
        <v>619</v>
      </c>
      <c r="AC52" s="45">
        <f>SUMIF('ESTABLECIMIENTOS-OK'!$AY$6:$AY$557,"=JUANJUI",'ESTABLECIMIENTOS-OK'!AG$6:AG$557)</f>
        <v>581</v>
      </c>
      <c r="AD52" s="45">
        <f>SUMIF('ESTABLECIMIENTOS-OK'!$AY$6:$AY$557,"=JUANJUI",'ESTABLECIMIENTOS-OK'!AH$6:AH$557)</f>
        <v>504</v>
      </c>
      <c r="AE52" s="45">
        <f>SUMIF('ESTABLECIMIENTOS-OK'!$AY$6:$AY$557,"=JUANJUI",'ESTABLECIMIENTOS-OK'!AI$6:AI$557)</f>
        <v>396</v>
      </c>
      <c r="AF52" s="45">
        <f>SUMIF('ESTABLECIMIENTOS-OK'!$AY$6:$AY$557,"=JUANJUI",'ESTABLECIMIENTOS-OK'!AJ$6:AJ$557)</f>
        <v>288</v>
      </c>
      <c r="AG52" s="45">
        <f>SUMIF('ESTABLECIMIENTOS-OK'!$AY$6:$AY$557,"=JUANJUI",'ESTABLECIMIENTOS-OK'!AK$6:AK$557)</f>
        <v>175</v>
      </c>
      <c r="AH52" s="45">
        <f>SUMIF('ESTABLECIMIENTOS-OK'!$AY$6:$AY$557,"=JUANJUI",'ESTABLECIMIENTOS-OK'!AL$6:AL$557)</f>
        <v>114</v>
      </c>
      <c r="AI52" s="45">
        <f>SUMIF('ESTABLECIMIENTOS-OK'!$AY$6:$AY$557,"=JUANJUI",'ESTABLECIMIENTOS-OK'!AM$6:AM$557)</f>
        <v>61</v>
      </c>
      <c r="AJ52" s="45">
        <f>SUMIF('ESTABLECIMIENTOS-OK'!$AY$6:$AY$557,"=JUANJUI",'ESTABLECIMIENTOS-OK'!AN$6:AN$557)</f>
        <v>52</v>
      </c>
      <c r="AK52" s="45">
        <f>SUMIF('ESTABLECIMIENTOS-OK'!$AY$6:$AY$557,"=JUANJUI",'ESTABLECIMIENTOS-OK'!AO$6:AO$557)</f>
        <v>17</v>
      </c>
      <c r="AL52" s="45">
        <f>SUMIF('ESTABLECIMIENTOS-OK'!$AY$6:$AY$557,"=JUANJUI",'ESTABLECIMIENTOS-OK'!AP$6:AP$557)</f>
        <v>109</v>
      </c>
      <c r="AM52" s="45">
        <f>SUMIF('ESTABLECIMIENTOS-OK'!$AY$6:$AY$557,"=JUANJUI",'ESTABLECIMIENTOS-OK'!AQ$6:AQ$557)</f>
        <v>124</v>
      </c>
      <c r="AN52" s="45">
        <f>SUMIF('ESTABLECIMIENTOS-OK'!$AY$6:$AY$557,"=JUANJUI",'ESTABLECIMIENTOS-OK'!AR$6:AR$557)</f>
        <v>283</v>
      </c>
      <c r="AO52" s="45">
        <f>SUMIF('ESTABLECIMIENTOS-OK'!$AY$6:$AY$557,"=JUANJUI",'ESTABLECIMIENTOS-OK'!AS$6:AS$557)</f>
        <v>5314</v>
      </c>
      <c r="AP52" s="45">
        <f>SUMIF('ESTABLECIMIENTOS-OK'!$AY$6:$AY$557,"=JUANJUI",'ESTABLECIMIENTOS-OK'!AT$6:AT$557)</f>
        <v>537</v>
      </c>
      <c r="AQ52" s="45">
        <f>SUMIF('ESTABLECIMIENTOS-OK'!$AY$6:$AY$557,"=JUANJUI",'ESTABLECIMIENTOS-OK'!AU$6:AU$557)</f>
        <v>499</v>
      </c>
      <c r="AR52" s="45">
        <f>SUMIF('ESTABLECIMIENTOS-OK'!$AY$6:$AY$557,"=JUANJUI",'ESTABLECIMIENTOS-OK'!AV$6:AV$557)</f>
        <v>2295</v>
      </c>
      <c r="AS52" s="45">
        <f>SUMIF('ESTABLECIMIENTOS-OK'!$AY$6:$AY$557,"=JUANJUI",'ESTABLECIMIENTOS-OK'!AW$6:AW$557)</f>
        <v>444</v>
      </c>
    </row>
    <row r="53" spans="1:45" ht="23.25" customHeight="1" x14ac:dyDescent="0.2">
      <c r="A53" s="44" t="s">
        <v>159</v>
      </c>
      <c r="B53" s="23">
        <f t="shared" si="2"/>
        <v>8623</v>
      </c>
      <c r="C53" s="45">
        <f>SUMIF('ESTABLECIMIENTOS-OK'!$AY$6:$AY$557,"=COSTA RICA",'ESTABLECIMIENTOS-OK'!G$6:G$557)</f>
        <v>187</v>
      </c>
      <c r="D53" s="45">
        <f>SUMIF('ESTABLECIMIENTOS-OK'!$AY$6:$AY$557,"=COSTA RICA",'ESTABLECIMIENTOS-OK'!H$6:H$557)</f>
        <v>176</v>
      </c>
      <c r="E53" s="45">
        <f>SUMIF('ESTABLECIMIENTOS-OK'!$AY$6:$AY$557,"=COSTA RICA",'ESTABLECIMIENTOS-OK'!I$6:I$557)</f>
        <v>170</v>
      </c>
      <c r="F53" s="45">
        <f>SUMIF('ESTABLECIMIENTOS-OK'!$AY$6:$AY$557,"=COSTA RICA",'ESTABLECIMIENTOS-OK'!J$6:J$557)</f>
        <v>170</v>
      </c>
      <c r="G53" s="45">
        <f>SUMIF('ESTABLECIMIENTOS-OK'!$AY$6:$AY$557,"=COSTA RICA",'ESTABLECIMIENTOS-OK'!K$6:K$557)</f>
        <v>152</v>
      </c>
      <c r="H53" s="45">
        <f>SUMIF('ESTABLECIMIENTOS-OK'!$AY$6:$AY$557,"=COSTA RICA",'ESTABLECIMIENTOS-OK'!L$6:L$557)</f>
        <v>175</v>
      </c>
      <c r="I53" s="45">
        <f>SUMIF('ESTABLECIMIENTOS-OK'!$AY$6:$AY$557,"=COSTA RICA",'ESTABLECIMIENTOS-OK'!M$6:M$557)</f>
        <v>178</v>
      </c>
      <c r="J53" s="45">
        <f>SUMIF('ESTABLECIMIENTOS-OK'!$AY$6:$AY$557,"=COSTA RICA",'ESTABLECIMIENTOS-OK'!N$6:N$557)</f>
        <v>167</v>
      </c>
      <c r="K53" s="45">
        <f>SUMIF('ESTABLECIMIENTOS-OK'!$AY$6:$AY$557,"=COSTA RICA",'ESTABLECIMIENTOS-OK'!O$6:O$557)</f>
        <v>158</v>
      </c>
      <c r="L53" s="45">
        <f>SUMIF('ESTABLECIMIENTOS-OK'!$AY$6:$AY$557,"=COSTA RICA",'ESTABLECIMIENTOS-OK'!P$6:P$557)</f>
        <v>180</v>
      </c>
      <c r="M53" s="45">
        <f>SUMIF('ESTABLECIMIENTOS-OK'!$AY$6:$AY$557,"=COSTA RICA",'ESTABLECIMIENTOS-OK'!Q$6:Q$557)</f>
        <v>179</v>
      </c>
      <c r="N53" s="45">
        <f>SUMIF('ESTABLECIMIENTOS-OK'!$AY$6:$AY$557,"=COSTA RICA",'ESTABLECIMIENTOS-OK'!R$6:R$557)</f>
        <v>171</v>
      </c>
      <c r="O53" s="45">
        <f>SUMIF('ESTABLECIMIENTOS-OK'!$AY$6:$AY$557,"=COSTA RICA",'ESTABLECIMIENTOS-OK'!S$6:S$557)</f>
        <v>163</v>
      </c>
      <c r="P53" s="45">
        <f>SUMIF('ESTABLECIMIENTOS-OK'!$AY$6:$AY$557,"=COSTA RICA",'ESTABLECIMIENTOS-OK'!T$6:T$557)</f>
        <v>177</v>
      </c>
      <c r="Q53" s="45">
        <f>SUMIF('ESTABLECIMIENTOS-OK'!$AY$6:$AY$557,"=COSTA RICA",'ESTABLECIMIENTOS-OK'!U$6:U$557)</f>
        <v>177</v>
      </c>
      <c r="R53" s="45">
        <f>SUMIF('ESTABLECIMIENTOS-OK'!$AY$6:$AY$557,"=COSTA RICA",'ESTABLECIMIENTOS-OK'!V$6:V$557)</f>
        <v>173</v>
      </c>
      <c r="S53" s="45">
        <f>SUMIF('ESTABLECIMIENTOS-OK'!$AY$6:$AY$557,"=COSTA RICA",'ESTABLECIMIENTOS-OK'!W$6:W$557)</f>
        <v>159</v>
      </c>
      <c r="T53" s="45">
        <f>SUMIF('ESTABLECIMIENTOS-OK'!$AY$6:$AY$557,"=COSTA RICA",'ESTABLECIMIENTOS-OK'!X$6:X$557)</f>
        <v>169</v>
      </c>
      <c r="U53" s="45">
        <f>SUMIF('ESTABLECIMIENTOS-OK'!$AY$6:$AY$557,"=COSTA RICA",'ESTABLECIMIENTOS-OK'!Y$6:Y$557)</f>
        <v>150</v>
      </c>
      <c r="V53" s="45">
        <f>SUMIF('ESTABLECIMIENTOS-OK'!$AY$6:$AY$557,"=COSTA RICA",'ESTABLECIMIENTOS-OK'!Z$6:Z$557)</f>
        <v>154</v>
      </c>
      <c r="W53" s="45">
        <f>SUMIF('ESTABLECIMIENTOS-OK'!$AY$6:$AY$557,"=COSTA RICA",'ESTABLECIMIENTOS-OK'!AA$6:AA$557)</f>
        <v>667</v>
      </c>
      <c r="X53" s="45">
        <f>SUMIF('ESTABLECIMIENTOS-OK'!$AY$6:$AY$557,"=COSTA RICA",'ESTABLECIMIENTOS-OK'!AB$6:AB$557)</f>
        <v>689</v>
      </c>
      <c r="Y53" s="45">
        <f>SUMIF('ESTABLECIMIENTOS-OK'!$AY$6:$AY$557,"=COSTA RICA",'ESTABLECIMIENTOS-OK'!AC$6:AC$557)</f>
        <v>610</v>
      </c>
      <c r="Z53" s="45">
        <f>SUMIF('ESTABLECIMIENTOS-OK'!$AY$6:$AY$557,"=COSTA RICA",'ESTABLECIMIENTOS-OK'!AD$6:AD$557)</f>
        <v>640</v>
      </c>
      <c r="AA53" s="45">
        <f>SUMIF('ESTABLECIMIENTOS-OK'!$AY$6:$AY$557,"=COSTA RICA",'ESTABLECIMIENTOS-OK'!AE$6:AE$557)</f>
        <v>597</v>
      </c>
      <c r="AB53" s="45">
        <f>SUMIF('ESTABLECIMIENTOS-OK'!$AY$6:$AY$557,"=COSTA RICA",'ESTABLECIMIENTOS-OK'!AF$6:AF$557)</f>
        <v>483</v>
      </c>
      <c r="AC53" s="45">
        <f>SUMIF('ESTABLECIMIENTOS-OK'!$AY$6:$AY$557,"=COSTA RICA",'ESTABLECIMIENTOS-OK'!AG$6:AG$557)</f>
        <v>433</v>
      </c>
      <c r="AD53" s="45">
        <f>SUMIF('ESTABLECIMIENTOS-OK'!$AY$6:$AY$557,"=COSTA RICA",'ESTABLECIMIENTOS-OK'!AH$6:AH$557)</f>
        <v>369</v>
      </c>
      <c r="AE53" s="45">
        <f>SUMIF('ESTABLECIMIENTOS-OK'!$AY$6:$AY$557,"=COSTA RICA",'ESTABLECIMIENTOS-OK'!AI$6:AI$557)</f>
        <v>283</v>
      </c>
      <c r="AF53" s="45">
        <f>SUMIF('ESTABLECIMIENTOS-OK'!$AY$6:$AY$557,"=COSTA RICA",'ESTABLECIMIENTOS-OK'!AJ$6:AJ$557)</f>
        <v>202</v>
      </c>
      <c r="AG53" s="45">
        <f>SUMIF('ESTABLECIMIENTOS-OK'!$AY$6:$AY$557,"=COSTA RICA",'ESTABLECIMIENTOS-OK'!AK$6:AK$557)</f>
        <v>115</v>
      </c>
      <c r="AH53" s="45">
        <f>SUMIF('ESTABLECIMIENTOS-OK'!$AY$6:$AY$557,"=COSTA RICA",'ESTABLECIMIENTOS-OK'!AL$6:AL$557)</f>
        <v>75</v>
      </c>
      <c r="AI53" s="45">
        <f>SUMIF('ESTABLECIMIENTOS-OK'!$AY$6:$AY$557,"=COSTA RICA",'ESTABLECIMIENTOS-OK'!AM$6:AM$557)</f>
        <v>42</v>
      </c>
      <c r="AJ53" s="45">
        <f>SUMIF('ESTABLECIMIENTOS-OK'!$AY$6:$AY$557,"=COSTA RICA",'ESTABLECIMIENTOS-OK'!AN$6:AN$557)</f>
        <v>33</v>
      </c>
      <c r="AK53" s="45">
        <f>SUMIF('ESTABLECIMIENTOS-OK'!$AY$6:$AY$557,"=COSTA RICA",'ESTABLECIMIENTOS-OK'!AO$6:AO$557)</f>
        <v>16</v>
      </c>
      <c r="AL53" s="45">
        <f>SUMIF('ESTABLECIMIENTOS-OK'!$AY$6:$AY$557,"=COSTA RICA",'ESTABLECIMIENTOS-OK'!AP$6:AP$557)</f>
        <v>92</v>
      </c>
      <c r="AM53" s="45">
        <f>SUMIF('ESTABLECIMIENTOS-OK'!$AY$6:$AY$557,"=COSTA RICA",'ESTABLECIMIENTOS-OK'!AQ$6:AQ$557)</f>
        <v>93</v>
      </c>
      <c r="AN53" s="45">
        <f>SUMIF('ESTABLECIMIENTOS-OK'!$AY$6:$AY$557,"=COSTA RICA",'ESTABLECIMIENTOS-OK'!AR$6:AR$557)</f>
        <v>227</v>
      </c>
      <c r="AO53" s="45">
        <f>SUMIF('ESTABLECIMIENTOS-OK'!$AY$6:$AY$557,"=COSTA RICA",'ESTABLECIMIENTOS-OK'!AS$6:AS$557)</f>
        <v>4141</v>
      </c>
      <c r="AP53" s="45">
        <f>SUMIF('ESTABLECIMIENTOS-OK'!$AY$6:$AY$557,"=COSTA RICA",'ESTABLECIMIENTOS-OK'!AT$6:AT$557)</f>
        <v>416</v>
      </c>
      <c r="AQ53" s="45">
        <f>SUMIF('ESTABLECIMIENTOS-OK'!$AY$6:$AY$557,"=COSTA RICA",'ESTABLECIMIENTOS-OK'!AU$6:AU$557)</f>
        <v>389</v>
      </c>
      <c r="AR53" s="45">
        <f>SUMIF('ESTABLECIMIENTOS-OK'!$AY$6:$AY$557,"=COSTA RICA",'ESTABLECIMIENTOS-OK'!AV$6:AV$557)</f>
        <v>1826</v>
      </c>
      <c r="AS53" s="45">
        <f>SUMIF('ESTABLECIMIENTOS-OK'!$AY$6:$AY$557,"=COSTA RICA",'ESTABLECIMIENTOS-OK'!AW$6:AW$557)</f>
        <v>357</v>
      </c>
    </row>
    <row r="54" spans="1:45" ht="23.25" customHeight="1" x14ac:dyDescent="0.2">
      <c r="A54" s="44" t="s">
        <v>160</v>
      </c>
      <c r="B54" s="23">
        <f t="shared" si="2"/>
        <v>15503</v>
      </c>
      <c r="C54" s="45">
        <f>SUMIF('ESTABLECIMIENTOS-OK'!$AY$6:$AY$557,"=CAMPANILLA",'ESTABLECIMIENTOS-OK'!G$6:G$557)</f>
        <v>292</v>
      </c>
      <c r="D54" s="45">
        <f>SUMIF('ESTABLECIMIENTOS-OK'!$AY$6:$AY$557,"=CAMPANILLA",'ESTABLECIMIENTOS-OK'!H$6:H$557)</f>
        <v>323</v>
      </c>
      <c r="E54" s="45">
        <f>SUMIF('ESTABLECIMIENTOS-OK'!$AY$6:$AY$557,"=CAMPANILLA",'ESTABLECIMIENTOS-OK'!I$6:I$557)</f>
        <v>254</v>
      </c>
      <c r="F54" s="45">
        <f>SUMIF('ESTABLECIMIENTOS-OK'!$AY$6:$AY$557,"=CAMPANILLA",'ESTABLECIMIENTOS-OK'!J$6:J$557)</f>
        <v>282</v>
      </c>
      <c r="G54" s="45">
        <f>SUMIF('ESTABLECIMIENTOS-OK'!$AY$6:$AY$557,"=CAMPANILLA",'ESTABLECIMIENTOS-OK'!K$6:K$557)</f>
        <v>272</v>
      </c>
      <c r="H54" s="45">
        <f>SUMIF('ESTABLECIMIENTOS-OK'!$AY$6:$AY$557,"=CAMPANILLA",'ESTABLECIMIENTOS-OK'!L$6:L$557)</f>
        <v>321</v>
      </c>
      <c r="I54" s="45">
        <f>SUMIF('ESTABLECIMIENTOS-OK'!$AY$6:$AY$557,"=CAMPANILLA",'ESTABLECIMIENTOS-OK'!M$6:M$557)</f>
        <v>336</v>
      </c>
      <c r="J54" s="45">
        <f>SUMIF('ESTABLECIMIENTOS-OK'!$AY$6:$AY$557,"=CAMPANILLA",'ESTABLECIMIENTOS-OK'!N$6:N$557)</f>
        <v>313</v>
      </c>
      <c r="K54" s="45">
        <f>SUMIF('ESTABLECIMIENTOS-OK'!$AY$6:$AY$557,"=CAMPANILLA",'ESTABLECIMIENTOS-OK'!O$6:O$557)</f>
        <v>302</v>
      </c>
      <c r="L54" s="45">
        <f>SUMIF('ESTABLECIMIENTOS-OK'!$AY$6:$AY$557,"=CAMPANILLA",'ESTABLECIMIENTOS-OK'!P$6:P$557)</f>
        <v>322</v>
      </c>
      <c r="M54" s="45">
        <f>SUMIF('ESTABLECIMIENTOS-OK'!$AY$6:$AY$557,"=CAMPANILLA",'ESTABLECIMIENTOS-OK'!Q$6:Q$557)</f>
        <v>322</v>
      </c>
      <c r="N54" s="45">
        <f>SUMIF('ESTABLECIMIENTOS-OK'!$AY$6:$AY$557,"=CAMPANILLA",'ESTABLECIMIENTOS-OK'!R$6:R$557)</f>
        <v>323</v>
      </c>
      <c r="O54" s="45">
        <f>SUMIF('ESTABLECIMIENTOS-OK'!$AY$6:$AY$557,"=CAMPANILLA",'ESTABLECIMIENTOS-OK'!S$6:S$557)</f>
        <v>336</v>
      </c>
      <c r="P54" s="45">
        <f>SUMIF('ESTABLECIMIENTOS-OK'!$AY$6:$AY$557,"=CAMPANILLA",'ESTABLECIMIENTOS-OK'!T$6:T$557)</f>
        <v>317</v>
      </c>
      <c r="Q54" s="45">
        <f>SUMIF('ESTABLECIMIENTOS-OK'!$AY$6:$AY$557,"=CAMPANILLA",'ESTABLECIMIENTOS-OK'!U$6:U$557)</f>
        <v>319</v>
      </c>
      <c r="R54" s="45">
        <f>SUMIF('ESTABLECIMIENTOS-OK'!$AY$6:$AY$557,"=CAMPANILLA",'ESTABLECIMIENTOS-OK'!V$6:V$557)</f>
        <v>310</v>
      </c>
      <c r="S54" s="45">
        <f>SUMIF('ESTABLECIMIENTOS-OK'!$AY$6:$AY$557,"=CAMPANILLA",'ESTABLECIMIENTOS-OK'!W$6:W$557)</f>
        <v>294</v>
      </c>
      <c r="T54" s="45">
        <f>SUMIF('ESTABLECIMIENTOS-OK'!$AY$6:$AY$557,"=CAMPANILLA",'ESTABLECIMIENTOS-OK'!X$6:X$557)</f>
        <v>291</v>
      </c>
      <c r="U54" s="45">
        <f>SUMIF('ESTABLECIMIENTOS-OK'!$AY$6:$AY$557,"=CAMPANILLA",'ESTABLECIMIENTOS-OK'!Y$6:Y$557)</f>
        <v>265</v>
      </c>
      <c r="V54" s="45">
        <f>SUMIF('ESTABLECIMIENTOS-OK'!$AY$6:$AY$557,"=CAMPANILLA",'ESTABLECIMIENTOS-OK'!Z$6:Z$557)</f>
        <v>272</v>
      </c>
      <c r="W54" s="45">
        <f>SUMIF('ESTABLECIMIENTOS-OK'!$AY$6:$AY$557,"=CAMPANILLA",'ESTABLECIMIENTOS-OK'!AA$6:AA$557)</f>
        <v>1278</v>
      </c>
      <c r="X54" s="45">
        <f>SUMIF('ESTABLECIMIENTOS-OK'!$AY$6:$AY$557,"=CAMPANILLA",'ESTABLECIMIENTOS-OK'!AB$6:AB$557)</f>
        <v>1209</v>
      </c>
      <c r="Y54" s="45">
        <f>SUMIF('ESTABLECIMIENTOS-OK'!$AY$6:$AY$557,"=CAMPANILLA",'ESTABLECIMIENTOS-OK'!AC$6:AC$557)</f>
        <v>1187</v>
      </c>
      <c r="Z54" s="45">
        <f>SUMIF('ESTABLECIMIENTOS-OK'!$AY$6:$AY$557,"=CAMPANILLA",'ESTABLECIMIENTOS-OK'!AD$6:AD$557)</f>
        <v>1078</v>
      </c>
      <c r="AA54" s="45">
        <f>SUMIF('ESTABLECIMIENTOS-OK'!$AY$6:$AY$557,"=CAMPANILLA",'ESTABLECIMIENTOS-OK'!AE$6:AE$557)</f>
        <v>1117</v>
      </c>
      <c r="AB54" s="45">
        <f>SUMIF('ESTABLECIMIENTOS-OK'!$AY$6:$AY$557,"=CAMPANILLA",'ESTABLECIMIENTOS-OK'!AF$6:AF$557)</f>
        <v>864</v>
      </c>
      <c r="AC54" s="45">
        <f>SUMIF('ESTABLECIMIENTOS-OK'!$AY$6:$AY$557,"=CAMPANILLA",'ESTABLECIMIENTOS-OK'!AG$6:AG$557)</f>
        <v>738</v>
      </c>
      <c r="AD54" s="45">
        <f>SUMIF('ESTABLECIMIENTOS-OK'!$AY$6:$AY$557,"=CAMPANILLA",'ESTABLECIMIENTOS-OK'!AH$6:AH$557)</f>
        <v>663</v>
      </c>
      <c r="AE54" s="45">
        <f>SUMIF('ESTABLECIMIENTOS-OK'!$AY$6:$AY$557,"=CAMPANILLA",'ESTABLECIMIENTOS-OK'!AI$6:AI$557)</f>
        <v>491</v>
      </c>
      <c r="AF54" s="45">
        <f>SUMIF('ESTABLECIMIENTOS-OK'!$AY$6:$AY$557,"=CAMPANILLA",'ESTABLECIMIENTOS-OK'!AJ$6:AJ$557)</f>
        <v>352</v>
      </c>
      <c r="AG54" s="45">
        <f>SUMIF('ESTABLECIMIENTOS-OK'!$AY$6:$AY$557,"=CAMPANILLA",'ESTABLECIMIENTOS-OK'!AK$6:AK$557)</f>
        <v>207</v>
      </c>
      <c r="AH54" s="45">
        <f>SUMIF('ESTABLECIMIENTOS-OK'!$AY$6:$AY$557,"=CAMPANILLA",'ESTABLECIMIENTOS-OK'!AL$6:AL$557)</f>
        <v>122</v>
      </c>
      <c r="AI54" s="45">
        <f>SUMIF('ESTABLECIMIENTOS-OK'!$AY$6:$AY$557,"=CAMPANILLA",'ESTABLECIMIENTOS-OK'!AM$6:AM$557)</f>
        <v>70</v>
      </c>
      <c r="AJ54" s="45">
        <f>SUMIF('ESTABLECIMIENTOS-OK'!$AY$6:$AY$557,"=CAMPANILLA",'ESTABLECIMIENTOS-OK'!AN$6:AN$557)</f>
        <v>61</v>
      </c>
      <c r="AK54" s="45">
        <f>SUMIF('ESTABLECIMIENTOS-OK'!$AY$6:$AY$557,"=CAMPANILLA",'ESTABLECIMIENTOS-OK'!AO$6:AO$557)</f>
        <v>17</v>
      </c>
      <c r="AL54" s="45">
        <f>SUMIF('ESTABLECIMIENTOS-OK'!$AY$6:$AY$557,"=CAMPANILLA",'ESTABLECIMIENTOS-OK'!AP$6:AP$557)</f>
        <v>158</v>
      </c>
      <c r="AM54" s="45">
        <f>SUMIF('ESTABLECIMIENTOS-OK'!$AY$6:$AY$557,"=CAMPANILLA",'ESTABLECIMIENTOS-OK'!AQ$6:AQ$557)</f>
        <v>135</v>
      </c>
      <c r="AN54" s="45">
        <f>SUMIF('ESTABLECIMIENTOS-OK'!$AY$6:$AY$557,"=CAMPANILLA",'ESTABLECIMIENTOS-OK'!AR$6:AR$557)</f>
        <v>354</v>
      </c>
      <c r="AO54" s="45">
        <f>SUMIF('ESTABLECIMIENTOS-OK'!$AY$6:$AY$557,"=CAMPANILLA",'ESTABLECIMIENTOS-OK'!AS$6:AS$557)</f>
        <v>7453</v>
      </c>
      <c r="AP54" s="45">
        <f>SUMIF('ESTABLECIMIENTOS-OK'!$AY$6:$AY$557,"=CAMPANILLA",'ESTABLECIMIENTOS-OK'!AT$6:AT$557)</f>
        <v>780</v>
      </c>
      <c r="AQ54" s="45">
        <f>SUMIF('ESTABLECIMIENTOS-OK'!$AY$6:$AY$557,"=CAMPANILLA",'ESTABLECIMIENTOS-OK'!AU$6:AU$557)</f>
        <v>711</v>
      </c>
      <c r="AR54" s="45">
        <f>SUMIF('ESTABLECIMIENTOS-OK'!$AY$6:$AY$557,"=CAMPANILLA",'ESTABLECIMIENTOS-OK'!AV$6:AV$557)</f>
        <v>3316</v>
      </c>
      <c r="AS54" s="45">
        <f>SUMIF('ESTABLECIMIENTOS-OK'!$AY$6:$AY$557,"=CAMPANILLA",'ESTABLECIMIENTOS-OK'!AW$6:AW$557)</f>
        <v>585</v>
      </c>
    </row>
    <row r="55" spans="1:45" ht="23.25" customHeight="1" x14ac:dyDescent="0.2">
      <c r="A55" s="44" t="s">
        <v>161</v>
      </c>
      <c r="B55" s="23">
        <f t="shared" si="2"/>
        <v>12562</v>
      </c>
      <c r="C55" s="45">
        <f>SUMIF('ESTABLECIMIENTOS-OK'!$AY$6:$AY$557,"=HUICUNGO",'ESTABLECIMIENTOS-OK'!G$6:G$557)</f>
        <v>270</v>
      </c>
      <c r="D55" s="45">
        <f>SUMIF('ESTABLECIMIENTOS-OK'!$AY$6:$AY$557,"=HUICUNGO",'ESTABLECIMIENTOS-OK'!H$6:H$557)</f>
        <v>250</v>
      </c>
      <c r="E55" s="45">
        <f>SUMIF('ESTABLECIMIENTOS-OK'!$AY$6:$AY$557,"=HUICUNGO",'ESTABLECIMIENTOS-OK'!I$6:I$557)</f>
        <v>256</v>
      </c>
      <c r="F55" s="45">
        <f>SUMIF('ESTABLECIMIENTOS-OK'!$AY$6:$AY$557,"=HUICUNGO",'ESTABLECIMIENTOS-OK'!J$6:J$557)</f>
        <v>234</v>
      </c>
      <c r="G55" s="45">
        <f>SUMIF('ESTABLECIMIENTOS-OK'!$AY$6:$AY$557,"=HUICUNGO",'ESTABLECIMIENTOS-OK'!K$6:K$557)</f>
        <v>243</v>
      </c>
      <c r="H55" s="45">
        <f>SUMIF('ESTABLECIMIENTOS-OK'!$AY$6:$AY$557,"=HUICUNGO",'ESTABLECIMIENTOS-OK'!L$6:L$557)</f>
        <v>275</v>
      </c>
      <c r="I55" s="45">
        <f>SUMIF('ESTABLECIMIENTOS-OK'!$AY$6:$AY$557,"=HUICUNGO",'ESTABLECIMIENTOS-OK'!M$6:M$557)</f>
        <v>242</v>
      </c>
      <c r="J55" s="45">
        <f>SUMIF('ESTABLECIMIENTOS-OK'!$AY$6:$AY$557,"=HUICUNGO",'ESTABLECIMIENTOS-OK'!N$6:N$557)</f>
        <v>237</v>
      </c>
      <c r="K55" s="45">
        <f>SUMIF('ESTABLECIMIENTOS-OK'!$AY$6:$AY$557,"=HUICUNGO",'ESTABLECIMIENTOS-OK'!O$6:O$557)</f>
        <v>270</v>
      </c>
      <c r="L55" s="45">
        <f>SUMIF('ESTABLECIMIENTOS-OK'!$AY$6:$AY$557,"=HUICUNGO",'ESTABLECIMIENTOS-OK'!P$6:P$557)</f>
        <v>255</v>
      </c>
      <c r="M55" s="45">
        <f>SUMIF('ESTABLECIMIENTOS-OK'!$AY$6:$AY$557,"=HUICUNGO",'ESTABLECIMIENTOS-OK'!Q$6:Q$557)</f>
        <v>266</v>
      </c>
      <c r="N55" s="45">
        <f>SUMIF('ESTABLECIMIENTOS-OK'!$AY$6:$AY$557,"=HUICUNGO",'ESTABLECIMIENTOS-OK'!R$6:R$557)</f>
        <v>263</v>
      </c>
      <c r="O55" s="45">
        <f>SUMIF('ESTABLECIMIENTOS-OK'!$AY$6:$AY$557,"=HUICUNGO",'ESTABLECIMIENTOS-OK'!S$6:S$557)</f>
        <v>268</v>
      </c>
      <c r="P55" s="45">
        <f>SUMIF('ESTABLECIMIENTOS-OK'!$AY$6:$AY$557,"=HUICUNGO",'ESTABLECIMIENTOS-OK'!T$6:T$557)</f>
        <v>263</v>
      </c>
      <c r="Q55" s="45">
        <f>SUMIF('ESTABLECIMIENTOS-OK'!$AY$6:$AY$557,"=HUICUNGO",'ESTABLECIMIENTOS-OK'!U$6:U$557)</f>
        <v>277</v>
      </c>
      <c r="R55" s="45">
        <f>SUMIF('ESTABLECIMIENTOS-OK'!$AY$6:$AY$557,"=HUICUNGO",'ESTABLECIMIENTOS-OK'!V$6:V$557)</f>
        <v>265</v>
      </c>
      <c r="S55" s="45">
        <f>SUMIF('ESTABLECIMIENTOS-OK'!$AY$6:$AY$557,"=HUICUNGO",'ESTABLECIMIENTOS-OK'!W$6:W$557)</f>
        <v>245</v>
      </c>
      <c r="T55" s="45">
        <f>SUMIF('ESTABLECIMIENTOS-OK'!$AY$6:$AY$557,"=HUICUNGO",'ESTABLECIMIENTOS-OK'!X$6:X$557)</f>
        <v>244</v>
      </c>
      <c r="U55" s="45">
        <f>SUMIF('ESTABLECIMIENTOS-OK'!$AY$6:$AY$557,"=HUICUNGO",'ESTABLECIMIENTOS-OK'!Y$6:Y$557)</f>
        <v>232</v>
      </c>
      <c r="V55" s="45">
        <f>SUMIF('ESTABLECIMIENTOS-OK'!$AY$6:$AY$557,"=HUICUNGO",'ESTABLECIMIENTOS-OK'!Z$6:Z$557)</f>
        <v>196</v>
      </c>
      <c r="W55" s="45">
        <f>SUMIF('ESTABLECIMIENTOS-OK'!$AY$6:$AY$557,"=HUICUNGO",'ESTABLECIMIENTOS-OK'!AA$6:AA$557)</f>
        <v>1028</v>
      </c>
      <c r="X55" s="45">
        <f>SUMIF('ESTABLECIMIENTOS-OK'!$AY$6:$AY$557,"=HUICUNGO",'ESTABLECIMIENTOS-OK'!AB$6:AB$557)</f>
        <v>944</v>
      </c>
      <c r="Y55" s="45">
        <f>SUMIF('ESTABLECIMIENTOS-OK'!$AY$6:$AY$557,"=HUICUNGO",'ESTABLECIMIENTOS-OK'!AC$6:AC$557)</f>
        <v>931</v>
      </c>
      <c r="Z55" s="45">
        <f>SUMIF('ESTABLECIMIENTOS-OK'!$AY$6:$AY$557,"=HUICUNGO",'ESTABLECIMIENTOS-OK'!AD$6:AD$557)</f>
        <v>897</v>
      </c>
      <c r="AA55" s="45">
        <f>SUMIF('ESTABLECIMIENTOS-OK'!$AY$6:$AY$557,"=HUICUNGO",'ESTABLECIMIENTOS-OK'!AE$6:AE$557)</f>
        <v>782</v>
      </c>
      <c r="AB55" s="45">
        <f>SUMIF('ESTABLECIMIENTOS-OK'!$AY$6:$AY$557,"=HUICUNGO",'ESTABLECIMIENTOS-OK'!AF$6:AF$557)</f>
        <v>648</v>
      </c>
      <c r="AC55" s="45">
        <f>SUMIF('ESTABLECIMIENTOS-OK'!$AY$6:$AY$557,"=HUICUNGO",'ESTABLECIMIENTOS-OK'!AG$6:AG$557)</f>
        <v>598</v>
      </c>
      <c r="AD55" s="45">
        <f>SUMIF('ESTABLECIMIENTOS-OK'!$AY$6:$AY$557,"=HUICUNGO",'ESTABLECIMIENTOS-OK'!AH$6:AH$557)</f>
        <v>548</v>
      </c>
      <c r="AE55" s="45">
        <f>SUMIF('ESTABLECIMIENTOS-OK'!$AY$6:$AY$557,"=HUICUNGO",'ESTABLECIMIENTOS-OK'!AI$6:AI$557)</f>
        <v>421</v>
      </c>
      <c r="AF55" s="45">
        <f>SUMIF('ESTABLECIMIENTOS-OK'!$AY$6:$AY$557,"=HUICUNGO",'ESTABLECIMIENTOS-OK'!AJ$6:AJ$557)</f>
        <v>299</v>
      </c>
      <c r="AG55" s="45">
        <f>SUMIF('ESTABLECIMIENTOS-OK'!$AY$6:$AY$557,"=HUICUNGO",'ESTABLECIMIENTOS-OK'!AK$6:AK$557)</f>
        <v>192</v>
      </c>
      <c r="AH55" s="45">
        <f>SUMIF('ESTABLECIMIENTOS-OK'!$AY$6:$AY$557,"=HUICUNGO",'ESTABLECIMIENTOS-OK'!AL$6:AL$557)</f>
        <v>113</v>
      </c>
      <c r="AI55" s="45">
        <f>SUMIF('ESTABLECIMIENTOS-OK'!$AY$6:$AY$557,"=HUICUNGO",'ESTABLECIMIENTOS-OK'!AM$6:AM$557)</f>
        <v>62</v>
      </c>
      <c r="AJ55" s="45">
        <f>SUMIF('ESTABLECIMIENTOS-OK'!$AY$6:$AY$557,"=HUICUNGO",'ESTABLECIMIENTOS-OK'!AN$6:AN$557)</f>
        <v>48</v>
      </c>
      <c r="AK55" s="45">
        <f>SUMIF('ESTABLECIMIENTOS-OK'!$AY$6:$AY$557,"=HUICUNGO",'ESTABLECIMIENTOS-OK'!AO$6:AO$557)</f>
        <v>15</v>
      </c>
      <c r="AL55" s="45">
        <f>SUMIF('ESTABLECIMIENTOS-OK'!$AY$6:$AY$557,"=HUICUNGO",'ESTABLECIMIENTOS-OK'!AP$6:AP$557)</f>
        <v>129</v>
      </c>
      <c r="AM55" s="45">
        <f>SUMIF('ESTABLECIMIENTOS-OK'!$AY$6:$AY$557,"=HUICUNGO",'ESTABLECIMIENTOS-OK'!AQ$6:AQ$557)</f>
        <v>142</v>
      </c>
      <c r="AN55" s="45">
        <f>SUMIF('ESTABLECIMIENTOS-OK'!$AY$6:$AY$557,"=HUICUNGO",'ESTABLECIMIENTOS-OK'!AR$6:AR$557)</f>
        <v>329</v>
      </c>
      <c r="AO55" s="45">
        <f>SUMIF('ESTABLECIMIENTOS-OK'!$AY$6:$AY$557,"=HUICUNGO",'ESTABLECIMIENTOS-OK'!AS$6:AS$557)</f>
        <v>5973</v>
      </c>
      <c r="AP55" s="45">
        <f>SUMIF('ESTABLECIMIENTOS-OK'!$AY$6:$AY$557,"=HUICUNGO",'ESTABLECIMIENTOS-OK'!AT$6:AT$557)</f>
        <v>656</v>
      </c>
      <c r="AQ55" s="45">
        <f>SUMIF('ESTABLECIMIENTOS-OK'!$AY$6:$AY$557,"=HUICUNGO",'ESTABLECIMIENTOS-OK'!AU$6:AU$557)</f>
        <v>593</v>
      </c>
      <c r="AR55" s="45">
        <f>SUMIF('ESTABLECIMIENTOS-OK'!$AY$6:$AY$557,"=HUICUNGO",'ESTABLECIMIENTOS-OK'!AV$6:AV$557)</f>
        <v>2603</v>
      </c>
      <c r="AS55" s="45">
        <f>SUMIF('ESTABLECIMIENTOS-OK'!$AY$6:$AY$557,"=HUICUNGO",'ESTABLECIMIENTOS-OK'!AW$6:AW$557)</f>
        <v>463</v>
      </c>
    </row>
    <row r="56" spans="1:45" ht="23.25" customHeight="1" x14ac:dyDescent="0.2">
      <c r="A56" s="46" t="s">
        <v>162</v>
      </c>
      <c r="B56" s="43">
        <f t="shared" si="2"/>
        <v>30078</v>
      </c>
      <c r="C56" s="43">
        <f>+SUM(C57:C58)</f>
        <v>586</v>
      </c>
      <c r="D56" s="43">
        <f t="shared" ref="D56:AS56" si="9">+SUM(D57:D58)</f>
        <v>557</v>
      </c>
      <c r="E56" s="43">
        <f t="shared" si="9"/>
        <v>471</v>
      </c>
      <c r="F56" s="43">
        <f t="shared" si="9"/>
        <v>547</v>
      </c>
      <c r="G56" s="43">
        <f t="shared" si="9"/>
        <v>556</v>
      </c>
      <c r="H56" s="43">
        <f t="shared" si="9"/>
        <v>608</v>
      </c>
      <c r="I56" s="43">
        <f t="shared" si="9"/>
        <v>510</v>
      </c>
      <c r="J56" s="43">
        <f t="shared" si="9"/>
        <v>518</v>
      </c>
      <c r="K56" s="43">
        <f t="shared" si="9"/>
        <v>543</v>
      </c>
      <c r="L56" s="43">
        <f t="shared" si="9"/>
        <v>565</v>
      </c>
      <c r="M56" s="43">
        <f t="shared" si="9"/>
        <v>578</v>
      </c>
      <c r="N56" s="43">
        <f t="shared" si="9"/>
        <v>522</v>
      </c>
      <c r="O56" s="43">
        <f t="shared" si="9"/>
        <v>621</v>
      </c>
      <c r="P56" s="43">
        <f t="shared" si="9"/>
        <v>579</v>
      </c>
      <c r="Q56" s="43">
        <f t="shared" si="9"/>
        <v>569</v>
      </c>
      <c r="R56" s="43">
        <f t="shared" si="9"/>
        <v>572</v>
      </c>
      <c r="S56" s="43">
        <f t="shared" si="9"/>
        <v>568</v>
      </c>
      <c r="T56" s="43">
        <f t="shared" si="9"/>
        <v>547</v>
      </c>
      <c r="U56" s="43">
        <f t="shared" si="9"/>
        <v>568</v>
      </c>
      <c r="V56" s="43">
        <f t="shared" si="9"/>
        <v>552</v>
      </c>
      <c r="W56" s="43">
        <f t="shared" si="9"/>
        <v>2363</v>
      </c>
      <c r="X56" s="43">
        <f t="shared" si="9"/>
        <v>2384</v>
      </c>
      <c r="Y56" s="43">
        <f t="shared" si="9"/>
        <v>2332</v>
      </c>
      <c r="Z56" s="43">
        <f t="shared" si="9"/>
        <v>2135</v>
      </c>
      <c r="AA56" s="43">
        <f t="shared" si="9"/>
        <v>1914</v>
      </c>
      <c r="AB56" s="43">
        <f t="shared" si="9"/>
        <v>1677</v>
      </c>
      <c r="AC56" s="43">
        <f t="shared" si="9"/>
        <v>1556</v>
      </c>
      <c r="AD56" s="43">
        <f t="shared" si="9"/>
        <v>1447</v>
      </c>
      <c r="AE56" s="43">
        <f t="shared" si="9"/>
        <v>1129</v>
      </c>
      <c r="AF56" s="43">
        <f t="shared" si="9"/>
        <v>789</v>
      </c>
      <c r="AG56" s="43">
        <f t="shared" si="9"/>
        <v>516</v>
      </c>
      <c r="AH56" s="43">
        <f t="shared" si="9"/>
        <v>317</v>
      </c>
      <c r="AI56" s="43">
        <f t="shared" si="9"/>
        <v>206</v>
      </c>
      <c r="AJ56" s="43">
        <f t="shared" si="9"/>
        <v>176</v>
      </c>
      <c r="AK56" s="43">
        <f t="shared" si="9"/>
        <v>41</v>
      </c>
      <c r="AL56" s="43">
        <f t="shared" si="9"/>
        <v>320</v>
      </c>
      <c r="AM56" s="43">
        <f t="shared" si="9"/>
        <v>266</v>
      </c>
      <c r="AN56" s="43">
        <f t="shared" si="9"/>
        <v>716</v>
      </c>
      <c r="AO56" s="43">
        <f t="shared" si="9"/>
        <v>13873</v>
      </c>
      <c r="AP56" s="43">
        <f t="shared" si="9"/>
        <v>1385</v>
      </c>
      <c r="AQ56" s="43">
        <f t="shared" si="9"/>
        <v>1324</v>
      </c>
      <c r="AR56" s="43">
        <f t="shared" si="9"/>
        <v>6074</v>
      </c>
      <c r="AS56" s="43">
        <f t="shared" si="9"/>
        <v>1044</v>
      </c>
    </row>
    <row r="57" spans="1:45" ht="23.25" customHeight="1" x14ac:dyDescent="0.2">
      <c r="A57" s="44" t="s">
        <v>163</v>
      </c>
      <c r="B57" s="23">
        <f t="shared" si="2"/>
        <v>23714</v>
      </c>
      <c r="C57" s="45">
        <f>SUMIF('ESTABLECIMIENTOS-OK'!$AY$6:$AY$557,"=SAPOSOA",'ESTABLECIMIENTOS-OK'!G$6:G$557)</f>
        <v>461</v>
      </c>
      <c r="D57" s="45">
        <f>SUMIF('ESTABLECIMIENTOS-OK'!$AY$6:$AY$557,"=SAPOSOA",'ESTABLECIMIENTOS-OK'!H$6:H$557)</f>
        <v>443</v>
      </c>
      <c r="E57" s="45">
        <f>SUMIF('ESTABLECIMIENTOS-OK'!$AY$6:$AY$557,"=SAPOSOA",'ESTABLECIMIENTOS-OK'!I$6:I$557)</f>
        <v>372</v>
      </c>
      <c r="F57" s="45">
        <f>SUMIF('ESTABLECIMIENTOS-OK'!$AY$6:$AY$557,"=SAPOSOA",'ESTABLECIMIENTOS-OK'!J$6:J$557)</f>
        <v>440</v>
      </c>
      <c r="G57" s="45">
        <f>SUMIF('ESTABLECIMIENTOS-OK'!$AY$6:$AY$557,"=SAPOSOA",'ESTABLECIMIENTOS-OK'!K$6:K$557)</f>
        <v>453</v>
      </c>
      <c r="H57" s="45">
        <f>SUMIF('ESTABLECIMIENTOS-OK'!$AY$6:$AY$557,"=SAPOSOA",'ESTABLECIMIENTOS-OK'!L$6:L$557)</f>
        <v>492</v>
      </c>
      <c r="I57" s="45">
        <f>SUMIF('ESTABLECIMIENTOS-OK'!$AY$6:$AY$557,"=SAPOSOA",'ESTABLECIMIENTOS-OK'!M$6:M$557)</f>
        <v>408</v>
      </c>
      <c r="J57" s="45">
        <f>SUMIF('ESTABLECIMIENTOS-OK'!$AY$6:$AY$557,"=SAPOSOA",'ESTABLECIMIENTOS-OK'!N$6:N$557)</f>
        <v>410</v>
      </c>
      <c r="K57" s="45">
        <f>SUMIF('ESTABLECIMIENTOS-OK'!$AY$6:$AY$557,"=SAPOSOA",'ESTABLECIMIENTOS-OK'!O$6:O$557)</f>
        <v>438</v>
      </c>
      <c r="L57" s="45">
        <f>SUMIF('ESTABLECIMIENTOS-OK'!$AY$6:$AY$557,"=SAPOSOA",'ESTABLECIMIENTOS-OK'!P$6:P$557)</f>
        <v>460</v>
      </c>
      <c r="M57" s="45">
        <f>SUMIF('ESTABLECIMIENTOS-OK'!$AY$6:$AY$557,"=SAPOSOA",'ESTABLECIMIENTOS-OK'!Q$6:Q$557)</f>
        <v>464</v>
      </c>
      <c r="N57" s="45">
        <f>SUMIF('ESTABLECIMIENTOS-OK'!$AY$6:$AY$557,"=SAPOSOA",'ESTABLECIMIENTOS-OK'!R$6:R$557)</f>
        <v>402</v>
      </c>
      <c r="O57" s="45">
        <f>SUMIF('ESTABLECIMIENTOS-OK'!$AY$6:$AY$557,"=SAPOSOA",'ESTABLECIMIENTOS-OK'!S$6:S$557)</f>
        <v>495</v>
      </c>
      <c r="P57" s="45">
        <f>SUMIF('ESTABLECIMIENTOS-OK'!$AY$6:$AY$557,"=SAPOSOA",'ESTABLECIMIENTOS-OK'!T$6:T$557)</f>
        <v>464</v>
      </c>
      <c r="Q57" s="45">
        <f>SUMIF('ESTABLECIMIENTOS-OK'!$AY$6:$AY$557,"=SAPOSOA",'ESTABLECIMIENTOS-OK'!U$6:U$557)</f>
        <v>444</v>
      </c>
      <c r="R57" s="45">
        <f>SUMIF('ESTABLECIMIENTOS-OK'!$AY$6:$AY$557,"=SAPOSOA",'ESTABLECIMIENTOS-OK'!V$6:V$557)</f>
        <v>456</v>
      </c>
      <c r="S57" s="45">
        <f>SUMIF('ESTABLECIMIENTOS-OK'!$AY$6:$AY$557,"=SAPOSOA",'ESTABLECIMIENTOS-OK'!W$6:W$557)</f>
        <v>445</v>
      </c>
      <c r="T57" s="45">
        <f>SUMIF('ESTABLECIMIENTOS-OK'!$AY$6:$AY$557,"=SAPOSOA",'ESTABLECIMIENTOS-OK'!X$6:X$557)</f>
        <v>425</v>
      </c>
      <c r="U57" s="45">
        <f>SUMIF('ESTABLECIMIENTOS-OK'!$AY$6:$AY$557,"=SAPOSOA",'ESTABLECIMIENTOS-OK'!Y$6:Y$557)</f>
        <v>446</v>
      </c>
      <c r="V57" s="45">
        <f>SUMIF('ESTABLECIMIENTOS-OK'!$AY$6:$AY$557,"=SAPOSOA",'ESTABLECIMIENTOS-OK'!Z$6:Z$557)</f>
        <v>441</v>
      </c>
      <c r="W57" s="45">
        <f>SUMIF('ESTABLECIMIENTOS-OK'!$AY$6:$AY$557,"=SAPOSOA",'ESTABLECIMIENTOS-OK'!AA$6:AA$557)</f>
        <v>1837</v>
      </c>
      <c r="X57" s="45">
        <f>SUMIF('ESTABLECIMIENTOS-OK'!$AY$6:$AY$557,"=SAPOSOA",'ESTABLECIMIENTOS-OK'!AB$6:AB$557)</f>
        <v>1892</v>
      </c>
      <c r="Y57" s="45">
        <f>SUMIF('ESTABLECIMIENTOS-OK'!$AY$6:$AY$557,"=SAPOSOA",'ESTABLECIMIENTOS-OK'!AC$6:AC$557)</f>
        <v>1817</v>
      </c>
      <c r="Z57" s="45">
        <f>SUMIF('ESTABLECIMIENTOS-OK'!$AY$6:$AY$557,"=SAPOSOA",'ESTABLECIMIENTOS-OK'!AD$6:AD$557)</f>
        <v>1698</v>
      </c>
      <c r="AA57" s="45">
        <f>SUMIF('ESTABLECIMIENTOS-OK'!$AY$6:$AY$557,"=SAPOSOA",'ESTABLECIMIENTOS-OK'!AE$6:AE$557)</f>
        <v>1508</v>
      </c>
      <c r="AB57" s="45">
        <f>SUMIF('ESTABLECIMIENTOS-OK'!$AY$6:$AY$557,"=SAPOSOA",'ESTABLECIMIENTOS-OK'!AF$6:AF$557)</f>
        <v>1303</v>
      </c>
      <c r="AC57" s="45">
        <f>SUMIF('ESTABLECIMIENTOS-OK'!$AY$6:$AY$557,"=SAPOSOA",'ESTABLECIMIENTOS-OK'!AG$6:AG$557)</f>
        <v>1227</v>
      </c>
      <c r="AD57" s="45">
        <f>SUMIF('ESTABLECIMIENTOS-OK'!$AY$6:$AY$557,"=SAPOSOA",'ESTABLECIMIENTOS-OK'!AH$6:AH$557)</f>
        <v>1133</v>
      </c>
      <c r="AE57" s="45">
        <f>SUMIF('ESTABLECIMIENTOS-OK'!$AY$6:$AY$557,"=SAPOSOA",'ESTABLECIMIENTOS-OK'!AI$6:AI$557)</f>
        <v>877</v>
      </c>
      <c r="AF57" s="45">
        <f>SUMIF('ESTABLECIMIENTOS-OK'!$AY$6:$AY$557,"=SAPOSOA",'ESTABLECIMIENTOS-OK'!AJ$6:AJ$557)</f>
        <v>624</v>
      </c>
      <c r="AG57" s="45">
        <f>SUMIF('ESTABLECIMIENTOS-OK'!$AY$6:$AY$557,"=SAPOSOA",'ESTABLECIMIENTOS-OK'!AK$6:AK$557)</f>
        <v>397</v>
      </c>
      <c r="AH57" s="45">
        <f>SUMIF('ESTABLECIMIENTOS-OK'!$AY$6:$AY$557,"=SAPOSOA",'ESTABLECIMIENTOS-OK'!AL$6:AL$557)</f>
        <v>246</v>
      </c>
      <c r="AI57" s="45">
        <f>SUMIF('ESTABLECIMIENTOS-OK'!$AY$6:$AY$557,"=SAPOSOA",'ESTABLECIMIENTOS-OK'!AM$6:AM$557)</f>
        <v>159</v>
      </c>
      <c r="AJ57" s="45">
        <f>SUMIF('ESTABLECIMIENTOS-OK'!$AY$6:$AY$557,"=SAPOSOA",'ESTABLECIMIENTOS-OK'!AN$6:AN$557)</f>
        <v>137</v>
      </c>
      <c r="AK57" s="45">
        <f>SUMIF('ESTABLECIMIENTOS-OK'!$AY$6:$AY$557,"=SAPOSOA",'ESTABLECIMIENTOS-OK'!AO$6:AO$557)</f>
        <v>28</v>
      </c>
      <c r="AL57" s="45">
        <f>SUMIF('ESTABLECIMIENTOS-OK'!$AY$6:$AY$557,"=SAPOSOA",'ESTABLECIMIENTOS-OK'!AP$6:AP$557)</f>
        <v>253</v>
      </c>
      <c r="AM57" s="45">
        <f>SUMIF('ESTABLECIMIENTOS-OK'!$AY$6:$AY$557,"=SAPOSOA",'ESTABLECIMIENTOS-OK'!AQ$6:AQ$557)</f>
        <v>208</v>
      </c>
      <c r="AN57" s="45">
        <f>SUMIF('ESTABLECIMIENTOS-OK'!$AY$6:$AY$557,"=SAPOSOA",'ESTABLECIMIENTOS-OK'!AR$6:AR$557)</f>
        <v>562</v>
      </c>
      <c r="AO57" s="45">
        <f>SUMIF('ESTABLECIMIENTOS-OK'!$AY$6:$AY$557,"=SAPOSOA",'ESTABLECIMIENTOS-OK'!AS$6:AS$557)</f>
        <v>10966</v>
      </c>
      <c r="AP57" s="45">
        <f>SUMIF('ESTABLECIMIENTOS-OK'!$AY$6:$AY$557,"=SAPOSOA",'ESTABLECIMIENTOS-OK'!AT$6:AT$557)</f>
        <v>1118</v>
      </c>
      <c r="AQ57" s="45">
        <f>SUMIF('ESTABLECIMIENTOS-OK'!$AY$6:$AY$557,"=SAPOSOA",'ESTABLECIMIENTOS-OK'!AU$6:AU$557)</f>
        <v>1053</v>
      </c>
      <c r="AR57" s="45">
        <f>SUMIF('ESTABLECIMIENTOS-OK'!$AY$6:$AY$557,"=SAPOSOA",'ESTABLECIMIENTOS-OK'!AV$6:AV$557)</f>
        <v>4780</v>
      </c>
      <c r="AS57" s="45">
        <f>SUMIF('ESTABLECIMIENTOS-OK'!$AY$6:$AY$557,"=SAPOSOA",'ESTABLECIMIENTOS-OK'!AW$6:AW$557)</f>
        <v>831</v>
      </c>
    </row>
    <row r="58" spans="1:45" ht="23.25" customHeight="1" x14ac:dyDescent="0.2">
      <c r="A58" s="44" t="s">
        <v>164</v>
      </c>
      <c r="B58" s="23">
        <f t="shared" si="2"/>
        <v>6364</v>
      </c>
      <c r="C58" s="45">
        <f>SUMIF('ESTABLECIMIENTOS-OK'!$AY$6:$AY$557,"=SACANCHE",'ESTABLECIMIENTOS-OK'!G$6:G$557)</f>
        <v>125</v>
      </c>
      <c r="D58" s="45">
        <f>SUMIF('ESTABLECIMIENTOS-OK'!$AY$6:$AY$557,"=SACANCHE",'ESTABLECIMIENTOS-OK'!H$6:H$557)</f>
        <v>114</v>
      </c>
      <c r="E58" s="45">
        <f>SUMIF('ESTABLECIMIENTOS-OK'!$AY$6:$AY$557,"=SACANCHE",'ESTABLECIMIENTOS-OK'!I$6:I$557)</f>
        <v>99</v>
      </c>
      <c r="F58" s="45">
        <f>SUMIF('ESTABLECIMIENTOS-OK'!$AY$6:$AY$557,"=SACANCHE",'ESTABLECIMIENTOS-OK'!J$6:J$557)</f>
        <v>107</v>
      </c>
      <c r="G58" s="45">
        <f>SUMIF('ESTABLECIMIENTOS-OK'!$AY$6:$AY$557,"=SACANCHE",'ESTABLECIMIENTOS-OK'!K$6:K$557)</f>
        <v>103</v>
      </c>
      <c r="H58" s="45">
        <f>SUMIF('ESTABLECIMIENTOS-OK'!$AY$6:$AY$557,"=SACANCHE",'ESTABLECIMIENTOS-OK'!L$6:L$557)</f>
        <v>116</v>
      </c>
      <c r="I58" s="45">
        <f>SUMIF('ESTABLECIMIENTOS-OK'!$AY$6:$AY$557,"=SACANCHE",'ESTABLECIMIENTOS-OK'!M$6:M$557)</f>
        <v>102</v>
      </c>
      <c r="J58" s="45">
        <f>SUMIF('ESTABLECIMIENTOS-OK'!$AY$6:$AY$557,"=SACANCHE",'ESTABLECIMIENTOS-OK'!N$6:N$557)</f>
        <v>108</v>
      </c>
      <c r="K58" s="45">
        <f>SUMIF('ESTABLECIMIENTOS-OK'!$AY$6:$AY$557,"=SACANCHE",'ESTABLECIMIENTOS-OK'!O$6:O$557)</f>
        <v>105</v>
      </c>
      <c r="L58" s="45">
        <f>SUMIF('ESTABLECIMIENTOS-OK'!$AY$6:$AY$557,"=SACANCHE",'ESTABLECIMIENTOS-OK'!P$6:P$557)</f>
        <v>105</v>
      </c>
      <c r="M58" s="45">
        <f>SUMIF('ESTABLECIMIENTOS-OK'!$AY$6:$AY$557,"=SACANCHE",'ESTABLECIMIENTOS-OK'!Q$6:Q$557)</f>
        <v>114</v>
      </c>
      <c r="N58" s="45">
        <f>SUMIF('ESTABLECIMIENTOS-OK'!$AY$6:$AY$557,"=SACANCHE",'ESTABLECIMIENTOS-OK'!R$6:R$557)</f>
        <v>120</v>
      </c>
      <c r="O58" s="45">
        <f>SUMIF('ESTABLECIMIENTOS-OK'!$AY$6:$AY$557,"=SACANCHE",'ESTABLECIMIENTOS-OK'!S$6:S$557)</f>
        <v>126</v>
      </c>
      <c r="P58" s="45">
        <f>SUMIF('ESTABLECIMIENTOS-OK'!$AY$6:$AY$557,"=SACANCHE",'ESTABLECIMIENTOS-OK'!T$6:T$557)</f>
        <v>115</v>
      </c>
      <c r="Q58" s="45">
        <f>SUMIF('ESTABLECIMIENTOS-OK'!$AY$6:$AY$557,"=SACANCHE",'ESTABLECIMIENTOS-OK'!U$6:U$557)</f>
        <v>125</v>
      </c>
      <c r="R58" s="45">
        <f>SUMIF('ESTABLECIMIENTOS-OK'!$AY$6:$AY$557,"=SACANCHE",'ESTABLECIMIENTOS-OK'!V$6:V$557)</f>
        <v>116</v>
      </c>
      <c r="S58" s="45">
        <f>SUMIF('ESTABLECIMIENTOS-OK'!$AY$6:$AY$557,"=SACANCHE",'ESTABLECIMIENTOS-OK'!W$6:W$557)</f>
        <v>123</v>
      </c>
      <c r="T58" s="45">
        <f>SUMIF('ESTABLECIMIENTOS-OK'!$AY$6:$AY$557,"=SACANCHE",'ESTABLECIMIENTOS-OK'!X$6:X$557)</f>
        <v>122</v>
      </c>
      <c r="U58" s="45">
        <f>SUMIF('ESTABLECIMIENTOS-OK'!$AY$6:$AY$557,"=SACANCHE",'ESTABLECIMIENTOS-OK'!Y$6:Y$557)</f>
        <v>122</v>
      </c>
      <c r="V58" s="45">
        <f>SUMIF('ESTABLECIMIENTOS-OK'!$AY$6:$AY$557,"=SACANCHE",'ESTABLECIMIENTOS-OK'!Z$6:Z$557)</f>
        <v>111</v>
      </c>
      <c r="W58" s="45">
        <f>SUMIF('ESTABLECIMIENTOS-OK'!$AY$6:$AY$557,"=SACANCHE",'ESTABLECIMIENTOS-OK'!AA$6:AA$557)</f>
        <v>526</v>
      </c>
      <c r="X58" s="45">
        <f>SUMIF('ESTABLECIMIENTOS-OK'!$AY$6:$AY$557,"=SACANCHE",'ESTABLECIMIENTOS-OK'!AB$6:AB$557)</f>
        <v>492</v>
      </c>
      <c r="Y58" s="45">
        <f>SUMIF('ESTABLECIMIENTOS-OK'!$AY$6:$AY$557,"=SACANCHE",'ESTABLECIMIENTOS-OK'!AC$6:AC$557)</f>
        <v>515</v>
      </c>
      <c r="Z58" s="45">
        <f>SUMIF('ESTABLECIMIENTOS-OK'!$AY$6:$AY$557,"=SACANCHE",'ESTABLECIMIENTOS-OK'!AD$6:AD$557)</f>
        <v>437</v>
      </c>
      <c r="AA58" s="45">
        <f>SUMIF('ESTABLECIMIENTOS-OK'!$AY$6:$AY$557,"=SACANCHE",'ESTABLECIMIENTOS-OK'!AE$6:AE$557)</f>
        <v>406</v>
      </c>
      <c r="AB58" s="45">
        <f>SUMIF('ESTABLECIMIENTOS-OK'!$AY$6:$AY$557,"=SACANCHE",'ESTABLECIMIENTOS-OK'!AF$6:AF$557)</f>
        <v>374</v>
      </c>
      <c r="AC58" s="45">
        <f>SUMIF('ESTABLECIMIENTOS-OK'!$AY$6:$AY$557,"=SACANCHE",'ESTABLECIMIENTOS-OK'!AG$6:AG$557)</f>
        <v>329</v>
      </c>
      <c r="AD58" s="45">
        <f>SUMIF('ESTABLECIMIENTOS-OK'!$AY$6:$AY$557,"=SACANCHE",'ESTABLECIMIENTOS-OK'!AH$6:AH$557)</f>
        <v>314</v>
      </c>
      <c r="AE58" s="45">
        <f>SUMIF('ESTABLECIMIENTOS-OK'!$AY$6:$AY$557,"=SACANCHE",'ESTABLECIMIENTOS-OK'!AI$6:AI$557)</f>
        <v>252</v>
      </c>
      <c r="AF58" s="45">
        <f>SUMIF('ESTABLECIMIENTOS-OK'!$AY$6:$AY$557,"=SACANCHE",'ESTABLECIMIENTOS-OK'!AJ$6:AJ$557)</f>
        <v>165</v>
      </c>
      <c r="AG58" s="45">
        <f>SUMIF('ESTABLECIMIENTOS-OK'!$AY$6:$AY$557,"=SACANCHE",'ESTABLECIMIENTOS-OK'!AK$6:AK$557)</f>
        <v>119</v>
      </c>
      <c r="AH58" s="45">
        <f>SUMIF('ESTABLECIMIENTOS-OK'!$AY$6:$AY$557,"=SACANCHE",'ESTABLECIMIENTOS-OK'!AL$6:AL$557)</f>
        <v>71</v>
      </c>
      <c r="AI58" s="45">
        <f>SUMIF('ESTABLECIMIENTOS-OK'!$AY$6:$AY$557,"=SACANCHE",'ESTABLECIMIENTOS-OK'!AM$6:AM$557)</f>
        <v>47</v>
      </c>
      <c r="AJ58" s="45">
        <f>SUMIF('ESTABLECIMIENTOS-OK'!$AY$6:$AY$557,"=SACANCHE",'ESTABLECIMIENTOS-OK'!AN$6:AN$557)</f>
        <v>39</v>
      </c>
      <c r="AK58" s="45">
        <f>SUMIF('ESTABLECIMIENTOS-OK'!$AY$6:$AY$557,"=SACANCHE",'ESTABLECIMIENTOS-OK'!AO$6:AO$557)</f>
        <v>13</v>
      </c>
      <c r="AL58" s="45">
        <f>SUMIF('ESTABLECIMIENTOS-OK'!$AY$6:$AY$557,"=SACANCHE",'ESTABLECIMIENTOS-OK'!AP$6:AP$557)</f>
        <v>67</v>
      </c>
      <c r="AM58" s="45">
        <f>SUMIF('ESTABLECIMIENTOS-OK'!$AY$6:$AY$557,"=SACANCHE",'ESTABLECIMIENTOS-OK'!AQ$6:AQ$557)</f>
        <v>58</v>
      </c>
      <c r="AN58" s="45">
        <f>SUMIF('ESTABLECIMIENTOS-OK'!$AY$6:$AY$557,"=SACANCHE",'ESTABLECIMIENTOS-OK'!AR$6:AR$557)</f>
        <v>154</v>
      </c>
      <c r="AO58" s="45">
        <f>SUMIF('ESTABLECIMIENTOS-OK'!$AY$6:$AY$557,"=SACANCHE",'ESTABLECIMIENTOS-OK'!AS$6:AS$557)</f>
        <v>2907</v>
      </c>
      <c r="AP58" s="45">
        <f>SUMIF('ESTABLECIMIENTOS-OK'!$AY$6:$AY$557,"=SACANCHE",'ESTABLECIMIENTOS-OK'!AT$6:AT$557)</f>
        <v>267</v>
      </c>
      <c r="AQ58" s="45">
        <f>SUMIF('ESTABLECIMIENTOS-OK'!$AY$6:$AY$557,"=SACANCHE",'ESTABLECIMIENTOS-OK'!AU$6:AU$557)</f>
        <v>271</v>
      </c>
      <c r="AR58" s="45">
        <f>SUMIF('ESTABLECIMIENTOS-OK'!$AY$6:$AY$557,"=SACANCHE",'ESTABLECIMIENTOS-OK'!AV$6:AV$557)</f>
        <v>1294</v>
      </c>
      <c r="AS58" s="45">
        <f>SUMIF('ESTABLECIMIENTOS-OK'!$AY$6:$AY$557,"=SACANCHE",'ESTABLECIMIENTOS-OK'!AW$6:AW$557)</f>
        <v>213</v>
      </c>
    </row>
    <row r="59" spans="1:45" ht="23.25" customHeight="1" x14ac:dyDescent="0.2">
      <c r="A59" s="46" t="s">
        <v>165</v>
      </c>
      <c r="B59" s="43">
        <f t="shared" si="2"/>
        <v>57939</v>
      </c>
      <c r="C59" s="43">
        <f>+SUM(C60:C63)</f>
        <v>1173</v>
      </c>
      <c r="D59" s="43">
        <f t="shared" ref="D59:AS59" si="10">+SUM(D60:D63)</f>
        <v>1267</v>
      </c>
      <c r="E59" s="43">
        <f t="shared" si="10"/>
        <v>1272</v>
      </c>
      <c r="F59" s="43">
        <f t="shared" si="10"/>
        <v>1245</v>
      </c>
      <c r="G59" s="43">
        <f t="shared" si="10"/>
        <v>1168</v>
      </c>
      <c r="H59" s="43">
        <f t="shared" si="10"/>
        <v>1112</v>
      </c>
      <c r="I59" s="43">
        <f t="shared" si="10"/>
        <v>1167</v>
      </c>
      <c r="J59" s="43">
        <f t="shared" si="10"/>
        <v>1157</v>
      </c>
      <c r="K59" s="43">
        <f t="shared" si="10"/>
        <v>1148</v>
      </c>
      <c r="L59" s="43">
        <f t="shared" si="10"/>
        <v>1217</v>
      </c>
      <c r="M59" s="43">
        <f t="shared" si="10"/>
        <v>1157</v>
      </c>
      <c r="N59" s="43">
        <f t="shared" si="10"/>
        <v>1167</v>
      </c>
      <c r="O59" s="43">
        <f t="shared" si="10"/>
        <v>1179</v>
      </c>
      <c r="P59" s="43">
        <f t="shared" si="10"/>
        <v>1215</v>
      </c>
      <c r="Q59" s="43">
        <f t="shared" si="10"/>
        <v>1176</v>
      </c>
      <c r="R59" s="43">
        <f t="shared" si="10"/>
        <v>1083</v>
      </c>
      <c r="S59" s="43">
        <f t="shared" si="10"/>
        <v>1157</v>
      </c>
      <c r="T59" s="43">
        <f t="shared" si="10"/>
        <v>988</v>
      </c>
      <c r="U59" s="43">
        <f t="shared" si="10"/>
        <v>1036</v>
      </c>
      <c r="V59" s="43">
        <f t="shared" si="10"/>
        <v>944</v>
      </c>
      <c r="W59" s="43">
        <f t="shared" si="10"/>
        <v>4433</v>
      </c>
      <c r="X59" s="43">
        <f t="shared" si="10"/>
        <v>4524</v>
      </c>
      <c r="Y59" s="43">
        <f t="shared" si="10"/>
        <v>3980</v>
      </c>
      <c r="Z59" s="43">
        <f t="shared" si="10"/>
        <v>4087</v>
      </c>
      <c r="AA59" s="43">
        <f t="shared" si="10"/>
        <v>3748</v>
      </c>
      <c r="AB59" s="43">
        <f t="shared" si="10"/>
        <v>3262</v>
      </c>
      <c r="AC59" s="43">
        <f t="shared" si="10"/>
        <v>2859</v>
      </c>
      <c r="AD59" s="43">
        <f t="shared" si="10"/>
        <v>2588</v>
      </c>
      <c r="AE59" s="43">
        <f t="shared" si="10"/>
        <v>2064</v>
      </c>
      <c r="AF59" s="43">
        <f t="shared" si="10"/>
        <v>1350</v>
      </c>
      <c r="AG59" s="43">
        <f t="shared" si="10"/>
        <v>872</v>
      </c>
      <c r="AH59" s="43">
        <f t="shared" si="10"/>
        <v>540</v>
      </c>
      <c r="AI59" s="43">
        <f t="shared" si="10"/>
        <v>334</v>
      </c>
      <c r="AJ59" s="43">
        <f t="shared" si="10"/>
        <v>270</v>
      </c>
      <c r="AK59" s="43">
        <f t="shared" si="10"/>
        <v>74</v>
      </c>
      <c r="AL59" s="43">
        <f t="shared" si="10"/>
        <v>559</v>
      </c>
      <c r="AM59" s="43">
        <f t="shared" si="10"/>
        <v>616</v>
      </c>
      <c r="AN59" s="43">
        <f t="shared" si="10"/>
        <v>1422</v>
      </c>
      <c r="AO59" s="43">
        <f t="shared" si="10"/>
        <v>27456</v>
      </c>
      <c r="AP59" s="43">
        <f t="shared" si="10"/>
        <v>2894</v>
      </c>
      <c r="AQ59" s="43">
        <f t="shared" si="10"/>
        <v>2540</v>
      </c>
      <c r="AR59" s="43">
        <f t="shared" si="10"/>
        <v>11572</v>
      </c>
      <c r="AS59" s="43">
        <f t="shared" si="10"/>
        <v>2096</v>
      </c>
    </row>
    <row r="60" spans="1:45" ht="23.25" customHeight="1" x14ac:dyDescent="0.2">
      <c r="A60" s="44" t="s">
        <v>166</v>
      </c>
      <c r="B60" s="23">
        <f t="shared" si="2"/>
        <v>31022</v>
      </c>
      <c r="C60" s="45">
        <f>SUMIF('ESTABLECIMIENTOS-OK'!$AY$6:$AY$557,"=BELLAVISTA",'ESTABLECIMIENTOS-OK'!G$6:G$557)</f>
        <v>650</v>
      </c>
      <c r="D60" s="45">
        <f>SUMIF('ESTABLECIMIENTOS-OK'!$AY$6:$AY$557,"=BELLAVISTA",'ESTABLECIMIENTOS-OK'!H$6:H$557)</f>
        <v>683</v>
      </c>
      <c r="E60" s="45">
        <f>SUMIF('ESTABLECIMIENTOS-OK'!$AY$6:$AY$557,"=BELLAVISTA",'ESTABLECIMIENTOS-OK'!I$6:I$557)</f>
        <v>663</v>
      </c>
      <c r="F60" s="45">
        <f>SUMIF('ESTABLECIMIENTOS-OK'!$AY$6:$AY$557,"=BELLAVISTA",'ESTABLECIMIENTOS-OK'!J$6:J$557)</f>
        <v>671</v>
      </c>
      <c r="G60" s="45">
        <f>SUMIF('ESTABLECIMIENTOS-OK'!$AY$6:$AY$557,"=BELLAVISTA",'ESTABLECIMIENTOS-OK'!K$6:K$557)</f>
        <v>638</v>
      </c>
      <c r="H60" s="45">
        <f>SUMIF('ESTABLECIMIENTOS-OK'!$AY$6:$AY$557,"=BELLAVISTA",'ESTABLECIMIENTOS-OK'!L$6:L$557)</f>
        <v>590</v>
      </c>
      <c r="I60" s="45">
        <f>SUMIF('ESTABLECIMIENTOS-OK'!$AY$6:$AY$557,"=BELLAVISTA",'ESTABLECIMIENTOS-OK'!M$6:M$557)</f>
        <v>599</v>
      </c>
      <c r="J60" s="45">
        <f>SUMIF('ESTABLECIMIENTOS-OK'!$AY$6:$AY$557,"=BELLAVISTA",'ESTABLECIMIENTOS-OK'!N$6:N$557)</f>
        <v>587</v>
      </c>
      <c r="K60" s="45">
        <f>SUMIF('ESTABLECIMIENTOS-OK'!$AY$6:$AY$557,"=BELLAVISTA",'ESTABLECIMIENTOS-OK'!O$6:O$557)</f>
        <v>614</v>
      </c>
      <c r="L60" s="45">
        <f>SUMIF('ESTABLECIMIENTOS-OK'!$AY$6:$AY$557,"=BELLAVISTA",'ESTABLECIMIENTOS-OK'!P$6:P$557)</f>
        <v>614</v>
      </c>
      <c r="M60" s="45">
        <f>SUMIF('ESTABLECIMIENTOS-OK'!$AY$6:$AY$557,"=BELLAVISTA",'ESTABLECIMIENTOS-OK'!Q$6:Q$557)</f>
        <v>594</v>
      </c>
      <c r="N60" s="45">
        <f>SUMIF('ESTABLECIMIENTOS-OK'!$AY$6:$AY$557,"=BELLAVISTA",'ESTABLECIMIENTOS-OK'!R$6:R$557)</f>
        <v>610</v>
      </c>
      <c r="O60" s="45">
        <f>SUMIF('ESTABLECIMIENTOS-OK'!$AY$6:$AY$557,"=BELLAVISTA",'ESTABLECIMIENTOS-OK'!S$6:S$557)</f>
        <v>604</v>
      </c>
      <c r="P60" s="45">
        <f>SUMIF('ESTABLECIMIENTOS-OK'!$AY$6:$AY$557,"=BELLAVISTA",'ESTABLECIMIENTOS-OK'!T$6:T$557)</f>
        <v>629</v>
      </c>
      <c r="Q60" s="45">
        <f>SUMIF('ESTABLECIMIENTOS-OK'!$AY$6:$AY$557,"=BELLAVISTA",'ESTABLECIMIENTOS-OK'!U$6:U$557)</f>
        <v>608</v>
      </c>
      <c r="R60" s="45">
        <f>SUMIF('ESTABLECIMIENTOS-OK'!$AY$6:$AY$557,"=BELLAVISTA",'ESTABLECIMIENTOS-OK'!V$6:V$557)</f>
        <v>523</v>
      </c>
      <c r="S60" s="45">
        <f>SUMIF('ESTABLECIMIENTOS-OK'!$AY$6:$AY$557,"=BELLAVISTA",'ESTABLECIMIENTOS-OK'!W$6:W$557)</f>
        <v>598</v>
      </c>
      <c r="T60" s="45">
        <f>SUMIF('ESTABLECIMIENTOS-OK'!$AY$6:$AY$557,"=BELLAVISTA",'ESTABLECIMIENTOS-OK'!X$6:X$557)</f>
        <v>498</v>
      </c>
      <c r="U60" s="45">
        <f>SUMIF('ESTABLECIMIENTOS-OK'!$AY$6:$AY$557,"=BELLAVISTA",'ESTABLECIMIENTOS-OK'!Y$6:Y$557)</f>
        <v>527</v>
      </c>
      <c r="V60" s="45">
        <f>SUMIF('ESTABLECIMIENTOS-OK'!$AY$6:$AY$557,"=BELLAVISTA",'ESTABLECIMIENTOS-OK'!Z$6:Z$557)</f>
        <v>479</v>
      </c>
      <c r="W60" s="45">
        <f>SUMIF('ESTABLECIMIENTOS-OK'!$AY$6:$AY$557,"=BELLAVISTA",'ESTABLECIMIENTOS-OK'!AA$6:AA$557)</f>
        <v>2337</v>
      </c>
      <c r="X60" s="45">
        <f>SUMIF('ESTABLECIMIENTOS-OK'!$AY$6:$AY$557,"=BELLAVISTA",'ESTABLECIMIENTOS-OK'!AB$6:AB$557)</f>
        <v>2345</v>
      </c>
      <c r="Y60" s="45">
        <f>SUMIF('ESTABLECIMIENTOS-OK'!$AY$6:$AY$557,"=BELLAVISTA",'ESTABLECIMIENTOS-OK'!AC$6:AC$557)</f>
        <v>2089</v>
      </c>
      <c r="Z60" s="45">
        <f>SUMIF('ESTABLECIMIENTOS-OK'!$AY$6:$AY$557,"=BELLAVISTA",'ESTABLECIMIENTOS-OK'!AD$6:AD$557)</f>
        <v>2168</v>
      </c>
      <c r="AA60" s="45">
        <f>SUMIF('ESTABLECIMIENTOS-OK'!$AY$6:$AY$557,"=BELLAVISTA",'ESTABLECIMIENTOS-OK'!AE$6:AE$557)</f>
        <v>2003</v>
      </c>
      <c r="AB60" s="45">
        <f>SUMIF('ESTABLECIMIENTOS-OK'!$AY$6:$AY$557,"=BELLAVISTA",'ESTABLECIMIENTOS-OK'!AF$6:AF$557)</f>
        <v>1792</v>
      </c>
      <c r="AC60" s="45">
        <f>SUMIF('ESTABLECIMIENTOS-OK'!$AY$6:$AY$557,"=BELLAVISTA",'ESTABLECIMIENTOS-OK'!AG$6:AG$557)</f>
        <v>1627</v>
      </c>
      <c r="AD60" s="45">
        <f>SUMIF('ESTABLECIMIENTOS-OK'!$AY$6:$AY$557,"=BELLAVISTA",'ESTABLECIMIENTOS-OK'!AH$6:AH$557)</f>
        <v>1441</v>
      </c>
      <c r="AE60" s="45">
        <f>SUMIF('ESTABLECIMIENTOS-OK'!$AY$6:$AY$557,"=BELLAVISTA",'ESTABLECIMIENTOS-OK'!AI$6:AI$557)</f>
        <v>1220</v>
      </c>
      <c r="AF60" s="45">
        <f>SUMIF('ESTABLECIMIENTOS-OK'!$AY$6:$AY$557,"=BELLAVISTA",'ESTABLECIMIENTOS-OK'!AJ$6:AJ$557)</f>
        <v>799</v>
      </c>
      <c r="AG60" s="45">
        <f>SUMIF('ESTABLECIMIENTOS-OK'!$AY$6:$AY$557,"=BELLAVISTA",'ESTABLECIMIENTOS-OK'!AK$6:AK$557)</f>
        <v>510</v>
      </c>
      <c r="AH60" s="45">
        <f>SUMIF('ESTABLECIMIENTOS-OK'!$AY$6:$AY$557,"=BELLAVISTA",'ESTABLECIMIENTOS-OK'!AL$6:AL$557)</f>
        <v>327</v>
      </c>
      <c r="AI60" s="45">
        <f>SUMIF('ESTABLECIMIENTOS-OK'!$AY$6:$AY$557,"=BELLAVISTA",'ESTABLECIMIENTOS-OK'!AM$6:AM$557)</f>
        <v>217</v>
      </c>
      <c r="AJ60" s="45">
        <f>SUMIF('ESTABLECIMIENTOS-OK'!$AY$6:$AY$557,"=BELLAVISTA",'ESTABLECIMIENTOS-OK'!AN$6:AN$557)</f>
        <v>168</v>
      </c>
      <c r="AK60" s="45">
        <f>SUMIF('ESTABLECIMIENTOS-OK'!$AY$6:$AY$557,"=BELLAVISTA",'ESTABLECIMIENTOS-OK'!AO$6:AO$557)</f>
        <v>37</v>
      </c>
      <c r="AL60" s="45">
        <f>SUMIF('ESTABLECIMIENTOS-OK'!$AY$6:$AY$557,"=BELLAVISTA",'ESTABLECIMIENTOS-OK'!AP$6:AP$557)</f>
        <v>314</v>
      </c>
      <c r="AM60" s="45">
        <f>SUMIF('ESTABLECIMIENTOS-OK'!$AY$6:$AY$557,"=BELLAVISTA",'ESTABLECIMIENTOS-OK'!AQ$6:AQ$557)</f>
        <v>336</v>
      </c>
      <c r="AN60" s="45">
        <f>SUMIF('ESTABLECIMIENTOS-OK'!$AY$6:$AY$557,"=BELLAVISTA",'ESTABLECIMIENTOS-OK'!AR$6:AR$557)</f>
        <v>786</v>
      </c>
      <c r="AO60" s="45">
        <f>SUMIF('ESTABLECIMIENTOS-OK'!$AY$6:$AY$557,"=BELLAVISTA",'ESTABLECIMIENTOS-OK'!AS$6:AS$557)</f>
        <v>14601</v>
      </c>
      <c r="AP60" s="45">
        <f>SUMIF('ESTABLECIMIENTOS-OK'!$AY$6:$AY$557,"=BELLAVISTA",'ESTABLECIMIENTOS-OK'!AT$6:AT$557)</f>
        <v>1524</v>
      </c>
      <c r="AQ60" s="45">
        <f>SUMIF('ESTABLECIMIENTOS-OK'!$AY$6:$AY$557,"=BELLAVISTA",'ESTABLECIMIENTOS-OK'!AU$6:AU$557)</f>
        <v>1259</v>
      </c>
      <c r="AR60" s="45">
        <f>SUMIF('ESTABLECIMIENTOS-OK'!$AY$6:$AY$557,"=BELLAVISTA",'ESTABLECIMIENTOS-OK'!AV$6:AV$557)</f>
        <v>6077</v>
      </c>
      <c r="AS60" s="45">
        <f>SUMIF('ESTABLECIMIENTOS-OK'!$AY$6:$AY$557,"=BELLAVISTA",'ESTABLECIMIENTOS-OK'!AW$6:AW$557)</f>
        <v>961</v>
      </c>
    </row>
    <row r="61" spans="1:45" ht="23.25" customHeight="1" x14ac:dyDescent="0.2">
      <c r="A61" s="44" t="s">
        <v>167</v>
      </c>
      <c r="B61" s="23">
        <f t="shared" si="2"/>
        <v>9505</v>
      </c>
      <c r="C61" s="45">
        <f>SUMIF('ESTABLECIMIENTOS-OK'!$AY$6:$AY$557,"=BAJO BIAVO",'ESTABLECIMIENTOS-OK'!G$6:G$557)</f>
        <v>175</v>
      </c>
      <c r="D61" s="45">
        <f>SUMIF('ESTABLECIMIENTOS-OK'!$AY$6:$AY$557,"=BAJO BIAVO",'ESTABLECIMIENTOS-OK'!H$6:H$557)</f>
        <v>228</v>
      </c>
      <c r="E61" s="45">
        <f>SUMIF('ESTABLECIMIENTOS-OK'!$AY$6:$AY$557,"=BAJO BIAVO",'ESTABLECIMIENTOS-OK'!I$6:I$557)</f>
        <v>235</v>
      </c>
      <c r="F61" s="45">
        <f>SUMIF('ESTABLECIMIENTOS-OK'!$AY$6:$AY$557,"=BAJO BIAVO",'ESTABLECIMIENTOS-OK'!J$6:J$557)</f>
        <v>222</v>
      </c>
      <c r="G61" s="45">
        <f>SUMIF('ESTABLECIMIENTOS-OK'!$AY$6:$AY$557,"=BAJO BIAVO",'ESTABLECIMIENTOS-OK'!K$6:K$557)</f>
        <v>197</v>
      </c>
      <c r="H61" s="45">
        <f>SUMIF('ESTABLECIMIENTOS-OK'!$AY$6:$AY$557,"=BAJO BIAVO",'ESTABLECIMIENTOS-OK'!L$6:L$557)</f>
        <v>202</v>
      </c>
      <c r="I61" s="45">
        <f>SUMIF('ESTABLECIMIENTOS-OK'!$AY$6:$AY$557,"=BAJO BIAVO",'ESTABLECIMIENTOS-OK'!M$6:M$557)</f>
        <v>204</v>
      </c>
      <c r="J61" s="45">
        <f>SUMIF('ESTABLECIMIENTOS-OK'!$AY$6:$AY$557,"=BAJO BIAVO",'ESTABLECIMIENTOS-OK'!N$6:N$557)</f>
        <v>226</v>
      </c>
      <c r="K61" s="45">
        <f>SUMIF('ESTABLECIMIENTOS-OK'!$AY$6:$AY$557,"=BAJO BIAVO",'ESTABLECIMIENTOS-OK'!O$6:O$557)</f>
        <v>197</v>
      </c>
      <c r="L61" s="45">
        <f>SUMIF('ESTABLECIMIENTOS-OK'!$AY$6:$AY$557,"=BAJO BIAVO",'ESTABLECIMIENTOS-OK'!P$6:P$557)</f>
        <v>235</v>
      </c>
      <c r="M61" s="45">
        <f>SUMIF('ESTABLECIMIENTOS-OK'!$AY$6:$AY$557,"=BAJO BIAVO",'ESTABLECIMIENTOS-OK'!Q$6:Q$557)</f>
        <v>212</v>
      </c>
      <c r="N61" s="45">
        <f>SUMIF('ESTABLECIMIENTOS-OK'!$AY$6:$AY$557,"=BAJO BIAVO",'ESTABLECIMIENTOS-OK'!R$6:R$557)</f>
        <v>214</v>
      </c>
      <c r="O61" s="45">
        <f>SUMIF('ESTABLECIMIENTOS-OK'!$AY$6:$AY$557,"=BAJO BIAVO",'ESTABLECIMIENTOS-OK'!S$6:S$557)</f>
        <v>211</v>
      </c>
      <c r="P61" s="45">
        <f>SUMIF('ESTABLECIMIENTOS-OK'!$AY$6:$AY$557,"=BAJO BIAVO",'ESTABLECIMIENTOS-OK'!T$6:T$557)</f>
        <v>211</v>
      </c>
      <c r="Q61" s="45">
        <f>SUMIF('ESTABLECIMIENTOS-OK'!$AY$6:$AY$557,"=BAJO BIAVO",'ESTABLECIMIENTOS-OK'!U$6:U$557)</f>
        <v>211</v>
      </c>
      <c r="R61" s="45">
        <f>SUMIF('ESTABLECIMIENTOS-OK'!$AY$6:$AY$557,"=BAJO BIAVO",'ESTABLECIMIENTOS-OK'!V$6:V$557)</f>
        <v>210</v>
      </c>
      <c r="S61" s="45">
        <f>SUMIF('ESTABLECIMIENTOS-OK'!$AY$6:$AY$557,"=BAJO BIAVO",'ESTABLECIMIENTOS-OK'!W$6:W$557)</f>
        <v>181</v>
      </c>
      <c r="T61" s="45">
        <f>SUMIF('ESTABLECIMIENTOS-OK'!$AY$6:$AY$557,"=BAJO BIAVO",'ESTABLECIMIENTOS-OK'!X$6:X$557)</f>
        <v>171</v>
      </c>
      <c r="U61" s="45">
        <f>SUMIF('ESTABLECIMIENTOS-OK'!$AY$6:$AY$557,"=BAJO BIAVO",'ESTABLECIMIENTOS-OK'!Y$6:Y$557)</f>
        <v>189</v>
      </c>
      <c r="V61" s="45">
        <f>SUMIF('ESTABLECIMIENTOS-OK'!$AY$6:$AY$557,"=BAJO BIAVO",'ESTABLECIMIENTOS-OK'!Z$6:Z$557)</f>
        <v>174</v>
      </c>
      <c r="W61" s="45">
        <f>SUMIF('ESTABLECIMIENTOS-OK'!$AY$6:$AY$557,"=BAJO BIAVO",'ESTABLECIMIENTOS-OK'!AA$6:AA$557)</f>
        <v>758</v>
      </c>
      <c r="X61" s="45">
        <f>SUMIF('ESTABLECIMIENTOS-OK'!$AY$6:$AY$557,"=BAJO BIAVO",'ESTABLECIMIENTOS-OK'!AB$6:AB$557)</f>
        <v>733</v>
      </c>
      <c r="Y61" s="45">
        <f>SUMIF('ESTABLECIMIENTOS-OK'!$AY$6:$AY$557,"=BAJO BIAVO",'ESTABLECIMIENTOS-OK'!AC$6:AC$557)</f>
        <v>665</v>
      </c>
      <c r="Z61" s="45">
        <f>SUMIF('ESTABLECIMIENTOS-OK'!$AY$6:$AY$557,"=BAJO BIAVO",'ESTABLECIMIENTOS-OK'!AD$6:AD$557)</f>
        <v>638</v>
      </c>
      <c r="AA61" s="45">
        <f>SUMIF('ESTABLECIMIENTOS-OK'!$AY$6:$AY$557,"=BAJO BIAVO",'ESTABLECIMIENTOS-OK'!AE$6:AE$557)</f>
        <v>602</v>
      </c>
      <c r="AB61" s="45">
        <f>SUMIF('ESTABLECIMIENTOS-OK'!$AY$6:$AY$557,"=BAJO BIAVO",'ESTABLECIMIENTOS-OK'!AF$6:AF$557)</f>
        <v>511</v>
      </c>
      <c r="AC61" s="45">
        <f>SUMIF('ESTABLECIMIENTOS-OK'!$AY$6:$AY$557,"=BAJO BIAVO",'ESTABLECIMIENTOS-OK'!AG$6:AG$557)</f>
        <v>418</v>
      </c>
      <c r="AD61" s="45">
        <f>SUMIF('ESTABLECIMIENTOS-OK'!$AY$6:$AY$557,"=BAJO BIAVO",'ESTABLECIMIENTOS-OK'!AH$6:AH$557)</f>
        <v>363</v>
      </c>
      <c r="AE61" s="45">
        <f>SUMIF('ESTABLECIMIENTOS-OK'!$AY$6:$AY$557,"=BAJO BIAVO",'ESTABLECIMIENTOS-OK'!AI$6:AI$557)</f>
        <v>282</v>
      </c>
      <c r="AF61" s="45">
        <f>SUMIF('ESTABLECIMIENTOS-OK'!$AY$6:$AY$557,"=BAJO BIAVO",'ESTABLECIMIENTOS-OK'!AJ$6:AJ$557)</f>
        <v>175</v>
      </c>
      <c r="AG61" s="45">
        <f>SUMIF('ESTABLECIMIENTOS-OK'!$AY$6:$AY$557,"=BAJO BIAVO",'ESTABLECIMIENTOS-OK'!AK$6:AK$557)</f>
        <v>114</v>
      </c>
      <c r="AH61" s="45">
        <f>SUMIF('ESTABLECIMIENTOS-OK'!$AY$6:$AY$557,"=BAJO BIAVO",'ESTABLECIMIENTOS-OK'!AL$6:AL$557)</f>
        <v>67</v>
      </c>
      <c r="AI61" s="45">
        <f>SUMIF('ESTABLECIMIENTOS-OK'!$AY$6:$AY$557,"=BAJO BIAVO",'ESTABLECIMIENTOS-OK'!AM$6:AM$557)</f>
        <v>34</v>
      </c>
      <c r="AJ61" s="45">
        <f>SUMIF('ESTABLECIMIENTOS-OK'!$AY$6:$AY$557,"=BAJO BIAVO",'ESTABLECIMIENTOS-OK'!AN$6:AN$557)</f>
        <v>40</v>
      </c>
      <c r="AK61" s="45">
        <f>SUMIF('ESTABLECIMIENTOS-OK'!$AY$6:$AY$557,"=BAJO BIAVO",'ESTABLECIMIENTOS-OK'!AO$6:AO$557)</f>
        <v>13</v>
      </c>
      <c r="AL61" s="45">
        <f>SUMIF('ESTABLECIMIENTOS-OK'!$AY$6:$AY$557,"=BAJO BIAVO",'ESTABLECIMIENTOS-OK'!AP$6:AP$557)</f>
        <v>83</v>
      </c>
      <c r="AM61" s="45">
        <f>SUMIF('ESTABLECIMIENTOS-OK'!$AY$6:$AY$557,"=BAJO BIAVO",'ESTABLECIMIENTOS-OK'!AQ$6:AQ$557)</f>
        <v>93</v>
      </c>
      <c r="AN61" s="45">
        <f>SUMIF('ESTABLECIMIENTOS-OK'!$AY$6:$AY$557,"=BAJO BIAVO",'ESTABLECIMIENTOS-OK'!AR$6:AR$557)</f>
        <v>213</v>
      </c>
      <c r="AO61" s="45">
        <f>SUMIF('ESTABLECIMIENTOS-OK'!$AY$6:$AY$557,"=BAJO BIAVO",'ESTABLECIMIENTOS-OK'!AS$6:AS$557)</f>
        <v>4476</v>
      </c>
      <c r="AP61" s="45">
        <f>SUMIF('ESTABLECIMIENTOS-OK'!$AY$6:$AY$557,"=BAJO BIAVO",'ESTABLECIMIENTOS-OK'!AT$6:AT$557)</f>
        <v>498</v>
      </c>
      <c r="AQ61" s="45">
        <f>SUMIF('ESTABLECIMIENTOS-OK'!$AY$6:$AY$557,"=BAJO BIAVO",'ESTABLECIMIENTOS-OK'!AU$6:AU$557)</f>
        <v>454</v>
      </c>
      <c r="AR61" s="45">
        <f>SUMIF('ESTABLECIMIENTOS-OK'!$AY$6:$AY$557,"=BAJO BIAVO",'ESTABLECIMIENTOS-OK'!AV$6:AV$557)</f>
        <v>1884</v>
      </c>
      <c r="AS61" s="45">
        <f>SUMIF('ESTABLECIMIENTOS-OK'!$AY$6:$AY$557,"=BAJO BIAVO",'ESTABLECIMIENTOS-OK'!AW$6:AW$557)</f>
        <v>309</v>
      </c>
    </row>
    <row r="62" spans="1:45" ht="23.25" customHeight="1" x14ac:dyDescent="0.2">
      <c r="A62" s="44" t="s">
        <v>168</v>
      </c>
      <c r="B62" s="23">
        <f t="shared" si="2"/>
        <v>9030</v>
      </c>
      <c r="C62" s="45">
        <f>SUMIF('ESTABLECIMIENTOS-OK'!$AY$6:$AY$557,"=ALTO BIAVO",'ESTABLECIMIENTOS-OK'!G$6:G$557)</f>
        <v>175</v>
      </c>
      <c r="D62" s="45">
        <f>SUMIF('ESTABLECIMIENTOS-OK'!$AY$6:$AY$557,"=ALTO BIAVO",'ESTABLECIMIENTOS-OK'!H$6:H$557)</f>
        <v>170</v>
      </c>
      <c r="E62" s="45">
        <f>SUMIF('ESTABLECIMIENTOS-OK'!$AY$6:$AY$557,"=ALTO BIAVO",'ESTABLECIMIENTOS-OK'!I$6:I$557)</f>
        <v>216</v>
      </c>
      <c r="F62" s="45">
        <f>SUMIF('ESTABLECIMIENTOS-OK'!$AY$6:$AY$557,"=ALTO BIAVO",'ESTABLECIMIENTOS-OK'!J$6:J$557)</f>
        <v>191</v>
      </c>
      <c r="G62" s="45">
        <f>SUMIF('ESTABLECIMIENTOS-OK'!$AY$6:$AY$557,"=ALTO BIAVO",'ESTABLECIMIENTOS-OK'!K$6:K$557)</f>
        <v>178</v>
      </c>
      <c r="H62" s="45">
        <f>SUMIF('ESTABLECIMIENTOS-OK'!$AY$6:$AY$557,"=ALTO BIAVO",'ESTABLECIMIENTOS-OK'!L$6:L$557)</f>
        <v>171</v>
      </c>
      <c r="I62" s="45">
        <f>SUMIF('ESTABLECIMIENTOS-OK'!$AY$6:$AY$557,"=ALTO BIAVO",'ESTABLECIMIENTOS-OK'!M$6:M$557)</f>
        <v>208</v>
      </c>
      <c r="J62" s="45">
        <f>SUMIF('ESTABLECIMIENTOS-OK'!$AY$6:$AY$557,"=ALTO BIAVO",'ESTABLECIMIENTOS-OK'!N$6:N$557)</f>
        <v>191</v>
      </c>
      <c r="K62" s="45">
        <f>SUMIF('ESTABLECIMIENTOS-OK'!$AY$6:$AY$557,"=ALTO BIAVO",'ESTABLECIMIENTOS-OK'!O$6:O$557)</f>
        <v>178</v>
      </c>
      <c r="L62" s="45">
        <f>SUMIF('ESTABLECIMIENTOS-OK'!$AY$6:$AY$557,"=ALTO BIAVO",'ESTABLECIMIENTOS-OK'!P$6:P$557)</f>
        <v>210</v>
      </c>
      <c r="M62" s="45">
        <f>SUMIF('ESTABLECIMIENTOS-OK'!$AY$6:$AY$557,"=ALTO BIAVO",'ESTABLECIMIENTOS-OK'!Q$6:Q$557)</f>
        <v>185</v>
      </c>
      <c r="N62" s="45">
        <f>SUMIF('ESTABLECIMIENTOS-OK'!$AY$6:$AY$557,"=ALTO BIAVO",'ESTABLECIMIENTOS-OK'!R$6:R$557)</f>
        <v>198</v>
      </c>
      <c r="O62" s="45">
        <f>SUMIF('ESTABLECIMIENTOS-OK'!$AY$6:$AY$557,"=ALTO BIAVO",'ESTABLECIMIENTOS-OK'!S$6:S$557)</f>
        <v>192</v>
      </c>
      <c r="P62" s="45">
        <f>SUMIF('ESTABLECIMIENTOS-OK'!$AY$6:$AY$557,"=ALTO BIAVO",'ESTABLECIMIENTOS-OK'!T$6:T$557)</f>
        <v>210</v>
      </c>
      <c r="Q62" s="45">
        <f>SUMIF('ESTABLECIMIENTOS-OK'!$AY$6:$AY$557,"=ALTO BIAVO",'ESTABLECIMIENTOS-OK'!U$6:U$557)</f>
        <v>203</v>
      </c>
      <c r="R62" s="45">
        <f>SUMIF('ESTABLECIMIENTOS-OK'!$AY$6:$AY$557,"=ALTO BIAVO",'ESTABLECIMIENTOS-OK'!V$6:V$557)</f>
        <v>186</v>
      </c>
      <c r="S62" s="45">
        <f>SUMIF('ESTABLECIMIENTOS-OK'!$AY$6:$AY$557,"=ALTO BIAVO",'ESTABLECIMIENTOS-OK'!W$6:W$557)</f>
        <v>210</v>
      </c>
      <c r="T62" s="45">
        <f>SUMIF('ESTABLECIMIENTOS-OK'!$AY$6:$AY$557,"=ALTO BIAVO",'ESTABLECIMIENTOS-OK'!X$6:X$557)</f>
        <v>181</v>
      </c>
      <c r="U62" s="45">
        <f>SUMIF('ESTABLECIMIENTOS-OK'!$AY$6:$AY$557,"=ALTO BIAVO",'ESTABLECIMIENTOS-OK'!Y$6:Y$557)</f>
        <v>158</v>
      </c>
      <c r="V62" s="45">
        <f>SUMIF('ESTABLECIMIENTOS-OK'!$AY$6:$AY$557,"=ALTO BIAVO",'ESTABLECIMIENTOS-OK'!Z$6:Z$557)</f>
        <v>150</v>
      </c>
      <c r="W62" s="45">
        <f>SUMIF('ESTABLECIMIENTOS-OK'!$AY$6:$AY$557,"=ALTO BIAVO",'ESTABLECIMIENTOS-OK'!AA$6:AA$557)</f>
        <v>696</v>
      </c>
      <c r="X62" s="45">
        <f>SUMIF('ESTABLECIMIENTOS-OK'!$AY$6:$AY$557,"=ALTO BIAVO",'ESTABLECIMIENTOS-OK'!AB$6:AB$557)</f>
        <v>731</v>
      </c>
      <c r="Y62" s="45">
        <f>SUMIF('ESTABLECIMIENTOS-OK'!$AY$6:$AY$557,"=ALTO BIAVO",'ESTABLECIMIENTOS-OK'!AC$6:AC$557)</f>
        <v>634</v>
      </c>
      <c r="Z62" s="45">
        <f>SUMIF('ESTABLECIMIENTOS-OK'!$AY$6:$AY$557,"=ALTO BIAVO",'ESTABLECIMIENTOS-OK'!AD$6:AD$557)</f>
        <v>757</v>
      </c>
      <c r="AA62" s="45">
        <f>SUMIF('ESTABLECIMIENTOS-OK'!$AY$6:$AY$557,"=ALTO BIAVO",'ESTABLECIMIENTOS-OK'!AE$6:AE$557)</f>
        <v>604</v>
      </c>
      <c r="AB62" s="45">
        <f>SUMIF('ESTABLECIMIENTOS-OK'!$AY$6:$AY$557,"=ALTO BIAVO",'ESTABLECIMIENTOS-OK'!AF$6:AF$557)</f>
        <v>475</v>
      </c>
      <c r="AC62" s="45">
        <f>SUMIF('ESTABLECIMIENTOS-OK'!$AY$6:$AY$557,"=ALTO BIAVO",'ESTABLECIMIENTOS-OK'!AG$6:AG$557)</f>
        <v>374</v>
      </c>
      <c r="AD62" s="45">
        <f>SUMIF('ESTABLECIMIENTOS-OK'!$AY$6:$AY$557,"=ALTO BIAVO",'ESTABLECIMIENTOS-OK'!AH$6:AH$557)</f>
        <v>359</v>
      </c>
      <c r="AE62" s="45">
        <f>SUMIF('ESTABLECIMIENTOS-OK'!$AY$6:$AY$557,"=ALTO BIAVO",'ESTABLECIMIENTOS-OK'!AI$6:AI$557)</f>
        <v>257</v>
      </c>
      <c r="AF62" s="45">
        <f>SUMIF('ESTABLECIMIENTOS-OK'!$AY$6:$AY$557,"=ALTO BIAVO",'ESTABLECIMIENTOS-OK'!AJ$6:AJ$557)</f>
        <v>171</v>
      </c>
      <c r="AG62" s="45">
        <f>SUMIF('ESTABLECIMIENTOS-OK'!$AY$6:$AY$557,"=ALTO BIAVO",'ESTABLECIMIENTOS-OK'!AK$6:AK$557)</f>
        <v>98</v>
      </c>
      <c r="AH62" s="45">
        <f>SUMIF('ESTABLECIMIENTOS-OK'!$AY$6:$AY$557,"=ALTO BIAVO",'ESTABLECIMIENTOS-OK'!AL$6:AL$557)</f>
        <v>54</v>
      </c>
      <c r="AI62" s="45">
        <f>SUMIF('ESTABLECIMIENTOS-OK'!$AY$6:$AY$557,"=ALTO BIAVO",'ESTABLECIMIENTOS-OK'!AM$6:AM$557)</f>
        <v>35</v>
      </c>
      <c r="AJ62" s="45">
        <f>SUMIF('ESTABLECIMIENTOS-OK'!$AY$6:$AY$557,"=ALTO BIAVO",'ESTABLECIMIENTOS-OK'!AN$6:AN$557)</f>
        <v>24</v>
      </c>
      <c r="AK62" s="45">
        <f>SUMIF('ESTABLECIMIENTOS-OK'!$AY$6:$AY$557,"=ALTO BIAVO",'ESTABLECIMIENTOS-OK'!AO$6:AO$557)</f>
        <v>12</v>
      </c>
      <c r="AL62" s="45">
        <f>SUMIF('ESTABLECIMIENTOS-OK'!$AY$6:$AY$557,"=ALTO BIAVO",'ESTABLECIMIENTOS-OK'!AP$6:AP$557)</f>
        <v>73</v>
      </c>
      <c r="AM62" s="45">
        <f>SUMIF('ESTABLECIMIENTOS-OK'!$AY$6:$AY$557,"=ALTO BIAVO",'ESTABLECIMIENTOS-OK'!AQ$6:AQ$557)</f>
        <v>102</v>
      </c>
      <c r="AN62" s="45">
        <f>SUMIF('ESTABLECIMIENTOS-OK'!$AY$6:$AY$557,"=ALTO BIAVO",'ESTABLECIMIENTOS-OK'!AR$6:AR$557)</f>
        <v>213</v>
      </c>
      <c r="AO62" s="45">
        <f>SUMIF('ESTABLECIMIENTOS-OK'!$AY$6:$AY$557,"=ALTO BIAVO",'ESTABLECIMIENTOS-OK'!AS$6:AS$557)</f>
        <v>4452</v>
      </c>
      <c r="AP62" s="45">
        <f>SUMIF('ESTABLECIMIENTOS-OK'!$AY$6:$AY$557,"=ALTO BIAVO",'ESTABLECIMIENTOS-OK'!AT$6:AT$557)</f>
        <v>489</v>
      </c>
      <c r="AQ62" s="45">
        <f>SUMIF('ESTABLECIMIENTOS-OK'!$AY$6:$AY$557,"=ALTO BIAVO",'ESTABLECIMIENTOS-OK'!AU$6:AU$557)</f>
        <v>447</v>
      </c>
      <c r="AR62" s="45">
        <f>SUMIF('ESTABLECIMIENTOS-OK'!$AY$6:$AY$557,"=ALTO BIAVO",'ESTABLECIMIENTOS-OK'!AV$6:AV$557)</f>
        <v>1972</v>
      </c>
      <c r="AS62" s="45">
        <f>SUMIF('ESTABLECIMIENTOS-OK'!$AY$6:$AY$557,"=ALTO BIAVO",'ESTABLECIMIENTOS-OK'!AW$6:AW$557)</f>
        <v>523</v>
      </c>
    </row>
    <row r="63" spans="1:45" ht="23.25" customHeight="1" x14ac:dyDescent="0.2">
      <c r="A63" s="44" t="s">
        <v>169</v>
      </c>
      <c r="B63" s="23">
        <f t="shared" si="2"/>
        <v>8382</v>
      </c>
      <c r="C63" s="45">
        <f>SUMIF('ESTABLECIMIENTOS-OK'!$AY$6:$AY$557,"=SAN PABLO  CONSUELO",'ESTABLECIMIENTOS-OK'!G$6:G$557)</f>
        <v>173</v>
      </c>
      <c r="D63" s="45">
        <f>SUMIF('ESTABLECIMIENTOS-OK'!$AY$6:$AY$557,"=SAN PABLO  CONSUELO",'ESTABLECIMIENTOS-OK'!H$6:H$557)</f>
        <v>186</v>
      </c>
      <c r="E63" s="45">
        <f>SUMIF('ESTABLECIMIENTOS-OK'!$AY$6:$AY$557,"=SAN PABLO  CONSUELO",'ESTABLECIMIENTOS-OK'!I$6:I$557)</f>
        <v>158</v>
      </c>
      <c r="F63" s="45">
        <f>SUMIF('ESTABLECIMIENTOS-OK'!$AY$6:$AY$557,"=SAN PABLO  CONSUELO",'ESTABLECIMIENTOS-OK'!J$6:J$557)</f>
        <v>161</v>
      </c>
      <c r="G63" s="45">
        <f>SUMIF('ESTABLECIMIENTOS-OK'!$AY$6:$AY$557,"=SAN PABLO  CONSUELO",'ESTABLECIMIENTOS-OK'!K$6:K$557)</f>
        <v>155</v>
      </c>
      <c r="H63" s="45">
        <f>SUMIF('ESTABLECIMIENTOS-OK'!$AY$6:$AY$557,"=SAN PABLO  CONSUELO",'ESTABLECIMIENTOS-OK'!L$6:L$557)</f>
        <v>149</v>
      </c>
      <c r="I63" s="45">
        <f>SUMIF('ESTABLECIMIENTOS-OK'!$AY$6:$AY$557,"=SAN PABLO  CONSUELO",'ESTABLECIMIENTOS-OK'!M$6:M$557)</f>
        <v>156</v>
      </c>
      <c r="J63" s="45">
        <f>SUMIF('ESTABLECIMIENTOS-OK'!$AY$6:$AY$557,"=SAN PABLO  CONSUELO",'ESTABLECIMIENTOS-OK'!N$6:N$557)</f>
        <v>153</v>
      </c>
      <c r="K63" s="45">
        <f>SUMIF('ESTABLECIMIENTOS-OK'!$AY$6:$AY$557,"=SAN PABLO  CONSUELO",'ESTABLECIMIENTOS-OK'!O$6:O$557)</f>
        <v>159</v>
      </c>
      <c r="L63" s="45">
        <f>SUMIF('ESTABLECIMIENTOS-OK'!$AY$6:$AY$557,"=SAN PABLO  CONSUELO",'ESTABLECIMIENTOS-OK'!P$6:P$557)</f>
        <v>158</v>
      </c>
      <c r="M63" s="45">
        <f>SUMIF('ESTABLECIMIENTOS-OK'!$AY$6:$AY$557,"=SAN PABLO  CONSUELO",'ESTABLECIMIENTOS-OK'!Q$6:Q$557)</f>
        <v>166</v>
      </c>
      <c r="N63" s="45">
        <f>SUMIF('ESTABLECIMIENTOS-OK'!$AY$6:$AY$557,"=SAN PABLO  CONSUELO",'ESTABLECIMIENTOS-OK'!R$6:R$557)</f>
        <v>145</v>
      </c>
      <c r="O63" s="45">
        <f>SUMIF('ESTABLECIMIENTOS-OK'!$AY$6:$AY$557,"=SAN PABLO  CONSUELO",'ESTABLECIMIENTOS-OK'!S$6:S$557)</f>
        <v>172</v>
      </c>
      <c r="P63" s="45">
        <f>SUMIF('ESTABLECIMIENTOS-OK'!$AY$6:$AY$557,"=SAN PABLO  CONSUELO",'ESTABLECIMIENTOS-OK'!T$6:T$557)</f>
        <v>165</v>
      </c>
      <c r="Q63" s="45">
        <f>SUMIF('ESTABLECIMIENTOS-OK'!$AY$6:$AY$557,"=SAN PABLO  CONSUELO",'ESTABLECIMIENTOS-OK'!U$6:U$557)</f>
        <v>154</v>
      </c>
      <c r="R63" s="45">
        <f>SUMIF('ESTABLECIMIENTOS-OK'!$AY$6:$AY$557,"=SAN PABLO  CONSUELO",'ESTABLECIMIENTOS-OK'!V$6:V$557)</f>
        <v>164</v>
      </c>
      <c r="S63" s="45">
        <f>SUMIF('ESTABLECIMIENTOS-OK'!$AY$6:$AY$557,"=SAN PABLO  CONSUELO",'ESTABLECIMIENTOS-OK'!W$6:W$557)</f>
        <v>168</v>
      </c>
      <c r="T63" s="45">
        <f>SUMIF('ESTABLECIMIENTOS-OK'!$AY$6:$AY$557,"=SAN PABLO  CONSUELO",'ESTABLECIMIENTOS-OK'!X$6:X$557)</f>
        <v>138</v>
      </c>
      <c r="U63" s="45">
        <f>SUMIF('ESTABLECIMIENTOS-OK'!$AY$6:$AY$557,"=SAN PABLO  CONSUELO",'ESTABLECIMIENTOS-OK'!Y$6:Y$557)</f>
        <v>162</v>
      </c>
      <c r="V63" s="45">
        <f>SUMIF('ESTABLECIMIENTOS-OK'!$AY$6:$AY$557,"=SAN PABLO  CONSUELO",'ESTABLECIMIENTOS-OK'!Z$6:Z$557)</f>
        <v>141</v>
      </c>
      <c r="W63" s="45">
        <f>SUMIF('ESTABLECIMIENTOS-OK'!$AY$6:$AY$557,"=SAN PABLO  CONSUELO",'ESTABLECIMIENTOS-OK'!AA$6:AA$557)</f>
        <v>642</v>
      </c>
      <c r="X63" s="45">
        <f>SUMIF('ESTABLECIMIENTOS-OK'!$AY$6:$AY$557,"=SAN PABLO  CONSUELO",'ESTABLECIMIENTOS-OK'!AB$6:AB$557)</f>
        <v>715</v>
      </c>
      <c r="Y63" s="45">
        <f>SUMIF('ESTABLECIMIENTOS-OK'!$AY$6:$AY$557,"=SAN PABLO  CONSUELO",'ESTABLECIMIENTOS-OK'!AC$6:AC$557)</f>
        <v>592</v>
      </c>
      <c r="Z63" s="45">
        <f>SUMIF('ESTABLECIMIENTOS-OK'!$AY$6:$AY$557,"=SAN PABLO  CONSUELO",'ESTABLECIMIENTOS-OK'!AD$6:AD$557)</f>
        <v>524</v>
      </c>
      <c r="AA63" s="45">
        <f>SUMIF('ESTABLECIMIENTOS-OK'!$AY$6:$AY$557,"=SAN PABLO  CONSUELO",'ESTABLECIMIENTOS-OK'!AE$6:AE$557)</f>
        <v>539</v>
      </c>
      <c r="AB63" s="45">
        <f>SUMIF('ESTABLECIMIENTOS-OK'!$AY$6:$AY$557,"=SAN PABLO  CONSUELO",'ESTABLECIMIENTOS-OK'!AF$6:AF$557)</f>
        <v>484</v>
      </c>
      <c r="AC63" s="45">
        <f>SUMIF('ESTABLECIMIENTOS-OK'!$AY$6:$AY$557,"=SAN PABLO  CONSUELO",'ESTABLECIMIENTOS-OK'!AG$6:AG$557)</f>
        <v>440</v>
      </c>
      <c r="AD63" s="45">
        <f>SUMIF('ESTABLECIMIENTOS-OK'!$AY$6:$AY$557,"=SAN PABLO  CONSUELO",'ESTABLECIMIENTOS-OK'!AH$6:AH$557)</f>
        <v>425</v>
      </c>
      <c r="AE63" s="45">
        <f>SUMIF('ESTABLECIMIENTOS-OK'!$AY$6:$AY$557,"=SAN PABLO  CONSUELO",'ESTABLECIMIENTOS-OK'!AI$6:AI$557)</f>
        <v>305</v>
      </c>
      <c r="AF63" s="45">
        <f>SUMIF('ESTABLECIMIENTOS-OK'!$AY$6:$AY$557,"=SAN PABLO  CONSUELO",'ESTABLECIMIENTOS-OK'!AJ$6:AJ$557)</f>
        <v>205</v>
      </c>
      <c r="AG63" s="45">
        <f>SUMIF('ESTABLECIMIENTOS-OK'!$AY$6:$AY$557,"=SAN PABLO  CONSUELO",'ESTABLECIMIENTOS-OK'!AK$6:AK$557)</f>
        <v>150</v>
      </c>
      <c r="AH63" s="45">
        <f>SUMIF('ESTABLECIMIENTOS-OK'!$AY$6:$AY$557,"=SAN PABLO  CONSUELO",'ESTABLECIMIENTOS-OK'!AL$6:AL$557)</f>
        <v>92</v>
      </c>
      <c r="AI63" s="45">
        <f>SUMIF('ESTABLECIMIENTOS-OK'!$AY$6:$AY$557,"=SAN PABLO  CONSUELO",'ESTABLECIMIENTOS-OK'!AM$6:AM$557)</f>
        <v>48</v>
      </c>
      <c r="AJ63" s="45">
        <f>SUMIF('ESTABLECIMIENTOS-OK'!$AY$6:$AY$557,"=SAN PABLO  CONSUELO",'ESTABLECIMIENTOS-OK'!AN$6:AN$557)</f>
        <v>38</v>
      </c>
      <c r="AK63" s="45">
        <f>SUMIF('ESTABLECIMIENTOS-OK'!$AY$6:$AY$557,"=SAN PABLO  CONSUELO",'ESTABLECIMIENTOS-OK'!AO$6:AO$557)</f>
        <v>12</v>
      </c>
      <c r="AL63" s="45">
        <f>SUMIF('ESTABLECIMIENTOS-OK'!$AY$6:$AY$557,"=SAN PABLO  CONSUELO",'ESTABLECIMIENTOS-OK'!AP$6:AP$557)</f>
        <v>89</v>
      </c>
      <c r="AM63" s="45">
        <f>SUMIF('ESTABLECIMIENTOS-OK'!$AY$6:$AY$557,"=SAN PABLO  CONSUELO",'ESTABLECIMIENTOS-OK'!AQ$6:AQ$557)</f>
        <v>85</v>
      </c>
      <c r="AN63" s="45">
        <f>SUMIF('ESTABLECIMIENTOS-OK'!$AY$6:$AY$557,"=SAN PABLO  CONSUELO",'ESTABLECIMIENTOS-OK'!AR$6:AR$557)</f>
        <v>210</v>
      </c>
      <c r="AO63" s="45">
        <f>SUMIF('ESTABLECIMIENTOS-OK'!$AY$6:$AY$557,"=SAN PABLO  CONSUELO",'ESTABLECIMIENTOS-OK'!AS$6:AS$557)</f>
        <v>3927</v>
      </c>
      <c r="AP63" s="45">
        <f>SUMIF('ESTABLECIMIENTOS-OK'!$AY$6:$AY$557,"=SAN PABLO  CONSUELO",'ESTABLECIMIENTOS-OK'!AT$6:AT$557)</f>
        <v>383</v>
      </c>
      <c r="AQ63" s="45">
        <f>SUMIF('ESTABLECIMIENTOS-OK'!$AY$6:$AY$557,"=SAN PABLO  CONSUELO",'ESTABLECIMIENTOS-OK'!AU$6:AU$557)</f>
        <v>380</v>
      </c>
      <c r="AR63" s="45">
        <f>SUMIF('ESTABLECIMIENTOS-OK'!$AY$6:$AY$557,"=SAN PABLO  CONSUELO",'ESTABLECIMIENTOS-OK'!AV$6:AV$557)</f>
        <v>1639</v>
      </c>
      <c r="AS63" s="45">
        <f>SUMIF('ESTABLECIMIENTOS-OK'!$AY$6:$AY$557,"=SAN PABLO  CONSUELO",'ESTABLECIMIENTOS-OK'!AW$6:AW$557)</f>
        <v>303</v>
      </c>
    </row>
    <row r="64" spans="1:45" ht="23.25" customHeight="1" x14ac:dyDescent="0.2">
      <c r="A64" s="46" t="s">
        <v>170</v>
      </c>
      <c r="B64" s="43">
        <f t="shared" si="2"/>
        <v>77161</v>
      </c>
      <c r="C64" s="43">
        <f>+SUM(C65:C69)</f>
        <v>1681</v>
      </c>
      <c r="D64" s="43">
        <f t="shared" ref="D64:AS64" si="11">+SUM(D65:D69)</f>
        <v>1635</v>
      </c>
      <c r="E64" s="43">
        <f t="shared" si="11"/>
        <v>1797</v>
      </c>
      <c r="F64" s="43">
        <f t="shared" si="11"/>
        <v>1746</v>
      </c>
      <c r="G64" s="43">
        <f t="shared" si="11"/>
        <v>1629</v>
      </c>
      <c r="H64" s="43">
        <f t="shared" si="11"/>
        <v>1626</v>
      </c>
      <c r="I64" s="43">
        <f t="shared" si="11"/>
        <v>1610</v>
      </c>
      <c r="J64" s="43">
        <f t="shared" si="11"/>
        <v>1544</v>
      </c>
      <c r="K64" s="43">
        <f t="shared" si="11"/>
        <v>1567</v>
      </c>
      <c r="L64" s="43">
        <f t="shared" si="11"/>
        <v>1518</v>
      </c>
      <c r="M64" s="43">
        <f t="shared" si="11"/>
        <v>1574</v>
      </c>
      <c r="N64" s="43">
        <f t="shared" si="11"/>
        <v>1496</v>
      </c>
      <c r="O64" s="43">
        <f t="shared" si="11"/>
        <v>1504</v>
      </c>
      <c r="P64" s="43">
        <f t="shared" si="11"/>
        <v>1387</v>
      </c>
      <c r="Q64" s="43">
        <f t="shared" si="11"/>
        <v>1388</v>
      </c>
      <c r="R64" s="43">
        <f t="shared" si="11"/>
        <v>1357</v>
      </c>
      <c r="S64" s="43">
        <f t="shared" si="11"/>
        <v>1313</v>
      </c>
      <c r="T64" s="43">
        <f t="shared" si="11"/>
        <v>1308</v>
      </c>
      <c r="U64" s="43">
        <f t="shared" si="11"/>
        <v>1230</v>
      </c>
      <c r="V64" s="43">
        <f t="shared" si="11"/>
        <v>1283</v>
      </c>
      <c r="W64" s="43">
        <f t="shared" si="11"/>
        <v>5802</v>
      </c>
      <c r="X64" s="43">
        <f t="shared" si="11"/>
        <v>5873</v>
      </c>
      <c r="Y64" s="43">
        <f t="shared" si="11"/>
        <v>5489</v>
      </c>
      <c r="Z64" s="43">
        <f t="shared" si="11"/>
        <v>5303</v>
      </c>
      <c r="AA64" s="43">
        <f t="shared" si="11"/>
        <v>4860</v>
      </c>
      <c r="AB64" s="43">
        <f t="shared" si="11"/>
        <v>4238</v>
      </c>
      <c r="AC64" s="43">
        <f t="shared" si="11"/>
        <v>3945</v>
      </c>
      <c r="AD64" s="43">
        <f t="shared" si="11"/>
        <v>3826</v>
      </c>
      <c r="AE64" s="43">
        <f t="shared" si="11"/>
        <v>2896</v>
      </c>
      <c r="AF64" s="43">
        <f t="shared" si="11"/>
        <v>1888</v>
      </c>
      <c r="AG64" s="43">
        <f t="shared" si="11"/>
        <v>1258</v>
      </c>
      <c r="AH64" s="43">
        <f t="shared" si="11"/>
        <v>807</v>
      </c>
      <c r="AI64" s="43">
        <f t="shared" si="11"/>
        <v>441</v>
      </c>
      <c r="AJ64" s="43">
        <f t="shared" si="11"/>
        <v>342</v>
      </c>
      <c r="AK64" s="43">
        <f t="shared" si="11"/>
        <v>118</v>
      </c>
      <c r="AL64" s="43">
        <f t="shared" si="11"/>
        <v>763</v>
      </c>
      <c r="AM64" s="43">
        <f t="shared" si="11"/>
        <v>918</v>
      </c>
      <c r="AN64" s="43">
        <f t="shared" si="11"/>
        <v>2042</v>
      </c>
      <c r="AO64" s="43">
        <f t="shared" si="11"/>
        <v>35824</v>
      </c>
      <c r="AP64" s="43">
        <f t="shared" si="11"/>
        <v>3632</v>
      </c>
      <c r="AQ64" s="43">
        <f t="shared" si="11"/>
        <v>3162</v>
      </c>
      <c r="AR64" s="43">
        <f t="shared" si="11"/>
        <v>14753</v>
      </c>
      <c r="AS64" s="43">
        <f t="shared" si="11"/>
        <v>2753</v>
      </c>
    </row>
    <row r="65" spans="1:45" ht="23.25" customHeight="1" x14ac:dyDescent="0.2">
      <c r="A65" s="44" t="s">
        <v>171</v>
      </c>
      <c r="B65" s="23">
        <f t="shared" si="2"/>
        <v>8068</v>
      </c>
      <c r="C65" s="45">
        <f>SUMIF('ESTABLECIMIENTOS-OK'!$AY$6:$AY$557,"=TOCACHE",'ESTABLECIMIENTOS-OK'!G$6:G$557)</f>
        <v>167</v>
      </c>
      <c r="D65" s="45">
        <f>SUMIF('ESTABLECIMIENTOS-OK'!$AY$6:$AY$557,"=TOCACHE",'ESTABLECIMIENTOS-OK'!H$6:H$557)</f>
        <v>159</v>
      </c>
      <c r="E65" s="45">
        <f>SUMIF('ESTABLECIMIENTOS-OK'!$AY$6:$AY$557,"=TOCACHE",'ESTABLECIMIENTOS-OK'!I$6:I$557)</f>
        <v>166</v>
      </c>
      <c r="F65" s="45">
        <f>SUMIF('ESTABLECIMIENTOS-OK'!$AY$6:$AY$557,"=TOCACHE",'ESTABLECIMIENTOS-OK'!J$6:J$557)</f>
        <v>167</v>
      </c>
      <c r="G65" s="45">
        <f>SUMIF('ESTABLECIMIENTOS-OK'!$AY$6:$AY$557,"=TOCACHE",'ESTABLECIMIENTOS-OK'!K$6:K$557)</f>
        <v>154</v>
      </c>
      <c r="H65" s="45">
        <f>SUMIF('ESTABLECIMIENTOS-OK'!$AY$6:$AY$557,"=TOCACHE",'ESTABLECIMIENTOS-OK'!L$6:L$557)</f>
        <v>159</v>
      </c>
      <c r="I65" s="45">
        <f>SUMIF('ESTABLECIMIENTOS-OK'!$AY$6:$AY$557,"=TOCACHE",'ESTABLECIMIENTOS-OK'!M$6:M$557)</f>
        <v>154</v>
      </c>
      <c r="J65" s="45">
        <f>SUMIF('ESTABLECIMIENTOS-OK'!$AY$6:$AY$557,"=TOCACHE",'ESTABLECIMIENTOS-OK'!N$6:N$557)</f>
        <v>152</v>
      </c>
      <c r="K65" s="45">
        <f>SUMIF('ESTABLECIMIENTOS-OK'!$AY$6:$AY$557,"=TOCACHE",'ESTABLECIMIENTOS-OK'!O$6:O$557)</f>
        <v>151</v>
      </c>
      <c r="L65" s="45">
        <f>SUMIF('ESTABLECIMIENTOS-OK'!$AY$6:$AY$557,"=TOCACHE",'ESTABLECIMIENTOS-OK'!P$6:P$557)</f>
        <v>150</v>
      </c>
      <c r="M65" s="45">
        <f>SUMIF('ESTABLECIMIENTOS-OK'!$AY$6:$AY$557,"=TOCACHE",'ESTABLECIMIENTOS-OK'!Q$6:Q$557)</f>
        <v>150</v>
      </c>
      <c r="N65" s="45">
        <f>SUMIF('ESTABLECIMIENTOS-OK'!$AY$6:$AY$557,"=TOCACHE",'ESTABLECIMIENTOS-OK'!R$6:R$557)</f>
        <v>152</v>
      </c>
      <c r="O65" s="45">
        <f>SUMIF('ESTABLECIMIENTOS-OK'!$AY$6:$AY$557,"=TOCACHE",'ESTABLECIMIENTOS-OK'!S$6:S$557)</f>
        <v>152</v>
      </c>
      <c r="P65" s="45">
        <f>SUMIF('ESTABLECIMIENTOS-OK'!$AY$6:$AY$557,"=TOCACHE",'ESTABLECIMIENTOS-OK'!T$6:T$557)</f>
        <v>137</v>
      </c>
      <c r="Q65" s="45">
        <f>SUMIF('ESTABLECIMIENTOS-OK'!$AY$6:$AY$557,"=TOCACHE",'ESTABLECIMIENTOS-OK'!U$6:U$557)</f>
        <v>139</v>
      </c>
      <c r="R65" s="45">
        <f>SUMIF('ESTABLECIMIENTOS-OK'!$AY$6:$AY$557,"=TOCACHE",'ESTABLECIMIENTOS-OK'!V$6:V$557)</f>
        <v>136</v>
      </c>
      <c r="S65" s="45">
        <f>SUMIF('ESTABLECIMIENTOS-OK'!$AY$6:$AY$557,"=TOCACHE",'ESTABLECIMIENTOS-OK'!W$6:W$557)</f>
        <v>134</v>
      </c>
      <c r="T65" s="45">
        <f>SUMIF('ESTABLECIMIENTOS-OK'!$AY$6:$AY$557,"=TOCACHE",'ESTABLECIMIENTOS-OK'!X$6:X$557)</f>
        <v>137</v>
      </c>
      <c r="U65" s="45">
        <f>SUMIF('ESTABLECIMIENTOS-OK'!$AY$6:$AY$557,"=TOCACHE",'ESTABLECIMIENTOS-OK'!Y$6:Y$557)</f>
        <v>134</v>
      </c>
      <c r="V65" s="45">
        <f>SUMIF('ESTABLECIMIENTOS-OK'!$AY$6:$AY$557,"=TOCACHE",'ESTABLECIMIENTOS-OK'!Z$6:Z$557)</f>
        <v>132</v>
      </c>
      <c r="W65" s="45">
        <f>SUMIF('ESTABLECIMIENTOS-OK'!$AY$6:$AY$557,"=TOCACHE",'ESTABLECIMIENTOS-OK'!AA$6:AA$557)</f>
        <v>622</v>
      </c>
      <c r="X65" s="45">
        <f>SUMIF('ESTABLECIMIENTOS-OK'!$AY$6:$AY$557,"=TOCACHE",'ESTABLECIMIENTOS-OK'!AB$6:AB$557)</f>
        <v>643</v>
      </c>
      <c r="Y65" s="45">
        <f>SUMIF('ESTABLECIMIENTOS-OK'!$AY$6:$AY$557,"=TOCACHE",'ESTABLECIMIENTOS-OK'!AC$6:AC$557)</f>
        <v>617</v>
      </c>
      <c r="Z65" s="45">
        <f>SUMIF('ESTABLECIMIENTOS-OK'!$AY$6:$AY$557,"=TOCACHE",'ESTABLECIMIENTOS-OK'!AD$6:AD$557)</f>
        <v>588</v>
      </c>
      <c r="AA65" s="45">
        <f>SUMIF('ESTABLECIMIENTOS-OK'!$AY$6:$AY$557,"=TOCACHE",'ESTABLECIMIENTOS-OK'!AE$6:AE$557)</f>
        <v>514</v>
      </c>
      <c r="AB65" s="45">
        <f>SUMIF('ESTABLECIMIENTOS-OK'!$AY$6:$AY$557,"=TOCACHE",'ESTABLECIMIENTOS-OK'!AF$6:AF$557)</f>
        <v>459</v>
      </c>
      <c r="AC65" s="45">
        <f>SUMIF('ESTABLECIMIENTOS-OK'!$AY$6:$AY$557,"=TOCACHE",'ESTABLECIMIENTOS-OK'!AG$6:AG$557)</f>
        <v>417</v>
      </c>
      <c r="AD65" s="45">
        <f>SUMIF('ESTABLECIMIENTOS-OK'!$AY$6:$AY$557,"=TOCACHE",'ESTABLECIMIENTOS-OK'!AH$6:AH$557)</f>
        <v>415</v>
      </c>
      <c r="AE65" s="45">
        <f>SUMIF('ESTABLECIMIENTOS-OK'!$AY$6:$AY$557,"=TOCACHE",'ESTABLECIMIENTOS-OK'!AI$6:AI$557)</f>
        <v>306</v>
      </c>
      <c r="AF65" s="45">
        <f>SUMIF('ESTABLECIMIENTOS-OK'!$AY$6:$AY$557,"=TOCACHE",'ESTABLECIMIENTOS-OK'!AJ$6:AJ$557)</f>
        <v>201</v>
      </c>
      <c r="AG65" s="45">
        <f>SUMIF('ESTABLECIMIENTOS-OK'!$AY$6:$AY$557,"=TOCACHE",'ESTABLECIMIENTOS-OK'!AK$6:AK$557)</f>
        <v>134</v>
      </c>
      <c r="AH65" s="45">
        <f>SUMIF('ESTABLECIMIENTOS-OK'!$AY$6:$AY$557,"=TOCACHE",'ESTABLECIMIENTOS-OK'!AL$6:AL$557)</f>
        <v>85</v>
      </c>
      <c r="AI65" s="45">
        <f>SUMIF('ESTABLECIMIENTOS-OK'!$AY$6:$AY$557,"=TOCACHE",'ESTABLECIMIENTOS-OK'!AM$6:AM$557)</f>
        <v>49</v>
      </c>
      <c r="AJ65" s="45">
        <f>SUMIF('ESTABLECIMIENTOS-OK'!$AY$6:$AY$557,"=TOCACHE",'ESTABLECIMIENTOS-OK'!AN$6:AN$557)</f>
        <v>36</v>
      </c>
      <c r="AK65" s="45">
        <f>SUMIF('ESTABLECIMIENTOS-OK'!$AY$6:$AY$557,"=TOCACHE",'ESTABLECIMIENTOS-OK'!AO$6:AO$557)</f>
        <v>17</v>
      </c>
      <c r="AL65" s="45">
        <f>SUMIF('ESTABLECIMIENTOS-OK'!$AY$6:$AY$557,"=TOCACHE",'ESTABLECIMIENTOS-OK'!AP$6:AP$557)</f>
        <v>78</v>
      </c>
      <c r="AM65" s="45">
        <f>SUMIF('ESTABLECIMIENTOS-OK'!$AY$6:$AY$557,"=TOCACHE",'ESTABLECIMIENTOS-OK'!AQ$6:AQ$557)</f>
        <v>88</v>
      </c>
      <c r="AN65" s="45">
        <f>SUMIF('ESTABLECIMIENTOS-OK'!$AY$6:$AY$557,"=TOCACHE",'ESTABLECIMIENTOS-OK'!AR$6:AR$557)</f>
        <v>205</v>
      </c>
      <c r="AO65" s="45">
        <f>SUMIF('ESTABLECIMIENTOS-OK'!$AY$6:$AY$557,"=TOCACHE",'ESTABLECIMIENTOS-OK'!AS$6:AS$557)</f>
        <v>3683</v>
      </c>
      <c r="AP65" s="45">
        <f>SUMIF('ESTABLECIMIENTOS-OK'!$AY$6:$AY$557,"=TOCACHE",'ESTABLECIMIENTOS-OK'!AT$6:AT$557)</f>
        <v>359</v>
      </c>
      <c r="AQ65" s="45">
        <f>SUMIF('ESTABLECIMIENTOS-OK'!$AY$6:$AY$557,"=TOCACHE",'ESTABLECIMIENTOS-OK'!AU$6:AU$557)</f>
        <v>329</v>
      </c>
      <c r="AR65" s="45">
        <f>SUMIF('ESTABLECIMIENTOS-OK'!$AY$6:$AY$557,"=TOCACHE",'ESTABLECIMIENTOS-OK'!AV$6:AV$557)</f>
        <v>1524</v>
      </c>
      <c r="AS65" s="45">
        <f>SUMIF('ESTABLECIMIENTOS-OK'!$AY$6:$AY$557,"=TOCACHE",'ESTABLECIMIENTOS-OK'!AW$6:AW$557)</f>
        <v>444</v>
      </c>
    </row>
    <row r="66" spans="1:45" ht="23.25" customHeight="1" x14ac:dyDescent="0.2">
      <c r="A66" s="44" t="s">
        <v>172</v>
      </c>
      <c r="B66" s="23">
        <f t="shared" si="2"/>
        <v>12750</v>
      </c>
      <c r="C66" s="45">
        <f>SUMIF('ESTABLECIMIENTOS-OK'!$AY$6:$AY$557,"=NUEVO PROGRESO",'ESTABLECIMIENTOS-OK'!G$6:G$557)</f>
        <v>361</v>
      </c>
      <c r="D66" s="45">
        <f>SUMIF('ESTABLECIMIENTOS-OK'!$AY$6:$AY$557,"=NUEVO PROGRESO",'ESTABLECIMIENTOS-OK'!H$6:H$557)</f>
        <v>276</v>
      </c>
      <c r="E66" s="45">
        <f>SUMIF('ESTABLECIMIENTOS-OK'!$AY$6:$AY$557,"=NUEVO PROGRESO",'ESTABLECIMIENTOS-OK'!I$6:I$557)</f>
        <v>317</v>
      </c>
      <c r="F66" s="45">
        <f>SUMIF('ESTABLECIMIENTOS-OK'!$AY$6:$AY$557,"=NUEVO PROGRESO",'ESTABLECIMIENTOS-OK'!J$6:J$557)</f>
        <v>295</v>
      </c>
      <c r="G66" s="45">
        <f>SUMIF('ESTABLECIMIENTOS-OK'!$AY$6:$AY$557,"=NUEVO PROGRESO",'ESTABLECIMIENTOS-OK'!K$6:K$557)</f>
        <v>273</v>
      </c>
      <c r="H66" s="45">
        <f>SUMIF('ESTABLECIMIENTOS-OK'!$AY$6:$AY$557,"=NUEVO PROGRESO",'ESTABLECIMIENTOS-OK'!L$6:L$557)</f>
        <v>282</v>
      </c>
      <c r="I66" s="45">
        <f>SUMIF('ESTABLECIMIENTOS-OK'!$AY$6:$AY$557,"=NUEVO PROGRESO",'ESTABLECIMIENTOS-OK'!M$6:M$557)</f>
        <v>277</v>
      </c>
      <c r="J66" s="45">
        <f>SUMIF('ESTABLECIMIENTOS-OK'!$AY$6:$AY$557,"=NUEVO PROGRESO",'ESTABLECIMIENTOS-OK'!N$6:N$557)</f>
        <v>223</v>
      </c>
      <c r="K66" s="45">
        <f>SUMIF('ESTABLECIMIENTOS-OK'!$AY$6:$AY$557,"=NUEVO PROGRESO",'ESTABLECIMIENTOS-OK'!O$6:O$557)</f>
        <v>272</v>
      </c>
      <c r="L66" s="45">
        <f>SUMIF('ESTABLECIMIENTOS-OK'!$AY$6:$AY$557,"=NUEVO PROGRESO",'ESTABLECIMIENTOS-OK'!P$6:P$557)</f>
        <v>233</v>
      </c>
      <c r="M66" s="45">
        <f>SUMIF('ESTABLECIMIENTOS-OK'!$AY$6:$AY$557,"=NUEVO PROGRESO",'ESTABLECIMIENTOS-OK'!Q$6:Q$557)</f>
        <v>253</v>
      </c>
      <c r="N66" s="45">
        <f>SUMIF('ESTABLECIMIENTOS-OK'!$AY$6:$AY$557,"=NUEVO PROGRESO",'ESTABLECIMIENTOS-OK'!R$6:R$557)</f>
        <v>237</v>
      </c>
      <c r="O66" s="45">
        <f>SUMIF('ESTABLECIMIENTOS-OK'!$AY$6:$AY$557,"=NUEVO PROGRESO",'ESTABLECIMIENTOS-OK'!S$6:S$557)</f>
        <v>244</v>
      </c>
      <c r="P66" s="45">
        <f>SUMIF('ESTABLECIMIENTOS-OK'!$AY$6:$AY$557,"=NUEVO PROGRESO",'ESTABLECIMIENTOS-OK'!T$6:T$557)</f>
        <v>229</v>
      </c>
      <c r="Q66" s="45">
        <f>SUMIF('ESTABLECIMIENTOS-OK'!$AY$6:$AY$557,"=NUEVO PROGRESO",'ESTABLECIMIENTOS-OK'!U$6:U$557)</f>
        <v>219</v>
      </c>
      <c r="R66" s="45">
        <f>SUMIF('ESTABLECIMIENTOS-OK'!$AY$6:$AY$557,"=NUEVO PROGRESO",'ESTABLECIMIENTOS-OK'!V$6:V$557)</f>
        <v>230</v>
      </c>
      <c r="S66" s="45">
        <f>SUMIF('ESTABLECIMIENTOS-OK'!$AY$6:$AY$557,"=NUEVO PROGRESO",'ESTABLECIMIENTOS-OK'!W$6:W$557)</f>
        <v>217</v>
      </c>
      <c r="T66" s="45">
        <f>SUMIF('ESTABLECIMIENTOS-OK'!$AY$6:$AY$557,"=NUEVO PROGRESO",'ESTABLECIMIENTOS-OK'!X$6:X$557)</f>
        <v>201</v>
      </c>
      <c r="U66" s="45">
        <f>SUMIF('ESTABLECIMIENTOS-OK'!$AY$6:$AY$557,"=NUEVO PROGRESO",'ESTABLECIMIENTOS-OK'!Y$6:Y$557)</f>
        <v>203</v>
      </c>
      <c r="V66" s="45">
        <f>SUMIF('ESTABLECIMIENTOS-OK'!$AY$6:$AY$557,"=NUEVO PROGRESO",'ESTABLECIMIENTOS-OK'!Z$6:Z$557)</f>
        <v>202</v>
      </c>
      <c r="W66" s="45">
        <f>SUMIF('ESTABLECIMIENTOS-OK'!$AY$6:$AY$557,"=NUEVO PROGRESO",'ESTABLECIMIENTOS-OK'!AA$6:AA$557)</f>
        <v>983</v>
      </c>
      <c r="X66" s="45">
        <f>SUMIF('ESTABLECIMIENTOS-OK'!$AY$6:$AY$557,"=NUEVO PROGRESO",'ESTABLECIMIENTOS-OK'!AB$6:AB$557)</f>
        <v>919</v>
      </c>
      <c r="Y66" s="45">
        <f>SUMIF('ESTABLECIMIENTOS-OK'!$AY$6:$AY$557,"=NUEVO PROGRESO",'ESTABLECIMIENTOS-OK'!AC$6:AC$557)</f>
        <v>876</v>
      </c>
      <c r="Z66" s="45">
        <f>SUMIF('ESTABLECIMIENTOS-OK'!$AY$6:$AY$557,"=NUEVO PROGRESO",'ESTABLECIMIENTOS-OK'!AD$6:AD$557)</f>
        <v>879</v>
      </c>
      <c r="AA66" s="45">
        <f>SUMIF('ESTABLECIMIENTOS-OK'!$AY$6:$AY$557,"=NUEVO PROGRESO",'ESTABLECIMIENTOS-OK'!AE$6:AE$557)</f>
        <v>898</v>
      </c>
      <c r="AB66" s="45">
        <f>SUMIF('ESTABLECIMIENTOS-OK'!$AY$6:$AY$557,"=NUEVO PROGRESO",'ESTABLECIMIENTOS-OK'!AF$6:AF$557)</f>
        <v>711</v>
      </c>
      <c r="AC66" s="45">
        <f>SUMIF('ESTABLECIMIENTOS-OK'!$AY$6:$AY$557,"=NUEVO PROGRESO",'ESTABLECIMIENTOS-OK'!AG$6:AG$557)</f>
        <v>634</v>
      </c>
      <c r="AD66" s="45">
        <f>SUMIF('ESTABLECIMIENTOS-OK'!$AY$6:$AY$557,"=NUEVO PROGRESO",'ESTABLECIMIENTOS-OK'!AH$6:AH$557)</f>
        <v>591</v>
      </c>
      <c r="AE66" s="45">
        <f>SUMIF('ESTABLECIMIENTOS-OK'!$AY$6:$AY$557,"=NUEVO PROGRESO",'ESTABLECIMIENTOS-OK'!AI$6:AI$557)</f>
        <v>449</v>
      </c>
      <c r="AF66" s="45">
        <f>SUMIF('ESTABLECIMIENTOS-OK'!$AY$6:$AY$557,"=NUEVO PROGRESO",'ESTABLECIMIENTOS-OK'!AJ$6:AJ$557)</f>
        <v>296</v>
      </c>
      <c r="AG66" s="45">
        <f>SUMIF('ESTABLECIMIENTOS-OK'!$AY$6:$AY$557,"=NUEVO PROGRESO",'ESTABLECIMIENTOS-OK'!AK$6:AK$557)</f>
        <v>203</v>
      </c>
      <c r="AH66" s="45">
        <f>SUMIF('ESTABLECIMIENTOS-OK'!$AY$6:$AY$557,"=NUEVO PROGRESO",'ESTABLECIMIENTOS-OK'!AL$6:AL$557)</f>
        <v>138</v>
      </c>
      <c r="AI66" s="45">
        <f>SUMIF('ESTABLECIMIENTOS-OK'!$AY$6:$AY$557,"=NUEVO PROGRESO",'ESTABLECIMIENTOS-OK'!AM$6:AM$557)</f>
        <v>75</v>
      </c>
      <c r="AJ66" s="45">
        <f>SUMIF('ESTABLECIMIENTOS-OK'!$AY$6:$AY$557,"=NUEVO PROGRESO",'ESTABLECIMIENTOS-OK'!AN$6:AN$557)</f>
        <v>54</v>
      </c>
      <c r="AK66" s="45">
        <f>SUMIF('ESTABLECIMIENTOS-OK'!$AY$6:$AY$557,"=NUEVO PROGRESO",'ESTABLECIMIENTOS-OK'!AO$6:AO$557)</f>
        <v>26</v>
      </c>
      <c r="AL66" s="45">
        <f>SUMIF('ESTABLECIMIENTOS-OK'!$AY$6:$AY$557,"=NUEVO PROGRESO",'ESTABLECIMIENTOS-OK'!AP$6:AP$557)</f>
        <v>171</v>
      </c>
      <c r="AM66" s="45">
        <f>SUMIF('ESTABLECIMIENTOS-OK'!$AY$6:$AY$557,"=NUEVO PROGRESO",'ESTABLECIMIENTOS-OK'!AQ$6:AQ$557)</f>
        <v>190</v>
      </c>
      <c r="AN66" s="45">
        <f>SUMIF('ESTABLECIMIENTOS-OK'!$AY$6:$AY$557,"=NUEVO PROGRESO",'ESTABLECIMIENTOS-OK'!AR$6:AR$557)</f>
        <v>435</v>
      </c>
      <c r="AO66" s="45">
        <f>SUMIF('ESTABLECIMIENTOS-OK'!$AY$6:$AY$557,"=NUEVO PROGRESO",'ESTABLECIMIENTOS-OK'!AS$6:AS$557)</f>
        <v>5919</v>
      </c>
      <c r="AP66" s="45">
        <f>SUMIF('ESTABLECIMIENTOS-OK'!$AY$6:$AY$557,"=NUEVO PROGRESO",'ESTABLECIMIENTOS-OK'!AT$6:AT$557)</f>
        <v>558</v>
      </c>
      <c r="AQ66" s="45">
        <f>SUMIF('ESTABLECIMIENTOS-OK'!$AY$6:$AY$557,"=NUEVO PROGRESO",'ESTABLECIMIENTOS-OK'!AU$6:AU$557)</f>
        <v>510</v>
      </c>
      <c r="AR66" s="45">
        <f>SUMIF('ESTABLECIMIENTOS-OK'!$AY$6:$AY$557,"=NUEVO PROGRESO",'ESTABLECIMIENTOS-OK'!AV$6:AV$557)</f>
        <v>2498</v>
      </c>
      <c r="AS66" s="45">
        <f>SUMIF('ESTABLECIMIENTOS-OK'!$AY$6:$AY$557,"=NUEVO PROGRESO",'ESTABLECIMIENTOS-OK'!AW$6:AW$557)</f>
        <v>350</v>
      </c>
    </row>
    <row r="67" spans="1:45" ht="23.25" customHeight="1" x14ac:dyDescent="0.2">
      <c r="A67" s="44" t="s">
        <v>173</v>
      </c>
      <c r="B67" s="23">
        <f t="shared" si="2"/>
        <v>11171</v>
      </c>
      <c r="C67" s="45">
        <f>SUMIF('ESTABLECIMIENTOS-OK'!$AY$6:$AY$557,"=POLVORA",'ESTABLECIMIENTOS-OK'!G$6:G$557)</f>
        <v>230</v>
      </c>
      <c r="D67" s="45">
        <f>SUMIF('ESTABLECIMIENTOS-OK'!$AY$6:$AY$557,"=POLVORA",'ESTABLECIMIENTOS-OK'!H$6:H$557)</f>
        <v>207</v>
      </c>
      <c r="E67" s="45">
        <f>SUMIF('ESTABLECIMIENTOS-OK'!$AY$6:$AY$557,"=POLVORA",'ESTABLECIMIENTOS-OK'!I$6:I$557)</f>
        <v>220</v>
      </c>
      <c r="F67" s="45">
        <f>SUMIF('ESTABLECIMIENTOS-OK'!$AY$6:$AY$557,"=POLVORA",'ESTABLECIMIENTOS-OK'!J$6:J$557)</f>
        <v>241</v>
      </c>
      <c r="G67" s="45">
        <f>SUMIF('ESTABLECIMIENTOS-OK'!$AY$6:$AY$557,"=POLVORA",'ESTABLECIMIENTOS-OK'!K$6:K$557)</f>
        <v>225</v>
      </c>
      <c r="H67" s="45">
        <f>SUMIF('ESTABLECIMIENTOS-OK'!$AY$6:$AY$557,"=POLVORA",'ESTABLECIMIENTOS-OK'!L$6:L$557)</f>
        <v>212</v>
      </c>
      <c r="I67" s="45">
        <f>SUMIF('ESTABLECIMIENTOS-OK'!$AY$6:$AY$557,"=POLVORA",'ESTABLECIMIENTOS-OK'!M$6:M$557)</f>
        <v>207</v>
      </c>
      <c r="J67" s="45">
        <f>SUMIF('ESTABLECIMIENTOS-OK'!$AY$6:$AY$557,"=POLVORA",'ESTABLECIMIENTOS-OK'!N$6:N$557)</f>
        <v>245</v>
      </c>
      <c r="K67" s="45">
        <f>SUMIF('ESTABLECIMIENTOS-OK'!$AY$6:$AY$557,"=POLVORA",'ESTABLECIMIENTOS-OK'!O$6:O$557)</f>
        <v>225</v>
      </c>
      <c r="L67" s="45">
        <f>SUMIF('ESTABLECIMIENTOS-OK'!$AY$6:$AY$557,"=POLVORA",'ESTABLECIMIENTOS-OK'!P$6:P$557)</f>
        <v>209</v>
      </c>
      <c r="M67" s="45">
        <f>SUMIF('ESTABLECIMIENTOS-OK'!$AY$6:$AY$557,"=POLVORA",'ESTABLECIMIENTOS-OK'!Q$6:Q$557)</f>
        <v>228</v>
      </c>
      <c r="N67" s="45">
        <f>SUMIF('ESTABLECIMIENTOS-OK'!$AY$6:$AY$557,"=POLVORA",'ESTABLECIMIENTOS-OK'!R$6:R$557)</f>
        <v>221</v>
      </c>
      <c r="O67" s="45">
        <f>SUMIF('ESTABLECIMIENTOS-OK'!$AY$6:$AY$557,"=POLVORA",'ESTABLECIMIENTOS-OK'!S$6:S$557)</f>
        <v>225</v>
      </c>
      <c r="P67" s="45">
        <f>SUMIF('ESTABLECIMIENTOS-OK'!$AY$6:$AY$557,"=POLVORA",'ESTABLECIMIENTOS-OK'!T$6:T$557)</f>
        <v>217</v>
      </c>
      <c r="Q67" s="45">
        <f>SUMIF('ESTABLECIMIENTOS-OK'!$AY$6:$AY$557,"=POLVORA",'ESTABLECIMIENTOS-OK'!U$6:U$557)</f>
        <v>202</v>
      </c>
      <c r="R67" s="45">
        <f>SUMIF('ESTABLECIMIENTOS-OK'!$AY$6:$AY$557,"=POLVORA",'ESTABLECIMIENTOS-OK'!V$6:V$557)</f>
        <v>201</v>
      </c>
      <c r="S67" s="45">
        <f>SUMIF('ESTABLECIMIENTOS-OK'!$AY$6:$AY$557,"=POLVORA",'ESTABLECIMIENTOS-OK'!W$6:W$557)</f>
        <v>200</v>
      </c>
      <c r="T67" s="45">
        <f>SUMIF('ESTABLECIMIENTOS-OK'!$AY$6:$AY$557,"=POLVORA",'ESTABLECIMIENTOS-OK'!X$6:X$557)</f>
        <v>208</v>
      </c>
      <c r="U67" s="45">
        <f>SUMIF('ESTABLECIMIENTOS-OK'!$AY$6:$AY$557,"=POLVORA",'ESTABLECIMIENTOS-OK'!Y$6:Y$557)</f>
        <v>168</v>
      </c>
      <c r="V67" s="45">
        <f>SUMIF('ESTABLECIMIENTOS-OK'!$AY$6:$AY$557,"=POLVORA",'ESTABLECIMIENTOS-OK'!Z$6:Z$557)</f>
        <v>180</v>
      </c>
      <c r="W67" s="45">
        <f>SUMIF('ESTABLECIMIENTOS-OK'!$AY$6:$AY$557,"=POLVORA",'ESTABLECIMIENTOS-OK'!AA$6:AA$557)</f>
        <v>937</v>
      </c>
      <c r="X67" s="45">
        <f>SUMIF('ESTABLECIMIENTOS-OK'!$AY$6:$AY$557,"=POLVORA",'ESTABLECIMIENTOS-OK'!AB$6:AB$557)</f>
        <v>861</v>
      </c>
      <c r="Y67" s="45">
        <f>SUMIF('ESTABLECIMIENTOS-OK'!$AY$6:$AY$557,"=POLVORA",'ESTABLECIMIENTOS-OK'!AC$6:AC$557)</f>
        <v>760</v>
      </c>
      <c r="Z67" s="45">
        <f>SUMIF('ESTABLECIMIENTOS-OK'!$AY$6:$AY$557,"=POLVORA",'ESTABLECIMIENTOS-OK'!AD$6:AD$557)</f>
        <v>818</v>
      </c>
      <c r="AA67" s="45">
        <f>SUMIF('ESTABLECIMIENTOS-OK'!$AY$6:$AY$557,"=POLVORA",'ESTABLECIMIENTOS-OK'!AE$6:AE$557)</f>
        <v>725</v>
      </c>
      <c r="AB67" s="45">
        <f>SUMIF('ESTABLECIMIENTOS-OK'!$AY$6:$AY$557,"=POLVORA",'ESTABLECIMIENTOS-OK'!AF$6:AF$557)</f>
        <v>637</v>
      </c>
      <c r="AC67" s="45">
        <f>SUMIF('ESTABLECIMIENTOS-OK'!$AY$6:$AY$557,"=POLVORA",'ESTABLECIMIENTOS-OK'!AG$6:AG$557)</f>
        <v>601</v>
      </c>
      <c r="AD67" s="45">
        <f>SUMIF('ESTABLECIMIENTOS-OK'!$AY$6:$AY$557,"=POLVORA",'ESTABLECIMIENTOS-OK'!AH$6:AH$557)</f>
        <v>533</v>
      </c>
      <c r="AE67" s="45">
        <f>SUMIF('ESTABLECIMIENTOS-OK'!$AY$6:$AY$557,"=POLVORA",'ESTABLECIMIENTOS-OK'!AI$6:AI$557)</f>
        <v>408</v>
      </c>
      <c r="AF67" s="45">
        <f>SUMIF('ESTABLECIMIENTOS-OK'!$AY$6:$AY$557,"=POLVORA",'ESTABLECIMIENTOS-OK'!AJ$6:AJ$557)</f>
        <v>259</v>
      </c>
      <c r="AG67" s="45">
        <f>SUMIF('ESTABLECIMIENTOS-OK'!$AY$6:$AY$557,"=POLVORA",'ESTABLECIMIENTOS-OK'!AK$6:AK$557)</f>
        <v>165</v>
      </c>
      <c r="AH67" s="45">
        <f>SUMIF('ESTABLECIMIENTOS-OK'!$AY$6:$AY$557,"=POLVORA",'ESTABLECIMIENTOS-OK'!AL$6:AL$557)</f>
        <v>108</v>
      </c>
      <c r="AI67" s="45">
        <f>SUMIF('ESTABLECIMIENTOS-OK'!$AY$6:$AY$557,"=POLVORA",'ESTABLECIMIENTOS-OK'!AM$6:AM$557)</f>
        <v>43</v>
      </c>
      <c r="AJ67" s="45">
        <f>SUMIF('ESTABLECIMIENTOS-OK'!$AY$6:$AY$557,"=POLVORA",'ESTABLECIMIENTOS-OK'!AN$6:AN$557)</f>
        <v>45</v>
      </c>
      <c r="AK67" s="45">
        <f>SUMIF('ESTABLECIMIENTOS-OK'!$AY$6:$AY$557,"=POLVORA",'ESTABLECIMIENTOS-OK'!AO$6:AO$557)</f>
        <v>13</v>
      </c>
      <c r="AL67" s="45">
        <f>SUMIF('ESTABLECIMIENTOS-OK'!$AY$6:$AY$557,"=POLVORA",'ESTABLECIMIENTOS-OK'!AP$6:AP$557)</f>
        <v>103</v>
      </c>
      <c r="AM67" s="45">
        <f>SUMIF('ESTABLECIMIENTOS-OK'!$AY$6:$AY$557,"=POLVORA",'ESTABLECIMIENTOS-OK'!AQ$6:AQ$557)</f>
        <v>127</v>
      </c>
      <c r="AN67" s="45">
        <f>SUMIF('ESTABLECIMIENTOS-OK'!$AY$6:$AY$557,"=POLVORA",'ESTABLECIMIENTOS-OK'!AR$6:AR$557)</f>
        <v>279</v>
      </c>
      <c r="AO67" s="45">
        <f>SUMIF('ESTABLECIMIENTOS-OK'!$AY$6:$AY$557,"=POLVORA",'ESTABLECIMIENTOS-OK'!AS$6:AS$557)</f>
        <v>5304</v>
      </c>
      <c r="AP67" s="45">
        <f>SUMIF('ESTABLECIMIENTOS-OK'!$AY$6:$AY$557,"=POLVORA",'ESTABLECIMIENTOS-OK'!AT$6:AT$557)</f>
        <v>512</v>
      </c>
      <c r="AQ67" s="45">
        <f>SUMIF('ESTABLECIMIENTOS-OK'!$AY$6:$AY$557,"=POLVORA",'ESTABLECIMIENTOS-OK'!AU$6:AU$557)</f>
        <v>462</v>
      </c>
      <c r="AR67" s="45">
        <f>SUMIF('ESTABLECIMIENTOS-OK'!$AY$6:$AY$557,"=POLVORA",'ESTABLECIMIENTOS-OK'!AV$6:AV$557)</f>
        <v>2357</v>
      </c>
      <c r="AS67" s="45">
        <f>SUMIF('ESTABLECIMIENTOS-OK'!$AY$6:$AY$557,"=POLVORA",'ESTABLECIMIENTOS-OK'!AW$6:AW$557)</f>
        <v>428</v>
      </c>
    </row>
    <row r="68" spans="1:45" ht="23.25" customHeight="1" x14ac:dyDescent="0.2">
      <c r="A68" s="44" t="s">
        <v>174</v>
      </c>
      <c r="B68" s="23">
        <f t="shared" si="2"/>
        <v>21359</v>
      </c>
      <c r="C68" s="45">
        <f>SUMIF('ESTABLECIMIENTOS-OK'!$AY$6:$AY$557,"=UCHIZA",'ESTABLECIMIENTOS-OK'!G$6:G$557)</f>
        <v>428</v>
      </c>
      <c r="D68" s="45">
        <f>SUMIF('ESTABLECIMIENTOS-OK'!$AY$6:$AY$557,"=UCHIZA",'ESTABLECIMIENTOS-OK'!H$6:H$557)</f>
        <v>511</v>
      </c>
      <c r="E68" s="45">
        <f>SUMIF('ESTABLECIMIENTOS-OK'!$AY$6:$AY$557,"=UCHIZA",'ESTABLECIMIENTOS-OK'!I$6:I$557)</f>
        <v>570</v>
      </c>
      <c r="F68" s="45">
        <f>SUMIF('ESTABLECIMIENTOS-OK'!$AY$6:$AY$557,"=UCHIZA",'ESTABLECIMIENTOS-OK'!J$6:J$557)</f>
        <v>538</v>
      </c>
      <c r="G68" s="45">
        <f>SUMIF('ESTABLECIMIENTOS-OK'!$AY$6:$AY$557,"=UCHIZA",'ESTABLECIMIENTOS-OK'!K$6:K$557)</f>
        <v>494</v>
      </c>
      <c r="H68" s="45">
        <f>SUMIF('ESTABLECIMIENTOS-OK'!$AY$6:$AY$557,"=UCHIZA",'ESTABLECIMIENTOS-OK'!L$6:L$557)</f>
        <v>487</v>
      </c>
      <c r="I68" s="45">
        <f>SUMIF('ESTABLECIMIENTOS-OK'!$AY$6:$AY$557,"=UCHIZA",'ESTABLECIMIENTOS-OK'!M$6:M$557)</f>
        <v>494</v>
      </c>
      <c r="J68" s="45">
        <f>SUMIF('ESTABLECIMIENTOS-OK'!$AY$6:$AY$557,"=UCHIZA",'ESTABLECIMIENTOS-OK'!N$6:N$557)</f>
        <v>460</v>
      </c>
      <c r="K68" s="45">
        <f>SUMIF('ESTABLECIMIENTOS-OK'!$AY$6:$AY$557,"=UCHIZA",'ESTABLECIMIENTOS-OK'!O$6:O$557)</f>
        <v>443</v>
      </c>
      <c r="L68" s="45">
        <f>SUMIF('ESTABLECIMIENTOS-OK'!$AY$6:$AY$557,"=UCHIZA",'ESTABLECIMIENTOS-OK'!P$6:P$557)</f>
        <v>447</v>
      </c>
      <c r="M68" s="45">
        <f>SUMIF('ESTABLECIMIENTOS-OK'!$AY$6:$AY$557,"=UCHIZA",'ESTABLECIMIENTOS-OK'!Q$6:Q$557)</f>
        <v>468</v>
      </c>
      <c r="N68" s="45">
        <f>SUMIF('ESTABLECIMIENTOS-OK'!$AY$6:$AY$557,"=UCHIZA",'ESTABLECIMIENTOS-OK'!R$6:R$557)</f>
        <v>416</v>
      </c>
      <c r="O68" s="45">
        <f>SUMIF('ESTABLECIMIENTOS-OK'!$AY$6:$AY$557,"=UCHIZA",'ESTABLECIMIENTOS-OK'!S$6:S$557)</f>
        <v>424</v>
      </c>
      <c r="P68" s="45">
        <f>SUMIF('ESTABLECIMIENTOS-OK'!$AY$6:$AY$557,"=UCHIZA",'ESTABLECIMIENTOS-OK'!T$6:T$557)</f>
        <v>376</v>
      </c>
      <c r="Q68" s="45">
        <f>SUMIF('ESTABLECIMIENTOS-OK'!$AY$6:$AY$557,"=UCHIZA",'ESTABLECIMIENTOS-OK'!U$6:U$557)</f>
        <v>400</v>
      </c>
      <c r="R68" s="45">
        <f>SUMIF('ESTABLECIMIENTOS-OK'!$AY$6:$AY$557,"=UCHIZA",'ESTABLECIMIENTOS-OK'!V$6:V$557)</f>
        <v>379</v>
      </c>
      <c r="S68" s="45">
        <f>SUMIF('ESTABLECIMIENTOS-OK'!$AY$6:$AY$557,"=UCHIZA",'ESTABLECIMIENTOS-OK'!W$6:W$557)</f>
        <v>355</v>
      </c>
      <c r="T68" s="45">
        <f>SUMIF('ESTABLECIMIENTOS-OK'!$AY$6:$AY$557,"=UCHIZA",'ESTABLECIMIENTOS-OK'!X$6:X$557)</f>
        <v>352</v>
      </c>
      <c r="U68" s="45">
        <f>SUMIF('ESTABLECIMIENTOS-OK'!$AY$6:$AY$557,"=UCHIZA",'ESTABLECIMIENTOS-OK'!Y$6:Y$557)</f>
        <v>324</v>
      </c>
      <c r="V68" s="45">
        <f>SUMIF('ESTABLECIMIENTOS-OK'!$AY$6:$AY$557,"=UCHIZA",'ESTABLECIMIENTOS-OK'!Z$6:Z$557)</f>
        <v>363</v>
      </c>
      <c r="W68" s="45">
        <f>SUMIF('ESTABLECIMIENTOS-OK'!$AY$6:$AY$557,"=UCHIZA",'ESTABLECIMIENTOS-OK'!AA$6:AA$557)</f>
        <v>1483</v>
      </c>
      <c r="X68" s="45">
        <f>SUMIF('ESTABLECIMIENTOS-OK'!$AY$6:$AY$557,"=UCHIZA",'ESTABLECIMIENTOS-OK'!AB$6:AB$557)</f>
        <v>1600</v>
      </c>
      <c r="Y68" s="45">
        <f>SUMIF('ESTABLECIMIENTOS-OK'!$AY$6:$AY$557,"=UCHIZA",'ESTABLECIMIENTOS-OK'!AC$6:AC$557)</f>
        <v>1545</v>
      </c>
      <c r="Z68" s="45">
        <f>SUMIF('ESTABLECIMIENTOS-OK'!$AY$6:$AY$557,"=UCHIZA",'ESTABLECIMIENTOS-OK'!AD$6:AD$557)</f>
        <v>1416</v>
      </c>
      <c r="AA68" s="45">
        <f>SUMIF('ESTABLECIMIENTOS-OK'!$AY$6:$AY$557,"=UCHIZA",'ESTABLECIMIENTOS-OK'!AE$6:AE$557)</f>
        <v>1237</v>
      </c>
      <c r="AB68" s="45">
        <f>SUMIF('ESTABLECIMIENTOS-OK'!$AY$6:$AY$557,"=UCHIZA",'ESTABLECIMIENTOS-OK'!AF$6:AF$557)</f>
        <v>1112</v>
      </c>
      <c r="AC68" s="45">
        <f>SUMIF('ESTABLECIMIENTOS-OK'!$AY$6:$AY$557,"=UCHIZA",'ESTABLECIMIENTOS-OK'!AG$6:AG$557)</f>
        <v>1083</v>
      </c>
      <c r="AD68" s="45">
        <f>SUMIF('ESTABLECIMIENTOS-OK'!$AY$6:$AY$557,"=UCHIZA",'ESTABLECIMIENTOS-OK'!AH$6:AH$557)</f>
        <v>1060</v>
      </c>
      <c r="AE68" s="45">
        <f>SUMIF('ESTABLECIMIENTOS-OK'!$AY$6:$AY$557,"=UCHIZA",'ESTABLECIMIENTOS-OK'!AI$6:AI$557)</f>
        <v>811</v>
      </c>
      <c r="AF68" s="45">
        <f>SUMIF('ESTABLECIMIENTOS-OK'!$AY$6:$AY$557,"=UCHIZA",'ESTABLECIMIENTOS-OK'!AJ$6:AJ$557)</f>
        <v>512</v>
      </c>
      <c r="AG68" s="45">
        <f>SUMIF('ESTABLECIMIENTOS-OK'!$AY$6:$AY$557,"=UCHIZA",'ESTABLECIMIENTOS-OK'!AK$6:AK$557)</f>
        <v>345</v>
      </c>
      <c r="AH68" s="45">
        <f>SUMIF('ESTABLECIMIENTOS-OK'!$AY$6:$AY$557,"=UCHIZA",'ESTABLECIMIENTOS-OK'!AL$6:AL$557)</f>
        <v>209</v>
      </c>
      <c r="AI68" s="45">
        <f>SUMIF('ESTABLECIMIENTOS-OK'!$AY$6:$AY$557,"=UCHIZA",'ESTABLECIMIENTOS-OK'!AM$6:AM$557)</f>
        <v>126</v>
      </c>
      <c r="AJ68" s="45">
        <f>SUMIF('ESTABLECIMIENTOS-OK'!$AY$6:$AY$557,"=UCHIZA",'ESTABLECIMIENTOS-OK'!AN$6:AN$557)</f>
        <v>91</v>
      </c>
      <c r="AK68" s="45">
        <f>SUMIF('ESTABLECIMIENTOS-OK'!$AY$6:$AY$557,"=UCHIZA",'ESTABLECIMIENTOS-OK'!AO$6:AO$557)</f>
        <v>29</v>
      </c>
      <c r="AL68" s="45">
        <f>SUMIF('ESTABLECIMIENTOS-OK'!$AY$6:$AY$557,"=UCHIZA",'ESTABLECIMIENTOS-OK'!AP$6:AP$557)</f>
        <v>185</v>
      </c>
      <c r="AM68" s="45">
        <f>SUMIF('ESTABLECIMIENTOS-OK'!$AY$6:$AY$557,"=UCHIZA",'ESTABLECIMIENTOS-OK'!AQ$6:AQ$557)</f>
        <v>243</v>
      </c>
      <c r="AN68" s="45">
        <f>SUMIF('ESTABLECIMIENTOS-OK'!$AY$6:$AY$557,"=UCHIZA",'ESTABLECIMIENTOS-OK'!AR$6:AR$557)</f>
        <v>511</v>
      </c>
      <c r="AO68" s="45">
        <f>SUMIF('ESTABLECIMIENTOS-OK'!$AY$6:$AY$557,"=UCHIZA",'ESTABLECIMIENTOS-OK'!AS$6:AS$557)</f>
        <v>9896</v>
      </c>
      <c r="AP68" s="45">
        <f>SUMIF('ESTABLECIMIENTOS-OK'!$AY$6:$AY$557,"=UCHIZA",'ESTABLECIMIENTOS-OK'!AT$6:AT$557)</f>
        <v>1087</v>
      </c>
      <c r="AQ68" s="45">
        <f>SUMIF('ESTABLECIMIENTOS-OK'!$AY$6:$AY$557,"=UCHIZA",'ESTABLECIMIENTOS-OK'!AU$6:AU$557)</f>
        <v>866</v>
      </c>
      <c r="AR68" s="45">
        <f>SUMIF('ESTABLECIMIENTOS-OK'!$AY$6:$AY$557,"=UCHIZA",'ESTABLECIMIENTOS-OK'!AV$6:AV$557)</f>
        <v>3871</v>
      </c>
      <c r="AS68" s="45">
        <f>SUMIF('ESTABLECIMIENTOS-OK'!$AY$6:$AY$557,"=UCHIZA",'ESTABLECIMIENTOS-OK'!AW$6:AW$557)</f>
        <v>808</v>
      </c>
    </row>
    <row r="69" spans="1:45" ht="23.25" customHeight="1" x14ac:dyDescent="0.2">
      <c r="A69" s="44" t="s">
        <v>175</v>
      </c>
      <c r="B69" s="23">
        <f t="shared" si="2"/>
        <v>23813</v>
      </c>
      <c r="C69" s="45">
        <f>SUMIF('ESTABLECIMIENTOS-OK'!$AY$6:$AY$557,"=NO PERT. HOSP TOCACHE",'ESTABLECIMIENTOS-OK'!G$6:G$557)</f>
        <v>495</v>
      </c>
      <c r="D69" s="45">
        <f>SUMIF('ESTABLECIMIENTOS-OK'!$AY$6:$AY$557,"=NO PERT. HOSP TOCACHE",'ESTABLECIMIENTOS-OK'!H$6:H$557)</f>
        <v>482</v>
      </c>
      <c r="E69" s="45">
        <f>SUMIF('ESTABLECIMIENTOS-OK'!$AY$6:$AY$557,"=NO PERT. HOSP TOCACHE",'ESTABLECIMIENTOS-OK'!I$6:I$557)</f>
        <v>524</v>
      </c>
      <c r="F69" s="45">
        <f>SUMIF('ESTABLECIMIENTOS-OK'!$AY$6:$AY$557,"=NO PERT. HOSP TOCACHE",'ESTABLECIMIENTOS-OK'!J$6:J$557)</f>
        <v>505</v>
      </c>
      <c r="G69" s="45">
        <f>SUMIF('ESTABLECIMIENTOS-OK'!$AY$6:$AY$557,"=NO PERT. HOSP TOCACHE",'ESTABLECIMIENTOS-OK'!K$6:K$557)</f>
        <v>483</v>
      </c>
      <c r="H69" s="45">
        <f>SUMIF('ESTABLECIMIENTOS-OK'!$AY$6:$AY$557,"=NO PERT. HOSP TOCACHE",'ESTABLECIMIENTOS-OK'!L$6:L$557)</f>
        <v>486</v>
      </c>
      <c r="I69" s="45">
        <f>SUMIF('ESTABLECIMIENTOS-OK'!$AY$6:$AY$557,"=NO PERT. HOSP TOCACHE",'ESTABLECIMIENTOS-OK'!M$6:M$557)</f>
        <v>478</v>
      </c>
      <c r="J69" s="45">
        <f>SUMIF('ESTABLECIMIENTOS-OK'!$AY$6:$AY$557,"=NO PERT. HOSP TOCACHE",'ESTABLECIMIENTOS-OK'!N$6:N$557)</f>
        <v>464</v>
      </c>
      <c r="K69" s="45">
        <f>SUMIF('ESTABLECIMIENTOS-OK'!$AY$6:$AY$557,"=NO PERT. HOSP TOCACHE",'ESTABLECIMIENTOS-OK'!O$6:O$557)</f>
        <v>476</v>
      </c>
      <c r="L69" s="45">
        <f>SUMIF('ESTABLECIMIENTOS-OK'!$AY$6:$AY$557,"=NO PERT. HOSP TOCACHE",'ESTABLECIMIENTOS-OK'!P$6:P$557)</f>
        <v>479</v>
      </c>
      <c r="M69" s="45">
        <f>SUMIF('ESTABLECIMIENTOS-OK'!$AY$6:$AY$557,"=NO PERT. HOSP TOCACHE",'ESTABLECIMIENTOS-OK'!Q$6:Q$557)</f>
        <v>475</v>
      </c>
      <c r="N69" s="45">
        <f>SUMIF('ESTABLECIMIENTOS-OK'!$AY$6:$AY$557,"=NO PERT. HOSP TOCACHE",'ESTABLECIMIENTOS-OK'!R$6:R$557)</f>
        <v>470</v>
      </c>
      <c r="O69" s="45">
        <f>SUMIF('ESTABLECIMIENTOS-OK'!$AY$6:$AY$557,"=NO PERT. HOSP TOCACHE",'ESTABLECIMIENTOS-OK'!S$6:S$557)</f>
        <v>459</v>
      </c>
      <c r="P69" s="45">
        <f>SUMIF('ESTABLECIMIENTOS-OK'!$AY$6:$AY$557,"=NO PERT. HOSP TOCACHE",'ESTABLECIMIENTOS-OK'!T$6:T$557)</f>
        <v>428</v>
      </c>
      <c r="Q69" s="45">
        <f>SUMIF('ESTABLECIMIENTOS-OK'!$AY$6:$AY$557,"=NO PERT. HOSP TOCACHE",'ESTABLECIMIENTOS-OK'!U$6:U$557)</f>
        <v>428</v>
      </c>
      <c r="R69" s="45">
        <f>SUMIF('ESTABLECIMIENTOS-OK'!$AY$6:$AY$557,"=NO PERT. HOSP TOCACHE",'ESTABLECIMIENTOS-OK'!V$6:V$557)</f>
        <v>411</v>
      </c>
      <c r="S69" s="45">
        <f>SUMIF('ESTABLECIMIENTOS-OK'!$AY$6:$AY$557,"=NO PERT. HOSP TOCACHE",'ESTABLECIMIENTOS-OK'!W$6:W$557)</f>
        <v>407</v>
      </c>
      <c r="T69" s="45">
        <f>SUMIF('ESTABLECIMIENTOS-OK'!$AY$6:$AY$557,"=NO PERT. HOSP TOCACHE",'ESTABLECIMIENTOS-OK'!X$6:X$557)</f>
        <v>410</v>
      </c>
      <c r="U69" s="45">
        <f>SUMIF('ESTABLECIMIENTOS-OK'!$AY$6:$AY$557,"=NO PERT. HOSP TOCACHE",'ESTABLECIMIENTOS-OK'!Y$6:Y$557)</f>
        <v>401</v>
      </c>
      <c r="V69" s="45">
        <f>SUMIF('ESTABLECIMIENTOS-OK'!$AY$6:$AY$557,"=NO PERT. HOSP TOCACHE",'ESTABLECIMIENTOS-OK'!Z$6:Z$557)</f>
        <v>406</v>
      </c>
      <c r="W69" s="45">
        <f>SUMIF('ESTABLECIMIENTOS-OK'!$AY$6:$AY$557,"=NO PERT. HOSP TOCACHE",'ESTABLECIMIENTOS-OK'!AA$6:AA$557)</f>
        <v>1777</v>
      </c>
      <c r="X69" s="45">
        <f>SUMIF('ESTABLECIMIENTOS-OK'!$AY$6:$AY$557,"=NO PERT. HOSP TOCACHE",'ESTABLECIMIENTOS-OK'!AB$6:AB$557)</f>
        <v>1850</v>
      </c>
      <c r="Y69" s="45">
        <f>SUMIF('ESTABLECIMIENTOS-OK'!$AY$6:$AY$557,"=NO PERT. HOSP TOCACHE",'ESTABLECIMIENTOS-OK'!AC$6:AC$557)</f>
        <v>1691</v>
      </c>
      <c r="Z69" s="45">
        <f>SUMIF('ESTABLECIMIENTOS-OK'!$AY$6:$AY$557,"=NO PERT. HOSP TOCACHE",'ESTABLECIMIENTOS-OK'!AD$6:AD$557)</f>
        <v>1602</v>
      </c>
      <c r="AA69" s="45">
        <f>SUMIF('ESTABLECIMIENTOS-OK'!$AY$6:$AY$557,"=NO PERT. HOSP TOCACHE",'ESTABLECIMIENTOS-OK'!AE$6:AE$557)</f>
        <v>1486</v>
      </c>
      <c r="AB69" s="45">
        <f>SUMIF('ESTABLECIMIENTOS-OK'!$AY$6:$AY$557,"=NO PERT. HOSP TOCACHE",'ESTABLECIMIENTOS-OK'!AF$6:AF$557)</f>
        <v>1319</v>
      </c>
      <c r="AC69" s="45">
        <f>SUMIF('ESTABLECIMIENTOS-OK'!$AY$6:$AY$557,"=NO PERT. HOSP TOCACHE",'ESTABLECIMIENTOS-OK'!AG$6:AG$557)</f>
        <v>1210</v>
      </c>
      <c r="AD69" s="45">
        <f>SUMIF('ESTABLECIMIENTOS-OK'!$AY$6:$AY$557,"=NO PERT. HOSP TOCACHE",'ESTABLECIMIENTOS-OK'!AH$6:AH$557)</f>
        <v>1227</v>
      </c>
      <c r="AE69" s="45">
        <f>SUMIF('ESTABLECIMIENTOS-OK'!$AY$6:$AY$557,"=NO PERT. HOSP TOCACHE",'ESTABLECIMIENTOS-OK'!AI$6:AI$557)</f>
        <v>922</v>
      </c>
      <c r="AF69" s="45">
        <f>SUMIF('ESTABLECIMIENTOS-OK'!$AY$6:$AY$557,"=NO PERT. HOSP TOCACHE",'ESTABLECIMIENTOS-OK'!AJ$6:AJ$557)</f>
        <v>620</v>
      </c>
      <c r="AG69" s="45">
        <f>SUMIF('ESTABLECIMIENTOS-OK'!$AY$6:$AY$557,"=NO PERT. HOSP TOCACHE",'ESTABLECIMIENTOS-OK'!AK$6:AK$557)</f>
        <v>411</v>
      </c>
      <c r="AH69" s="45">
        <f>SUMIF('ESTABLECIMIENTOS-OK'!$AY$6:$AY$557,"=NO PERT. HOSP TOCACHE",'ESTABLECIMIENTOS-OK'!AL$6:AL$557)</f>
        <v>267</v>
      </c>
      <c r="AI69" s="45">
        <f>SUMIF('ESTABLECIMIENTOS-OK'!$AY$6:$AY$557,"=NO PERT. HOSP TOCACHE",'ESTABLECIMIENTOS-OK'!AM$6:AM$557)</f>
        <v>148</v>
      </c>
      <c r="AJ69" s="45">
        <f>SUMIF('ESTABLECIMIENTOS-OK'!$AY$6:$AY$557,"=NO PERT. HOSP TOCACHE",'ESTABLECIMIENTOS-OK'!AN$6:AN$557)</f>
        <v>116</v>
      </c>
      <c r="AK69" s="45">
        <f>SUMIF('ESTABLECIMIENTOS-OK'!$AY$6:$AY$557,"=NO PERT. HOSP TOCACHE",'ESTABLECIMIENTOS-OK'!AO$6:AO$557)</f>
        <v>33</v>
      </c>
      <c r="AL69" s="45">
        <f>SUMIF('ESTABLECIMIENTOS-OK'!$AY$6:$AY$557,"=NO PERT. HOSP TOCACHE",'ESTABLECIMIENTOS-OK'!AP$6:AP$557)</f>
        <v>226</v>
      </c>
      <c r="AM69" s="45">
        <f>SUMIF('ESTABLECIMIENTOS-OK'!$AY$6:$AY$557,"=NO PERT. HOSP TOCACHE",'ESTABLECIMIENTOS-OK'!AQ$6:AQ$557)</f>
        <v>270</v>
      </c>
      <c r="AN69" s="45">
        <f>SUMIF('ESTABLECIMIENTOS-OK'!$AY$6:$AY$557,"=NO PERT. HOSP TOCACHE",'ESTABLECIMIENTOS-OK'!AR$6:AR$557)</f>
        <v>612</v>
      </c>
      <c r="AO69" s="45">
        <f>SUMIF('ESTABLECIMIENTOS-OK'!$AY$6:$AY$557,"=NO PERT. HOSP TOCACHE",'ESTABLECIMIENTOS-OK'!AS$6:AS$557)</f>
        <v>11022</v>
      </c>
      <c r="AP69" s="45">
        <f>SUMIF('ESTABLECIMIENTOS-OK'!$AY$6:$AY$557,"=NO PERT. HOSP TOCACHE",'ESTABLECIMIENTOS-OK'!AT$6:AT$557)</f>
        <v>1116</v>
      </c>
      <c r="AQ69" s="45">
        <f>SUMIF('ESTABLECIMIENTOS-OK'!$AY$6:$AY$557,"=NO PERT. HOSP TOCACHE",'ESTABLECIMIENTOS-OK'!AU$6:AU$557)</f>
        <v>995</v>
      </c>
      <c r="AR69" s="45">
        <f>SUMIF('ESTABLECIMIENTOS-OK'!$AY$6:$AY$557,"=NO PERT. HOSP TOCACHE",'ESTABLECIMIENTOS-OK'!AV$6:AV$557)</f>
        <v>4503</v>
      </c>
      <c r="AS69" s="45">
        <f>SUMIF('ESTABLECIMIENTOS-OK'!$AY$6:$AY$557,"=NO PERT. HOSP TOCACHE",'ESTABLECIMIENTOS-OK'!AW$6:AW$557)</f>
        <v>723</v>
      </c>
    </row>
    <row r="70" spans="1:45" ht="23.25" customHeight="1" x14ac:dyDescent="0.2">
      <c r="A70" s="46" t="s">
        <v>176</v>
      </c>
      <c r="B70" s="47">
        <f t="shared" si="2"/>
        <v>0</v>
      </c>
      <c r="C70" s="43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0</v>
      </c>
      <c r="AQ70" s="48">
        <v>0</v>
      </c>
      <c r="AR70" s="48">
        <v>0</v>
      </c>
      <c r="AS70" s="48">
        <v>0</v>
      </c>
    </row>
    <row r="71" spans="1:45" s="51" customFormat="1" ht="23.25" customHeight="1" x14ac:dyDescent="0.2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294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</row>
    <row r="72" spans="1:45" ht="23.25" customHeight="1" x14ac:dyDescent="0.2">
      <c r="A72" s="12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</row>
    <row r="73" spans="1:45" ht="11.25" customHeight="1" x14ac:dyDescent="0.2">
      <c r="A73" s="49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</row>
    <row r="74" spans="1:45" ht="11.25" customHeight="1" x14ac:dyDescent="0.2">
      <c r="A74" s="49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</row>
    <row r="75" spans="1:45" ht="11.25" customHeight="1" x14ac:dyDescent="0.2">
      <c r="A75" s="49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</row>
    <row r="76" spans="1:45" ht="11.25" customHeight="1" x14ac:dyDescent="0.2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</row>
    <row r="77" spans="1:45" ht="11.25" customHeight="1" x14ac:dyDescent="0.25">
      <c r="A77" s="49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5"/>
    </row>
    <row r="78" spans="1:45" s="58" customFormat="1" ht="12.75" x14ac:dyDescent="0.2">
      <c r="A78" s="124"/>
      <c r="E78" s="101"/>
    </row>
    <row r="79" spans="1:45" ht="11.25" customHeight="1" x14ac:dyDescent="0.2">
      <c r="A79" s="49"/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45" ht="11.25" customHeight="1" x14ac:dyDescent="0.2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</row>
    <row r="81" spans="1:45" ht="11.25" customHeight="1" x14ac:dyDescent="0.2">
      <c r="A81" s="49"/>
      <c r="B81" s="1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45" ht="11.25" customHeight="1" x14ac:dyDescent="0.2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</row>
    <row r="83" spans="1:45" ht="11.25" customHeight="1" x14ac:dyDescent="0.2">
      <c r="A83" s="49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45" ht="11.25" customHeight="1" x14ac:dyDescent="0.2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</row>
    <row r="85" spans="1:45" ht="11.25" customHeight="1" x14ac:dyDescent="0.2">
      <c r="A85" s="49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</row>
    <row r="86" spans="1:45" ht="11.25" customHeight="1" x14ac:dyDescent="0.2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</row>
    <row r="87" spans="1:45" ht="11.25" customHeight="1" x14ac:dyDescent="0.2">
      <c r="A87" s="49"/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</row>
    <row r="88" spans="1:45" ht="11.25" customHeight="1" x14ac:dyDescent="0.2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</row>
    <row r="89" spans="1:45" ht="11.25" customHeight="1" x14ac:dyDescent="0.2">
      <c r="A89" s="49"/>
      <c r="B89" s="13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45" ht="11.25" customHeight="1" x14ac:dyDescent="0.2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</row>
    <row r="91" spans="1:45" ht="11.25" customHeight="1" x14ac:dyDescent="0.2">
      <c r="A91" s="49"/>
      <c r="B91" s="1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</row>
    <row r="92" spans="1:45" ht="11.25" customHeight="1" x14ac:dyDescent="0.2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</row>
    <row r="93" spans="1:45" ht="11.25" customHeight="1" x14ac:dyDescent="0.2">
      <c r="A93" s="49"/>
      <c r="B93" s="1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</row>
    <row r="94" spans="1:45" ht="11.25" customHeight="1" x14ac:dyDescent="0.2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</row>
    <row r="95" spans="1:45" ht="11.25" customHeight="1" x14ac:dyDescent="0.2">
      <c r="A95" s="49"/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</row>
    <row r="96" spans="1:45" ht="11.25" customHeight="1" x14ac:dyDescent="0.2">
      <c r="A96" s="49"/>
      <c r="B96" s="1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</row>
    <row r="97" spans="1:45" ht="11.25" customHeight="1" x14ac:dyDescent="0.2">
      <c r="A97" s="49"/>
      <c r="B97" s="1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</row>
    <row r="98" spans="1:45" ht="11.25" customHeight="1" x14ac:dyDescent="0.2">
      <c r="A98" s="49"/>
      <c r="B98" s="1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</row>
    <row r="99" spans="1:45" ht="11.25" customHeight="1" x14ac:dyDescent="0.2">
      <c r="A99" s="49"/>
      <c r="B99" s="1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</row>
    <row r="100" spans="1:45" ht="11.25" customHeight="1" x14ac:dyDescent="0.2">
      <c r="A100" s="49"/>
      <c r="B100" s="1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</row>
    <row r="101" spans="1:45" ht="11.25" customHeight="1" x14ac:dyDescent="0.2">
      <c r="A101" s="49"/>
      <c r="B101" s="1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</row>
    <row r="102" spans="1:45" ht="11.25" customHeight="1" x14ac:dyDescent="0.2">
      <c r="A102" s="49"/>
      <c r="B102" s="1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</row>
    <row r="103" spans="1:45" ht="11.25" customHeight="1" x14ac:dyDescent="0.2">
      <c r="A103" s="49"/>
      <c r="B103" s="1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</row>
    <row r="104" spans="1:45" ht="11.25" customHeight="1" x14ac:dyDescent="0.2">
      <c r="A104" s="49"/>
      <c r="B104" s="1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</row>
    <row r="105" spans="1:45" ht="11.25" customHeight="1" x14ac:dyDescent="0.2">
      <c r="A105" s="49"/>
      <c r="B105" s="13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</row>
    <row r="106" spans="1:45" ht="11.25" customHeight="1" x14ac:dyDescent="0.2">
      <c r="A106" s="49"/>
      <c r="B106" s="13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</row>
    <row r="107" spans="1:45" ht="11.25" customHeight="1" x14ac:dyDescent="0.2">
      <c r="A107" s="49"/>
      <c r="B107" s="13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</row>
    <row r="108" spans="1:45" ht="11.25" customHeight="1" x14ac:dyDescent="0.2">
      <c r="A108" s="49"/>
      <c r="B108" s="1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</row>
    <row r="109" spans="1:45" ht="11.25" customHeight="1" x14ac:dyDescent="0.2">
      <c r="A109" s="49"/>
      <c r="B109" s="1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</row>
    <row r="110" spans="1:45" ht="11.25" customHeight="1" x14ac:dyDescent="0.2">
      <c r="A110" s="49"/>
      <c r="B110" s="1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</row>
    <row r="111" spans="1:45" ht="11.25" customHeight="1" x14ac:dyDescent="0.2">
      <c r="A111" s="49"/>
      <c r="B111" s="1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</row>
    <row r="112" spans="1:45" ht="11.25" customHeight="1" x14ac:dyDescent="0.2">
      <c r="A112" s="49"/>
      <c r="B112" s="1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</row>
    <row r="113" spans="1:45" ht="11.25" customHeight="1" x14ac:dyDescent="0.2">
      <c r="A113" s="49"/>
      <c r="B113" s="1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</row>
    <row r="114" spans="1:45" ht="11.25" customHeight="1" x14ac:dyDescent="0.2">
      <c r="A114" s="49"/>
      <c r="B114" s="1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</row>
    <row r="115" spans="1:45" ht="11.25" customHeight="1" x14ac:dyDescent="0.2">
      <c r="A115" s="49"/>
      <c r="B115" s="1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</row>
    <row r="116" spans="1:45" ht="11.25" customHeight="1" x14ac:dyDescent="0.2">
      <c r="A116" s="49"/>
      <c r="B116" s="1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</row>
    <row r="117" spans="1:45" ht="11.25" customHeight="1" x14ac:dyDescent="0.2">
      <c r="A117" s="49"/>
      <c r="B117" s="1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</row>
    <row r="118" spans="1:45" ht="11.25" customHeight="1" x14ac:dyDescent="0.2">
      <c r="A118" s="49"/>
      <c r="B118" s="1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</row>
    <row r="119" spans="1:45" ht="11.25" customHeight="1" x14ac:dyDescent="0.2">
      <c r="A119" s="49"/>
      <c r="B119" s="1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</row>
    <row r="120" spans="1:45" ht="11.25" customHeight="1" x14ac:dyDescent="0.2">
      <c r="A120" s="49"/>
      <c r="B120" s="1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</row>
    <row r="121" spans="1:45" ht="11.25" customHeight="1" x14ac:dyDescent="0.2">
      <c r="A121" s="49"/>
      <c r="B121" s="1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</row>
    <row r="122" spans="1:45" ht="11.25" customHeight="1" x14ac:dyDescent="0.2">
      <c r="A122" s="49"/>
      <c r="B122" s="1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</row>
    <row r="123" spans="1:45" ht="11.25" customHeight="1" x14ac:dyDescent="0.2">
      <c r="A123" s="49"/>
      <c r="B123" s="1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</row>
    <row r="124" spans="1:45" ht="11.25" customHeight="1" x14ac:dyDescent="0.2">
      <c r="A124" s="49"/>
      <c r="B124" s="1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</row>
    <row r="125" spans="1:45" ht="11.25" customHeight="1" x14ac:dyDescent="0.2">
      <c r="A125" s="49"/>
      <c r="B125" s="1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</row>
    <row r="126" spans="1:45" ht="11.25" customHeight="1" x14ac:dyDescent="0.2">
      <c r="A126" s="49"/>
      <c r="B126" s="1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</row>
    <row r="127" spans="1:45" ht="11.25" customHeight="1" x14ac:dyDescent="0.2">
      <c r="A127" s="49"/>
      <c r="B127" s="1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</row>
    <row r="128" spans="1:45" ht="11.25" customHeight="1" x14ac:dyDescent="0.2">
      <c r="A128" s="49"/>
      <c r="B128" s="1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</row>
    <row r="129" spans="1:45" ht="11.25" customHeight="1" x14ac:dyDescent="0.2">
      <c r="A129" s="49"/>
      <c r="B129" s="1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</row>
    <row r="130" spans="1:45" ht="11.25" customHeight="1" x14ac:dyDescent="0.2">
      <c r="A130" s="49"/>
      <c r="B130" s="1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</row>
    <row r="131" spans="1:45" ht="11.25" customHeight="1" x14ac:dyDescent="0.2">
      <c r="A131" s="49"/>
      <c r="B131" s="1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</row>
    <row r="132" spans="1:45" ht="11.25" customHeight="1" x14ac:dyDescent="0.2">
      <c r="A132" s="49"/>
      <c r="B132" s="1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</row>
    <row r="133" spans="1:45" ht="11.25" customHeight="1" x14ac:dyDescent="0.2">
      <c r="A133" s="49"/>
      <c r="B133" s="1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</row>
    <row r="134" spans="1:45" ht="11.25" customHeight="1" x14ac:dyDescent="0.2">
      <c r="A134" s="49"/>
      <c r="B134" s="1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</row>
    <row r="135" spans="1:45" ht="11.25" customHeight="1" x14ac:dyDescent="0.2">
      <c r="A135" s="49"/>
      <c r="B135" s="1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</row>
    <row r="136" spans="1:45" ht="11.25" customHeight="1" x14ac:dyDescent="0.2">
      <c r="A136" s="49"/>
      <c r="B136" s="1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</row>
    <row r="137" spans="1:45" ht="11.25" customHeight="1" x14ac:dyDescent="0.2">
      <c r="A137" s="49"/>
      <c r="B137" s="1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</row>
    <row r="138" spans="1:45" ht="11.25" customHeight="1" x14ac:dyDescent="0.2">
      <c r="A138" s="49"/>
      <c r="B138" s="1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</row>
    <row r="139" spans="1:45" ht="11.25" customHeight="1" x14ac:dyDescent="0.2">
      <c r="A139" s="49"/>
      <c r="B139" s="1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</row>
    <row r="140" spans="1:45" ht="11.25" customHeight="1" x14ac:dyDescent="0.2">
      <c r="A140" s="49"/>
      <c r="B140" s="1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</row>
    <row r="141" spans="1:45" ht="11.25" customHeight="1" x14ac:dyDescent="0.2">
      <c r="A141" s="49"/>
      <c r="B141" s="1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</row>
    <row r="142" spans="1:45" ht="11.25" customHeight="1" x14ac:dyDescent="0.2">
      <c r="A142" s="49"/>
      <c r="B142" s="13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</row>
    <row r="143" spans="1:45" ht="11.25" customHeight="1" x14ac:dyDescent="0.2">
      <c r="A143" s="49"/>
      <c r="B143" s="1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</row>
    <row r="144" spans="1:45" ht="11.25" customHeight="1" x14ac:dyDescent="0.2">
      <c r="A144" s="49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</row>
    <row r="145" spans="1:45" ht="11.25" customHeight="1" x14ac:dyDescent="0.2">
      <c r="A145" s="49"/>
      <c r="B145" s="1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</row>
    <row r="146" spans="1:45" ht="11.25" customHeight="1" x14ac:dyDescent="0.2">
      <c r="A146" s="49"/>
      <c r="B146" s="1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</row>
    <row r="147" spans="1:45" ht="11.25" customHeight="1" x14ac:dyDescent="0.2">
      <c r="A147" s="49"/>
      <c r="B147" s="1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</row>
    <row r="148" spans="1:45" ht="11.25" customHeight="1" x14ac:dyDescent="0.2">
      <c r="A148" s="49"/>
      <c r="B148" s="1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</row>
    <row r="149" spans="1:45" ht="11.25" customHeight="1" x14ac:dyDescent="0.2">
      <c r="A149" s="49"/>
      <c r="B149" s="1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</row>
    <row r="150" spans="1:45" ht="11.25" customHeight="1" x14ac:dyDescent="0.2">
      <c r="A150" s="49"/>
      <c r="B150" s="1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</row>
    <row r="151" spans="1:45" ht="11.25" customHeight="1" x14ac:dyDescent="0.2">
      <c r="A151" s="49"/>
      <c r="B151" s="1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</row>
    <row r="152" spans="1:45" ht="11.25" customHeight="1" x14ac:dyDescent="0.2">
      <c r="A152" s="49"/>
      <c r="B152" s="1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</row>
    <row r="153" spans="1:45" ht="11.25" customHeight="1" x14ac:dyDescent="0.2">
      <c r="A153" s="49"/>
      <c r="B153" s="1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</row>
    <row r="154" spans="1:45" ht="11.25" customHeight="1" x14ac:dyDescent="0.2">
      <c r="A154" s="49"/>
      <c r="B154" s="1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</row>
    <row r="155" spans="1:45" ht="11.25" customHeight="1" x14ac:dyDescent="0.2">
      <c r="A155" s="49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</row>
    <row r="156" spans="1:45" ht="11.25" customHeight="1" x14ac:dyDescent="0.2">
      <c r="A156" s="49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</row>
    <row r="157" spans="1:45" ht="11.25" customHeight="1" x14ac:dyDescent="0.2">
      <c r="A157" s="49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</row>
    <row r="158" spans="1:45" ht="11.25" customHeight="1" x14ac:dyDescent="0.2">
      <c r="A158" s="49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</row>
    <row r="159" spans="1:45" ht="11.25" customHeight="1" x14ac:dyDescent="0.2">
      <c r="A159" s="49"/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</row>
    <row r="160" spans="1:45" ht="11.25" customHeight="1" x14ac:dyDescent="0.2">
      <c r="A160" s="49"/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</row>
    <row r="161" spans="1:45" ht="11.25" customHeight="1" x14ac:dyDescent="0.2">
      <c r="A161" s="49"/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</row>
    <row r="162" spans="1:45" ht="11.25" customHeight="1" x14ac:dyDescent="0.2">
      <c r="A162" s="49"/>
      <c r="B162" s="13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</row>
    <row r="163" spans="1:45" ht="11.25" customHeight="1" x14ac:dyDescent="0.2">
      <c r="A163" s="49"/>
      <c r="B163" s="1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</row>
    <row r="164" spans="1:45" ht="11.25" customHeight="1" x14ac:dyDescent="0.2">
      <c r="A164" s="49"/>
      <c r="B164" s="13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</row>
    <row r="165" spans="1:45" ht="11.25" customHeight="1" x14ac:dyDescent="0.2">
      <c r="A165" s="49"/>
      <c r="B165" s="13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</row>
    <row r="166" spans="1:45" ht="11.25" customHeight="1" x14ac:dyDescent="0.2">
      <c r="A166" s="49"/>
      <c r="B166" s="13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</row>
    <row r="167" spans="1:45" ht="11.25" customHeight="1" x14ac:dyDescent="0.2">
      <c r="A167" s="49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</row>
    <row r="168" spans="1:45" ht="11.25" customHeight="1" x14ac:dyDescent="0.2">
      <c r="A168" s="49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</row>
    <row r="169" spans="1:45" ht="11.25" customHeight="1" x14ac:dyDescent="0.2">
      <c r="A169" s="49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</row>
    <row r="170" spans="1:45" ht="11.25" customHeight="1" x14ac:dyDescent="0.2">
      <c r="A170" s="49"/>
      <c r="B170" s="13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</row>
    <row r="171" spans="1:45" ht="11.25" customHeight="1" x14ac:dyDescent="0.2">
      <c r="A171" s="49"/>
      <c r="B171" s="1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</row>
    <row r="172" spans="1:45" ht="11.25" customHeight="1" x14ac:dyDescent="0.2">
      <c r="A172" s="49"/>
      <c r="B172" s="13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</row>
    <row r="173" spans="1:45" ht="11.25" customHeight="1" x14ac:dyDescent="0.2">
      <c r="A173" s="49"/>
      <c r="B173" s="13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</row>
    <row r="174" spans="1:45" ht="11.25" customHeight="1" x14ac:dyDescent="0.2">
      <c r="A174" s="49"/>
      <c r="B174" s="13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</row>
    <row r="175" spans="1:45" ht="11.25" customHeight="1" x14ac:dyDescent="0.2">
      <c r="A175" s="49"/>
      <c r="B175" s="13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</row>
    <row r="176" spans="1:45" ht="11.25" customHeight="1" x14ac:dyDescent="0.2">
      <c r="A176" s="49"/>
      <c r="B176" s="13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</row>
    <row r="177" spans="1:45" ht="11.25" customHeight="1" x14ac:dyDescent="0.2">
      <c r="A177" s="49"/>
      <c r="B177" s="13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</row>
    <row r="178" spans="1:45" ht="11.25" customHeight="1" x14ac:dyDescent="0.2">
      <c r="A178" s="49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</row>
    <row r="179" spans="1:45" ht="11.25" customHeight="1" x14ac:dyDescent="0.2">
      <c r="A179" s="49"/>
      <c r="B179" s="13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</row>
    <row r="180" spans="1:45" ht="11.25" customHeight="1" x14ac:dyDescent="0.2">
      <c r="A180" s="49"/>
      <c r="B180" s="13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</row>
    <row r="181" spans="1:45" ht="11.25" customHeight="1" x14ac:dyDescent="0.2">
      <c r="A181" s="49"/>
      <c r="B181" s="13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</row>
    <row r="182" spans="1:45" ht="11.25" customHeight="1" x14ac:dyDescent="0.2">
      <c r="A182" s="49"/>
      <c r="B182" s="13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</row>
    <row r="183" spans="1:45" ht="11.25" customHeight="1" x14ac:dyDescent="0.2">
      <c r="A183" s="49"/>
      <c r="B183" s="13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</row>
    <row r="184" spans="1:45" ht="11.25" customHeight="1" x14ac:dyDescent="0.2">
      <c r="A184" s="49"/>
      <c r="B184" s="13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</row>
    <row r="185" spans="1:45" ht="11.25" customHeight="1" x14ac:dyDescent="0.2">
      <c r="A185" s="49"/>
      <c r="B185" s="13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</row>
    <row r="186" spans="1:45" ht="11.25" customHeight="1" x14ac:dyDescent="0.2">
      <c r="A186" s="49"/>
      <c r="B186" s="13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</row>
    <row r="187" spans="1:45" ht="11.25" customHeight="1" x14ac:dyDescent="0.2">
      <c r="A187" s="49"/>
      <c r="B187" s="13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</row>
    <row r="188" spans="1:45" ht="11.25" customHeight="1" x14ac:dyDescent="0.2">
      <c r="A188" s="49"/>
      <c r="B188" s="13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</row>
    <row r="189" spans="1:45" ht="11.25" customHeight="1" x14ac:dyDescent="0.2">
      <c r="A189" s="49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</row>
    <row r="190" spans="1:45" ht="11.25" customHeight="1" x14ac:dyDescent="0.2">
      <c r="A190" s="49"/>
      <c r="B190" s="13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</row>
    <row r="191" spans="1:45" ht="11.25" customHeight="1" x14ac:dyDescent="0.2">
      <c r="A191" s="49"/>
      <c r="B191" s="13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</row>
    <row r="192" spans="1:45" ht="11.25" customHeight="1" x14ac:dyDescent="0.2">
      <c r="A192" s="49"/>
      <c r="B192" s="13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</row>
    <row r="193" spans="1:45" ht="11.25" customHeight="1" x14ac:dyDescent="0.2">
      <c r="A193" s="49"/>
      <c r="B193" s="13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</row>
    <row r="194" spans="1:45" ht="11.25" customHeight="1" x14ac:dyDescent="0.2">
      <c r="A194" s="49"/>
      <c r="B194" s="13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</row>
    <row r="195" spans="1:45" ht="11.25" customHeight="1" x14ac:dyDescent="0.2">
      <c r="A195" s="49"/>
      <c r="B195" s="13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</row>
    <row r="196" spans="1:45" ht="11.25" customHeight="1" x14ac:dyDescent="0.2">
      <c r="A196" s="49"/>
      <c r="B196" s="13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</row>
    <row r="197" spans="1:45" ht="11.25" customHeight="1" x14ac:dyDescent="0.2">
      <c r="A197" s="49"/>
      <c r="B197" s="13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</row>
    <row r="198" spans="1:45" ht="11.25" customHeight="1" x14ac:dyDescent="0.2">
      <c r="A198" s="49"/>
      <c r="B198" s="13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</row>
    <row r="199" spans="1:45" ht="11.25" customHeight="1" x14ac:dyDescent="0.2">
      <c r="A199" s="49"/>
      <c r="B199" s="13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</row>
    <row r="200" spans="1:45" ht="11.25" customHeight="1" x14ac:dyDescent="0.2">
      <c r="A200" s="49"/>
      <c r="B200" s="13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</row>
    <row r="201" spans="1:45" ht="11.25" customHeight="1" x14ac:dyDescent="0.2">
      <c r="A201" s="49"/>
      <c r="B201" s="13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</row>
    <row r="202" spans="1:45" ht="11.25" customHeight="1" x14ac:dyDescent="0.2">
      <c r="A202" s="49"/>
      <c r="B202" s="13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</row>
    <row r="203" spans="1:45" ht="11.25" customHeight="1" x14ac:dyDescent="0.2">
      <c r="A203" s="49"/>
      <c r="B203" s="13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</row>
    <row r="204" spans="1:45" ht="11.25" customHeight="1" x14ac:dyDescent="0.2">
      <c r="A204" s="49"/>
      <c r="B204" s="13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</row>
    <row r="205" spans="1:45" ht="11.25" customHeight="1" x14ac:dyDescent="0.2">
      <c r="A205" s="49"/>
      <c r="B205" s="13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</row>
    <row r="206" spans="1:45" ht="11.25" customHeight="1" x14ac:dyDescent="0.2">
      <c r="A206" s="49"/>
      <c r="B206" s="13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</row>
    <row r="207" spans="1:45" ht="11.25" customHeight="1" x14ac:dyDescent="0.2">
      <c r="A207" s="49"/>
      <c r="B207" s="13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</row>
    <row r="208" spans="1:45" ht="11.25" customHeight="1" x14ac:dyDescent="0.2">
      <c r="A208" s="49"/>
      <c r="B208" s="13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</row>
    <row r="209" spans="1:45" ht="11.25" customHeight="1" x14ac:dyDescent="0.2">
      <c r="A209" s="49"/>
      <c r="B209" s="13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</row>
    <row r="210" spans="1:45" ht="11.25" customHeight="1" x14ac:dyDescent="0.2">
      <c r="A210" s="49"/>
      <c r="B210" s="13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</row>
    <row r="211" spans="1:45" ht="11.25" customHeight="1" x14ac:dyDescent="0.2">
      <c r="A211" s="49"/>
      <c r="B211" s="13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</row>
    <row r="212" spans="1:45" ht="11.25" customHeight="1" x14ac:dyDescent="0.2">
      <c r="A212" s="49"/>
      <c r="B212" s="13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</row>
    <row r="213" spans="1:45" ht="11.25" customHeight="1" x14ac:dyDescent="0.2">
      <c r="A213" s="49"/>
      <c r="B213" s="13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</row>
    <row r="214" spans="1:45" ht="11.25" customHeight="1" x14ac:dyDescent="0.2">
      <c r="A214" s="49"/>
      <c r="B214" s="13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</row>
    <row r="215" spans="1:45" ht="11.25" customHeight="1" x14ac:dyDescent="0.2">
      <c r="A215" s="49"/>
      <c r="B215" s="13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</row>
    <row r="216" spans="1:45" ht="11.25" customHeight="1" x14ac:dyDescent="0.2">
      <c r="A216" s="49"/>
      <c r="B216" s="13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</row>
    <row r="217" spans="1:45" ht="11.25" customHeight="1" x14ac:dyDescent="0.2">
      <c r="A217" s="49"/>
      <c r="B217" s="13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</row>
    <row r="218" spans="1:45" ht="11.25" customHeight="1" x14ac:dyDescent="0.2">
      <c r="A218" s="49"/>
      <c r="B218" s="13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</row>
    <row r="219" spans="1:45" ht="11.25" customHeight="1" x14ac:dyDescent="0.2">
      <c r="A219" s="49"/>
      <c r="B219" s="13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</row>
    <row r="220" spans="1:45" ht="11.25" customHeight="1" x14ac:dyDescent="0.2">
      <c r="A220" s="49"/>
      <c r="B220" s="13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</row>
    <row r="221" spans="1:45" ht="11.25" customHeight="1" x14ac:dyDescent="0.2">
      <c r="A221" s="49"/>
      <c r="B221" s="13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</row>
    <row r="222" spans="1:45" ht="11.25" customHeight="1" x14ac:dyDescent="0.2">
      <c r="A222" s="49"/>
      <c r="B222" s="13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</row>
    <row r="223" spans="1:45" ht="11.25" customHeight="1" x14ac:dyDescent="0.2">
      <c r="A223" s="49"/>
      <c r="B223" s="1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</row>
    <row r="224" spans="1:45" ht="11.25" customHeight="1" x14ac:dyDescent="0.2">
      <c r="A224" s="49"/>
      <c r="B224" s="1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</row>
    <row r="225" spans="1:45" ht="11.25" customHeight="1" x14ac:dyDescent="0.2">
      <c r="A225" s="49"/>
      <c r="B225" s="1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</row>
    <row r="226" spans="1:45" ht="11.25" customHeight="1" x14ac:dyDescent="0.2">
      <c r="A226" s="49"/>
      <c r="B226" s="1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</row>
    <row r="227" spans="1:45" ht="11.25" customHeight="1" x14ac:dyDescent="0.2">
      <c r="A227" s="49"/>
      <c r="B227" s="1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</row>
    <row r="228" spans="1:45" ht="11.25" customHeight="1" x14ac:dyDescent="0.2">
      <c r="A228" s="49"/>
      <c r="B228" s="1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</row>
    <row r="229" spans="1:45" ht="11.25" customHeight="1" x14ac:dyDescent="0.2">
      <c r="A229" s="49"/>
      <c r="B229" s="1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</row>
    <row r="230" spans="1:45" ht="11.25" customHeight="1" x14ac:dyDescent="0.2">
      <c r="A230" s="49"/>
      <c r="B230" s="1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</row>
    <row r="231" spans="1:45" ht="11.25" customHeight="1" x14ac:dyDescent="0.2">
      <c r="A231" s="49"/>
      <c r="B231" s="1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</row>
    <row r="232" spans="1:45" ht="11.25" customHeight="1" x14ac:dyDescent="0.2">
      <c r="A232" s="49"/>
      <c r="B232" s="1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</row>
    <row r="233" spans="1:45" ht="11.25" customHeight="1" x14ac:dyDescent="0.2">
      <c r="A233" s="49"/>
      <c r="B233" s="1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</row>
    <row r="234" spans="1:45" ht="11.25" customHeight="1" x14ac:dyDescent="0.2">
      <c r="A234" s="49"/>
      <c r="B234" s="1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</row>
    <row r="235" spans="1:45" ht="11.25" customHeight="1" x14ac:dyDescent="0.2">
      <c r="A235" s="49"/>
      <c r="B235" s="13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</row>
    <row r="236" spans="1:45" ht="11.25" customHeight="1" x14ac:dyDescent="0.2">
      <c r="A236" s="49"/>
      <c r="B236" s="13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</row>
    <row r="237" spans="1:45" ht="11.25" customHeight="1" x14ac:dyDescent="0.2">
      <c r="A237" s="49"/>
      <c r="B237" s="13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</row>
    <row r="238" spans="1:45" ht="11.25" customHeight="1" x14ac:dyDescent="0.2">
      <c r="A238" s="49"/>
      <c r="B238" s="13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</row>
    <row r="239" spans="1:45" ht="11.25" customHeight="1" x14ac:dyDescent="0.2">
      <c r="A239" s="49"/>
      <c r="B239" s="13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</row>
    <row r="240" spans="1:45" ht="11.25" customHeight="1" x14ac:dyDescent="0.2">
      <c r="A240" s="49"/>
      <c r="B240" s="13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</row>
    <row r="241" spans="1:45" ht="11.25" customHeight="1" x14ac:dyDescent="0.2">
      <c r="A241" s="49"/>
      <c r="B241" s="13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</row>
    <row r="242" spans="1:45" ht="11.25" customHeight="1" x14ac:dyDescent="0.2">
      <c r="A242" s="49"/>
      <c r="B242" s="13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</row>
    <row r="243" spans="1:45" ht="11.25" customHeight="1" x14ac:dyDescent="0.2">
      <c r="A243" s="49"/>
      <c r="B243" s="13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</row>
    <row r="244" spans="1:45" ht="11.25" customHeight="1" x14ac:dyDescent="0.2">
      <c r="A244" s="49"/>
      <c r="B244" s="13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</row>
    <row r="245" spans="1:45" ht="11.25" customHeight="1" x14ac:dyDescent="0.2">
      <c r="A245" s="49"/>
      <c r="B245" s="13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</row>
    <row r="246" spans="1:45" ht="11.25" customHeight="1" x14ac:dyDescent="0.2">
      <c r="A246" s="49"/>
      <c r="B246" s="13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</row>
    <row r="247" spans="1:45" ht="11.25" customHeight="1" x14ac:dyDescent="0.2">
      <c r="A247" s="49"/>
      <c r="B247" s="13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</row>
    <row r="248" spans="1:45" ht="11.25" customHeight="1" x14ac:dyDescent="0.2">
      <c r="A248" s="49"/>
      <c r="B248" s="13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</row>
    <row r="249" spans="1:45" ht="11.25" customHeight="1" x14ac:dyDescent="0.2">
      <c r="A249" s="49"/>
      <c r="B249" s="13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</row>
    <row r="250" spans="1:45" ht="11.25" customHeight="1" x14ac:dyDescent="0.2">
      <c r="A250" s="49"/>
      <c r="B250" s="13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</row>
    <row r="251" spans="1:45" ht="11.25" customHeight="1" x14ac:dyDescent="0.2">
      <c r="A251" s="49"/>
      <c r="B251" s="13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</row>
    <row r="252" spans="1:45" ht="11.25" customHeight="1" x14ac:dyDescent="0.2">
      <c r="A252" s="49"/>
      <c r="B252" s="13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</row>
    <row r="253" spans="1:45" ht="11.25" customHeight="1" x14ac:dyDescent="0.2">
      <c r="A253" s="49"/>
      <c r="B253" s="13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</row>
    <row r="254" spans="1:45" ht="11.25" customHeight="1" x14ac:dyDescent="0.2">
      <c r="A254" s="49"/>
      <c r="B254" s="13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</row>
    <row r="255" spans="1:45" ht="11.25" customHeight="1" x14ac:dyDescent="0.2">
      <c r="A255" s="49"/>
      <c r="B255" s="13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</row>
    <row r="256" spans="1:45" ht="11.25" customHeight="1" x14ac:dyDescent="0.2">
      <c r="A256" s="49"/>
      <c r="B256" s="13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</row>
    <row r="257" spans="1:45" ht="11.25" customHeight="1" x14ac:dyDescent="0.2">
      <c r="A257" s="49"/>
      <c r="B257" s="13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</row>
    <row r="258" spans="1:45" ht="11.25" customHeight="1" x14ac:dyDescent="0.2">
      <c r="A258" s="49"/>
      <c r="B258" s="13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</row>
    <row r="259" spans="1:45" ht="11.25" customHeight="1" x14ac:dyDescent="0.2">
      <c r="A259" s="49"/>
      <c r="B259" s="13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</row>
    <row r="260" spans="1:45" ht="11.25" customHeight="1" x14ac:dyDescent="0.2">
      <c r="A260" s="49"/>
      <c r="B260" s="13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</row>
    <row r="261" spans="1:45" ht="11.25" customHeight="1" x14ac:dyDescent="0.2">
      <c r="A261" s="49"/>
      <c r="B261" s="13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</row>
    <row r="262" spans="1:45" ht="11.25" customHeight="1" x14ac:dyDescent="0.2">
      <c r="A262" s="49"/>
      <c r="B262" s="13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</row>
    <row r="263" spans="1:45" ht="11.25" customHeight="1" x14ac:dyDescent="0.2">
      <c r="A263" s="49"/>
      <c r="B263" s="13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</row>
    <row r="264" spans="1:45" ht="11.25" customHeight="1" x14ac:dyDescent="0.2">
      <c r="A264" s="49"/>
      <c r="B264" s="13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</row>
    <row r="265" spans="1:45" ht="11.25" customHeight="1" x14ac:dyDescent="0.2">
      <c r="A265" s="49"/>
      <c r="B265" s="13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</row>
    <row r="266" spans="1:45" ht="11.25" customHeight="1" x14ac:dyDescent="0.2">
      <c r="A266" s="49"/>
      <c r="B266" s="13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</row>
    <row r="267" spans="1:45" ht="11.25" customHeight="1" x14ac:dyDescent="0.2">
      <c r="A267" s="49"/>
      <c r="B267" s="13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</row>
    <row r="268" spans="1:45" ht="11.25" customHeight="1" x14ac:dyDescent="0.2">
      <c r="A268" s="49"/>
      <c r="B268" s="13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</row>
    <row r="269" spans="1:45" ht="11.25" customHeight="1" x14ac:dyDescent="0.2">
      <c r="A269" s="49"/>
      <c r="B269" s="13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</row>
    <row r="270" spans="1:45" ht="11.25" customHeight="1" x14ac:dyDescent="0.2">
      <c r="A270" s="49"/>
      <c r="B270" s="13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</row>
    <row r="271" spans="1:45" ht="11.25" customHeight="1" x14ac:dyDescent="0.2">
      <c r="A271" s="49"/>
      <c r="B271" s="13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</row>
    <row r="272" spans="1:45" ht="11.25" customHeight="1" x14ac:dyDescent="0.2">
      <c r="A272" s="49"/>
      <c r="B272" s="13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</row>
    <row r="273" spans="1:45" ht="11.25" customHeight="1" x14ac:dyDescent="0.2">
      <c r="A273" s="49"/>
      <c r="B273" s="13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</row>
    <row r="274" spans="1:45" ht="11.25" customHeight="1" x14ac:dyDescent="0.2">
      <c r="A274" s="49"/>
      <c r="B274" s="13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</row>
    <row r="275" spans="1:45" ht="11.25" customHeight="1" x14ac:dyDescent="0.2">
      <c r="A275" s="49"/>
      <c r="B275" s="13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</row>
    <row r="276" spans="1:45" ht="11.25" customHeight="1" x14ac:dyDescent="0.2">
      <c r="A276" s="49"/>
      <c r="B276" s="13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</row>
    <row r="277" spans="1:45" ht="11.25" customHeight="1" x14ac:dyDescent="0.2">
      <c r="A277" s="49"/>
      <c r="B277" s="13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</row>
    <row r="278" spans="1:45" ht="11.25" customHeight="1" x14ac:dyDescent="0.2">
      <c r="A278" s="49"/>
      <c r="B278" s="13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</row>
    <row r="279" spans="1:45" ht="11.25" customHeight="1" x14ac:dyDescent="0.2">
      <c r="A279" s="49"/>
      <c r="B279" s="13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</row>
    <row r="280" spans="1:45" ht="11.25" customHeight="1" x14ac:dyDescent="0.2">
      <c r="A280" s="49"/>
      <c r="B280" s="13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</row>
    <row r="281" spans="1:45" ht="11.25" customHeight="1" x14ac:dyDescent="0.2">
      <c r="A281" s="49"/>
      <c r="B281" s="13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</row>
    <row r="282" spans="1:45" ht="11.25" customHeight="1" x14ac:dyDescent="0.2">
      <c r="A282" s="49"/>
      <c r="B282" s="13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</row>
    <row r="283" spans="1:45" ht="11.25" customHeight="1" x14ac:dyDescent="0.2">
      <c r="A283" s="49"/>
      <c r="B283" s="13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</row>
    <row r="284" spans="1:45" ht="11.25" customHeight="1" x14ac:dyDescent="0.2">
      <c r="A284" s="49"/>
      <c r="B284" s="13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</row>
    <row r="285" spans="1:45" ht="11.25" customHeight="1" x14ac:dyDescent="0.2">
      <c r="A285" s="49"/>
      <c r="B285" s="13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</row>
    <row r="286" spans="1:45" ht="11.25" customHeight="1" x14ac:dyDescent="0.2">
      <c r="A286" s="49"/>
      <c r="B286" s="13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</row>
    <row r="287" spans="1:45" ht="11.25" customHeight="1" x14ac:dyDescent="0.2">
      <c r="A287" s="49"/>
      <c r="B287" s="13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</row>
    <row r="288" spans="1:45" ht="11.25" customHeight="1" x14ac:dyDescent="0.2">
      <c r="A288" s="49"/>
      <c r="B288" s="13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</row>
    <row r="289" spans="1:45" ht="11.25" customHeight="1" x14ac:dyDescent="0.2">
      <c r="A289" s="49"/>
      <c r="B289" s="13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</row>
    <row r="290" spans="1:45" ht="11.25" customHeight="1" x14ac:dyDescent="0.2">
      <c r="A290" s="49"/>
      <c r="B290" s="13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</row>
    <row r="291" spans="1:45" ht="11.25" customHeight="1" x14ac:dyDescent="0.2">
      <c r="A291" s="49"/>
      <c r="B291" s="13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</row>
    <row r="292" spans="1:45" ht="11.25" customHeight="1" x14ac:dyDescent="0.2">
      <c r="A292" s="49"/>
      <c r="B292" s="13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</row>
    <row r="293" spans="1:45" ht="11.25" customHeight="1" x14ac:dyDescent="0.2">
      <c r="A293" s="49"/>
      <c r="B293" s="13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</row>
    <row r="294" spans="1:45" ht="11.25" customHeight="1" x14ac:dyDescent="0.2">
      <c r="A294" s="49"/>
      <c r="B294" s="13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</row>
    <row r="295" spans="1:45" ht="11.25" customHeight="1" x14ac:dyDescent="0.2">
      <c r="A295" s="49"/>
      <c r="B295" s="13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</row>
  </sheetData>
  <mergeCells count="5">
    <mergeCell ref="AK3:AM3"/>
    <mergeCell ref="AN3:AN4"/>
    <mergeCell ref="AO3:AO4"/>
    <mergeCell ref="AP3:AR3"/>
    <mergeCell ref="AS3:AS4"/>
  </mergeCells>
  <phoneticPr fontId="16" type="noConversion"/>
  <printOptions horizontalCentered="1" verticalCentered="1"/>
  <pageMargins left="0" right="0" top="0" bottom="0" header="0" footer="0"/>
  <pageSetup paperSize="9" scale="60" pageOrder="overThenDown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00B050"/>
  </sheetPr>
  <dimension ref="A1:CA558"/>
  <sheetViews>
    <sheetView topLeftCell="A21" zoomScaleNormal="100" workbookViewId="0">
      <selection activeCell="F12" sqref="F12:F196"/>
    </sheetView>
  </sheetViews>
  <sheetFormatPr baseColWidth="10" defaultRowHeight="12.75" x14ac:dyDescent="0.2"/>
  <cols>
    <col min="1" max="1" width="8.5" style="96" customWidth="1"/>
    <col min="2" max="2" width="8" style="95" customWidth="1"/>
    <col min="3" max="3" width="10.375" style="95" customWidth="1"/>
    <col min="4" max="4" width="24.125" style="97" customWidth="1"/>
    <col min="5" max="5" width="6.25" style="130" customWidth="1"/>
    <col min="6" max="6" width="12.375" style="94" customWidth="1"/>
    <col min="7" max="43" width="8.5" style="96" customWidth="1"/>
    <col min="44" max="44" width="7.625" style="96" customWidth="1"/>
    <col min="45" max="45" width="9.5" style="96" customWidth="1"/>
    <col min="46" max="48" width="8.125" style="96" customWidth="1"/>
    <col min="49" max="49" width="10" style="99" customWidth="1"/>
    <col min="50" max="50" width="13.375" style="96" customWidth="1"/>
    <col min="51" max="51" width="15.625" style="96" customWidth="1"/>
    <col min="52" max="16384" width="11" style="96"/>
  </cols>
  <sheetData>
    <row r="1" spans="1:52" s="58" customFormat="1" ht="24.75" customHeight="1" x14ac:dyDescent="0.2">
      <c r="A1" s="124"/>
      <c r="E1" s="101"/>
      <c r="AW1" s="100"/>
    </row>
    <row r="2" spans="1:52" s="137" customFormat="1" ht="15.75" x14ac:dyDescent="0.25">
      <c r="A2" s="136"/>
      <c r="E2" s="138"/>
      <c r="F2" s="137">
        <f>+F3-F7</f>
        <v>0</v>
      </c>
      <c r="G2" s="137">
        <f t="shared" ref="G2:AW2" si="0">+G3-G7</f>
        <v>0</v>
      </c>
      <c r="H2" s="137">
        <f t="shared" si="0"/>
        <v>0</v>
      </c>
      <c r="I2" s="137">
        <f t="shared" si="0"/>
        <v>0</v>
      </c>
      <c r="J2" s="137">
        <f t="shared" si="0"/>
        <v>0</v>
      </c>
      <c r="K2" s="137">
        <f t="shared" si="0"/>
        <v>0</v>
      </c>
      <c r="L2" s="137">
        <f t="shared" si="0"/>
        <v>0</v>
      </c>
      <c r="M2" s="137">
        <f t="shared" si="0"/>
        <v>0</v>
      </c>
      <c r="N2" s="137">
        <f t="shared" si="0"/>
        <v>0</v>
      </c>
      <c r="O2" s="137">
        <f t="shared" si="0"/>
        <v>0</v>
      </c>
      <c r="P2" s="137">
        <f t="shared" si="0"/>
        <v>0</v>
      </c>
      <c r="Q2" s="137">
        <f t="shared" si="0"/>
        <v>0</v>
      </c>
      <c r="R2" s="137">
        <f t="shared" si="0"/>
        <v>0</v>
      </c>
      <c r="S2" s="137">
        <f t="shared" si="0"/>
        <v>0</v>
      </c>
      <c r="T2" s="137">
        <f t="shared" si="0"/>
        <v>0</v>
      </c>
      <c r="U2" s="137">
        <f t="shared" si="0"/>
        <v>0</v>
      </c>
      <c r="V2" s="137">
        <f t="shared" si="0"/>
        <v>0</v>
      </c>
      <c r="W2" s="137">
        <f t="shared" si="0"/>
        <v>0</v>
      </c>
      <c r="X2" s="137">
        <f t="shared" si="0"/>
        <v>0</v>
      </c>
      <c r="Y2" s="137">
        <f t="shared" si="0"/>
        <v>0</v>
      </c>
      <c r="Z2" s="137">
        <f t="shared" si="0"/>
        <v>0</v>
      </c>
      <c r="AA2" s="137">
        <f t="shared" si="0"/>
        <v>0</v>
      </c>
      <c r="AB2" s="137">
        <f t="shared" si="0"/>
        <v>0</v>
      </c>
      <c r="AC2" s="137">
        <f t="shared" si="0"/>
        <v>0</v>
      </c>
      <c r="AD2" s="137">
        <f t="shared" si="0"/>
        <v>0</v>
      </c>
      <c r="AE2" s="137">
        <f t="shared" si="0"/>
        <v>0</v>
      </c>
      <c r="AF2" s="137">
        <f t="shared" si="0"/>
        <v>0</v>
      </c>
      <c r="AG2" s="137">
        <f t="shared" si="0"/>
        <v>0</v>
      </c>
      <c r="AH2" s="137">
        <f t="shared" si="0"/>
        <v>0</v>
      </c>
      <c r="AI2" s="137">
        <f t="shared" si="0"/>
        <v>0</v>
      </c>
      <c r="AJ2" s="137">
        <f t="shared" si="0"/>
        <v>0</v>
      </c>
      <c r="AK2" s="137">
        <f t="shared" si="0"/>
        <v>0</v>
      </c>
      <c r="AL2" s="137">
        <f t="shared" si="0"/>
        <v>0</v>
      </c>
      <c r="AM2" s="137">
        <f t="shared" si="0"/>
        <v>0</v>
      </c>
      <c r="AN2" s="137">
        <f t="shared" si="0"/>
        <v>0</v>
      </c>
      <c r="AO2" s="137">
        <f t="shared" si="0"/>
        <v>0</v>
      </c>
      <c r="AP2" s="137">
        <f t="shared" si="0"/>
        <v>0</v>
      </c>
      <c r="AQ2" s="137">
        <f t="shared" si="0"/>
        <v>0</v>
      </c>
      <c r="AR2" s="137">
        <f t="shared" si="0"/>
        <v>0</v>
      </c>
      <c r="AS2" s="137">
        <f t="shared" si="0"/>
        <v>0</v>
      </c>
      <c r="AT2" s="137">
        <f t="shared" si="0"/>
        <v>0</v>
      </c>
      <c r="AU2" s="137">
        <f t="shared" si="0"/>
        <v>0</v>
      </c>
      <c r="AV2" s="137">
        <f t="shared" si="0"/>
        <v>0</v>
      </c>
      <c r="AW2" s="137">
        <f t="shared" si="0"/>
        <v>0</v>
      </c>
    </row>
    <row r="3" spans="1:52" s="58" customFormat="1" ht="15.75" x14ac:dyDescent="0.25">
      <c r="A3" s="124"/>
      <c r="E3" s="101"/>
      <c r="F3" s="134">
        <v>924516</v>
      </c>
      <c r="G3" s="134">
        <v>18936</v>
      </c>
      <c r="H3" s="134">
        <v>18748</v>
      </c>
      <c r="I3" s="134">
        <v>18638</v>
      </c>
      <c r="J3" s="134">
        <v>18529</v>
      </c>
      <c r="K3" s="134">
        <v>18437</v>
      </c>
      <c r="L3" s="134">
        <v>17929</v>
      </c>
      <c r="M3" s="134">
        <v>17932</v>
      </c>
      <c r="N3" s="134">
        <v>17967</v>
      </c>
      <c r="O3" s="134">
        <v>18059</v>
      </c>
      <c r="P3" s="134">
        <v>18118</v>
      </c>
      <c r="Q3" s="134">
        <v>18199</v>
      </c>
      <c r="R3" s="134">
        <v>18302</v>
      </c>
      <c r="S3" s="134">
        <v>18295</v>
      </c>
      <c r="T3" s="134">
        <v>18042</v>
      </c>
      <c r="U3" s="134">
        <v>17593</v>
      </c>
      <c r="V3" s="134">
        <v>17199</v>
      </c>
      <c r="W3" s="134">
        <v>16808</v>
      </c>
      <c r="X3" s="134">
        <v>16392</v>
      </c>
      <c r="Y3" s="134">
        <v>16047</v>
      </c>
      <c r="Z3" s="134">
        <v>15711</v>
      </c>
      <c r="AA3" s="134">
        <v>73645</v>
      </c>
      <c r="AB3" s="134">
        <v>70448</v>
      </c>
      <c r="AC3" s="134">
        <v>67147</v>
      </c>
      <c r="AD3" s="134">
        <v>64582</v>
      </c>
      <c r="AE3" s="134">
        <v>61135</v>
      </c>
      <c r="AF3" s="134">
        <v>53064</v>
      </c>
      <c r="AG3" s="134">
        <v>46751</v>
      </c>
      <c r="AH3" s="134">
        <v>42018</v>
      </c>
      <c r="AI3" s="134">
        <v>32740</v>
      </c>
      <c r="AJ3" s="134">
        <v>22739</v>
      </c>
      <c r="AK3" s="134">
        <v>15020</v>
      </c>
      <c r="AL3" s="134">
        <v>9287</v>
      </c>
      <c r="AM3" s="134">
        <v>5512</v>
      </c>
      <c r="AN3" s="134">
        <v>4547</v>
      </c>
      <c r="AO3" s="134">
        <v>1244</v>
      </c>
      <c r="AP3" s="134">
        <v>9419</v>
      </c>
      <c r="AQ3" s="134">
        <v>9517</v>
      </c>
      <c r="AR3" s="134">
        <v>23002</v>
      </c>
      <c r="AS3" s="134">
        <v>438472</v>
      </c>
      <c r="AT3" s="134">
        <v>44382</v>
      </c>
      <c r="AU3" s="134">
        <v>40346</v>
      </c>
      <c r="AV3" s="134">
        <v>185580</v>
      </c>
      <c r="AW3" s="135">
        <v>29820</v>
      </c>
    </row>
    <row r="4" spans="1:52" s="58" customFormat="1" ht="16.5" thickBot="1" x14ac:dyDescent="0.3">
      <c r="A4" s="125" t="s">
        <v>1334</v>
      </c>
      <c r="E4" s="101"/>
      <c r="AW4" s="100"/>
    </row>
    <row r="5" spans="1:52" s="267" customFormat="1" ht="14.25" customHeight="1" thickBot="1" x14ac:dyDescent="0.25">
      <c r="A5" s="126" t="s">
        <v>1323</v>
      </c>
      <c r="B5" s="259"/>
      <c r="C5" s="103"/>
      <c r="D5" s="103" t="s">
        <v>1335</v>
      </c>
      <c r="E5" s="128"/>
      <c r="F5" s="260" t="s">
        <v>1337</v>
      </c>
      <c r="G5" s="261" t="s">
        <v>1324</v>
      </c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3"/>
      <c r="AA5" s="264" t="s">
        <v>1325</v>
      </c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5"/>
      <c r="AN5" s="266"/>
      <c r="AO5" s="461" t="s">
        <v>100</v>
      </c>
      <c r="AP5" s="462"/>
      <c r="AQ5" s="462"/>
      <c r="AR5" s="463" t="s">
        <v>1326</v>
      </c>
      <c r="AS5" s="459" t="s">
        <v>1327</v>
      </c>
      <c r="AT5" s="465" t="s">
        <v>102</v>
      </c>
      <c r="AU5" s="466"/>
      <c r="AV5" s="466"/>
      <c r="AW5" s="467" t="s">
        <v>1328</v>
      </c>
    </row>
    <row r="6" spans="1:52" s="267" customFormat="1" ht="24" customHeight="1" thickBot="1" x14ac:dyDescent="0.25">
      <c r="A6" s="268" t="s">
        <v>0</v>
      </c>
      <c r="B6" s="269" t="s">
        <v>177</v>
      </c>
      <c r="C6" s="269" t="s">
        <v>178</v>
      </c>
      <c r="D6" s="269" t="s">
        <v>1336</v>
      </c>
      <c r="E6" s="270" t="s">
        <v>179</v>
      </c>
      <c r="F6" s="271" t="s">
        <v>180</v>
      </c>
      <c r="G6" s="272" t="s">
        <v>4</v>
      </c>
      <c r="H6" s="273">
        <v>1</v>
      </c>
      <c r="I6" s="274">
        <v>2</v>
      </c>
      <c r="J6" s="274">
        <v>3</v>
      </c>
      <c r="K6" s="275">
        <v>4</v>
      </c>
      <c r="L6" s="274">
        <v>5</v>
      </c>
      <c r="M6" s="274">
        <v>6</v>
      </c>
      <c r="N6" s="273">
        <v>7</v>
      </c>
      <c r="O6" s="274">
        <v>8</v>
      </c>
      <c r="P6" s="275">
        <v>9</v>
      </c>
      <c r="Q6" s="274">
        <v>10</v>
      </c>
      <c r="R6" s="273">
        <v>11</v>
      </c>
      <c r="S6" s="274">
        <v>12</v>
      </c>
      <c r="T6" s="274">
        <v>13</v>
      </c>
      <c r="U6" s="275">
        <v>14</v>
      </c>
      <c r="V6" s="274">
        <v>15</v>
      </c>
      <c r="W6" s="273">
        <v>16</v>
      </c>
      <c r="X6" s="274">
        <v>17</v>
      </c>
      <c r="Y6" s="274">
        <v>18</v>
      </c>
      <c r="Z6" s="275">
        <v>19</v>
      </c>
      <c r="AA6" s="276" t="s">
        <v>5</v>
      </c>
      <c r="AB6" s="277" t="s">
        <v>6</v>
      </c>
      <c r="AC6" s="276" t="s">
        <v>7</v>
      </c>
      <c r="AD6" s="277" t="s">
        <v>8</v>
      </c>
      <c r="AE6" s="276" t="s">
        <v>9</v>
      </c>
      <c r="AF6" s="277" t="s">
        <v>10</v>
      </c>
      <c r="AG6" s="276" t="s">
        <v>11</v>
      </c>
      <c r="AH6" s="277" t="s">
        <v>12</v>
      </c>
      <c r="AI6" s="276" t="s">
        <v>13</v>
      </c>
      <c r="AJ6" s="277" t="s">
        <v>14</v>
      </c>
      <c r="AK6" s="276" t="s">
        <v>15</v>
      </c>
      <c r="AL6" s="277" t="s">
        <v>16</v>
      </c>
      <c r="AM6" s="278" t="s">
        <v>1322</v>
      </c>
      <c r="AN6" s="278" t="s">
        <v>1329</v>
      </c>
      <c r="AO6" s="279" t="s">
        <v>17</v>
      </c>
      <c r="AP6" s="279" t="s">
        <v>18</v>
      </c>
      <c r="AQ6" s="280" t="s">
        <v>19</v>
      </c>
      <c r="AR6" s="464"/>
      <c r="AS6" s="460"/>
      <c r="AT6" s="281" t="s">
        <v>1330</v>
      </c>
      <c r="AU6" s="282" t="s">
        <v>1331</v>
      </c>
      <c r="AV6" s="283" t="s">
        <v>1332</v>
      </c>
      <c r="AW6" s="468"/>
      <c r="AX6" s="284" t="s">
        <v>181</v>
      </c>
      <c r="AY6" s="285" t="s">
        <v>182</v>
      </c>
      <c r="AZ6" s="286" t="s">
        <v>183</v>
      </c>
    </row>
    <row r="7" spans="1:52" s="102" customFormat="1" ht="16.5" hidden="1" customHeight="1" x14ac:dyDescent="0.2">
      <c r="A7" s="127">
        <v>22</v>
      </c>
      <c r="B7" s="121"/>
      <c r="C7" s="116" t="s">
        <v>184</v>
      </c>
      <c r="D7" s="116"/>
      <c r="E7" s="129"/>
      <c r="F7" s="111">
        <f>SUM(G7:AN7)</f>
        <v>924516</v>
      </c>
      <c r="G7" s="111">
        <f t="shared" ref="G7:AW7" si="1">+G8+G64+G115+G147+G182+G271+G315+G365+G426+G509</f>
        <v>18936</v>
      </c>
      <c r="H7" s="111">
        <f t="shared" si="1"/>
        <v>18748</v>
      </c>
      <c r="I7" s="111">
        <f t="shared" si="1"/>
        <v>18638</v>
      </c>
      <c r="J7" s="111">
        <f t="shared" si="1"/>
        <v>18529</v>
      </c>
      <c r="K7" s="111">
        <f t="shared" si="1"/>
        <v>18437</v>
      </c>
      <c r="L7" s="111">
        <f t="shared" si="1"/>
        <v>17929</v>
      </c>
      <c r="M7" s="111">
        <f t="shared" si="1"/>
        <v>17932</v>
      </c>
      <c r="N7" s="111">
        <f t="shared" si="1"/>
        <v>17967</v>
      </c>
      <c r="O7" s="111">
        <f t="shared" si="1"/>
        <v>18059</v>
      </c>
      <c r="P7" s="111">
        <f t="shared" si="1"/>
        <v>18118</v>
      </c>
      <c r="Q7" s="111">
        <f t="shared" si="1"/>
        <v>18199</v>
      </c>
      <c r="R7" s="111">
        <f t="shared" si="1"/>
        <v>18302</v>
      </c>
      <c r="S7" s="111">
        <f t="shared" si="1"/>
        <v>18295</v>
      </c>
      <c r="T7" s="111">
        <f t="shared" si="1"/>
        <v>18042</v>
      </c>
      <c r="U7" s="111">
        <f t="shared" si="1"/>
        <v>17593</v>
      </c>
      <c r="V7" s="111">
        <f t="shared" si="1"/>
        <v>17199</v>
      </c>
      <c r="W7" s="111">
        <f t="shared" si="1"/>
        <v>16808</v>
      </c>
      <c r="X7" s="111">
        <f t="shared" si="1"/>
        <v>16392</v>
      </c>
      <c r="Y7" s="111">
        <f t="shared" si="1"/>
        <v>16047</v>
      </c>
      <c r="Z7" s="111">
        <f t="shared" si="1"/>
        <v>15711</v>
      </c>
      <c r="AA7" s="111">
        <f t="shared" si="1"/>
        <v>73645</v>
      </c>
      <c r="AB7" s="111">
        <f t="shared" si="1"/>
        <v>70448</v>
      </c>
      <c r="AC7" s="111">
        <f t="shared" si="1"/>
        <v>67147</v>
      </c>
      <c r="AD7" s="111">
        <f t="shared" si="1"/>
        <v>64582</v>
      </c>
      <c r="AE7" s="111">
        <f t="shared" si="1"/>
        <v>61135</v>
      </c>
      <c r="AF7" s="111">
        <f t="shared" si="1"/>
        <v>53064</v>
      </c>
      <c r="AG7" s="111">
        <f t="shared" si="1"/>
        <v>46751</v>
      </c>
      <c r="AH7" s="111">
        <f t="shared" si="1"/>
        <v>42018</v>
      </c>
      <c r="AI7" s="111">
        <f t="shared" si="1"/>
        <v>32740</v>
      </c>
      <c r="AJ7" s="111">
        <f t="shared" si="1"/>
        <v>22739</v>
      </c>
      <c r="AK7" s="111">
        <f t="shared" si="1"/>
        <v>15020</v>
      </c>
      <c r="AL7" s="111">
        <f t="shared" si="1"/>
        <v>9287</v>
      </c>
      <c r="AM7" s="111">
        <f t="shared" si="1"/>
        <v>5512</v>
      </c>
      <c r="AN7" s="112">
        <f t="shared" si="1"/>
        <v>4547</v>
      </c>
      <c r="AO7" s="113">
        <f t="shared" si="1"/>
        <v>1244</v>
      </c>
      <c r="AP7" s="111">
        <f t="shared" si="1"/>
        <v>9419</v>
      </c>
      <c r="AQ7" s="112">
        <f t="shared" si="1"/>
        <v>9517</v>
      </c>
      <c r="AR7" s="114">
        <f t="shared" si="1"/>
        <v>23002</v>
      </c>
      <c r="AS7" s="115">
        <f t="shared" si="1"/>
        <v>438472</v>
      </c>
      <c r="AT7" s="113">
        <f t="shared" si="1"/>
        <v>44382</v>
      </c>
      <c r="AU7" s="111">
        <f t="shared" si="1"/>
        <v>40346</v>
      </c>
      <c r="AV7" s="112">
        <f t="shared" si="1"/>
        <v>185580</v>
      </c>
      <c r="AW7" s="115">
        <f t="shared" si="1"/>
        <v>29820</v>
      </c>
      <c r="AX7" s="117"/>
      <c r="AY7" s="118"/>
      <c r="AZ7" s="120"/>
    </row>
    <row r="8" spans="1:52" s="89" customFormat="1" ht="16.5" hidden="1" customHeight="1" x14ac:dyDescent="0.2">
      <c r="A8" s="139">
        <v>220100</v>
      </c>
      <c r="B8" s="140"/>
      <c r="C8" s="140"/>
      <c r="D8" s="141" t="s">
        <v>21</v>
      </c>
      <c r="E8" s="142"/>
      <c r="F8" s="143">
        <f t="shared" ref="F8:F34" si="2">SUM(G8:AN8)</f>
        <v>135938</v>
      </c>
      <c r="G8" s="143">
        <f t="shared" ref="G8:AW8" si="3">G10+G35+G39+G42+G54+G61</f>
        <v>2477</v>
      </c>
      <c r="H8" s="143">
        <f t="shared" si="3"/>
        <v>2614</v>
      </c>
      <c r="I8" s="143">
        <f t="shared" si="3"/>
        <v>2575</v>
      </c>
      <c r="J8" s="143">
        <f t="shared" si="3"/>
        <v>2643</v>
      </c>
      <c r="K8" s="143">
        <f t="shared" si="3"/>
        <v>2709</v>
      </c>
      <c r="L8" s="143">
        <f t="shared" si="3"/>
        <v>2671</v>
      </c>
      <c r="M8" s="143">
        <f t="shared" si="3"/>
        <v>2494</v>
      </c>
      <c r="N8" s="143">
        <f t="shared" si="3"/>
        <v>2553</v>
      </c>
      <c r="O8" s="143">
        <f t="shared" si="3"/>
        <v>2733</v>
      </c>
      <c r="P8" s="143">
        <f t="shared" si="3"/>
        <v>2689</v>
      </c>
      <c r="Q8" s="143">
        <f t="shared" si="3"/>
        <v>2800</v>
      </c>
      <c r="R8" s="143">
        <f t="shared" si="3"/>
        <v>2702</v>
      </c>
      <c r="S8" s="143">
        <f t="shared" si="3"/>
        <v>2679</v>
      </c>
      <c r="T8" s="143">
        <f t="shared" si="3"/>
        <v>2713</v>
      </c>
      <c r="U8" s="143">
        <f t="shared" si="3"/>
        <v>2717</v>
      </c>
      <c r="V8" s="143">
        <f t="shared" si="3"/>
        <v>2594</v>
      </c>
      <c r="W8" s="143">
        <f t="shared" si="3"/>
        <v>2496</v>
      </c>
      <c r="X8" s="143">
        <f t="shared" si="3"/>
        <v>2546</v>
      </c>
      <c r="Y8" s="143">
        <f t="shared" si="3"/>
        <v>2383</v>
      </c>
      <c r="Z8" s="143">
        <f t="shared" si="3"/>
        <v>2439</v>
      </c>
      <c r="AA8" s="143">
        <f t="shared" si="3"/>
        <v>11753</v>
      </c>
      <c r="AB8" s="143">
        <f t="shared" si="3"/>
        <v>10716</v>
      </c>
      <c r="AC8" s="143">
        <f t="shared" si="3"/>
        <v>9978</v>
      </c>
      <c r="AD8" s="143">
        <f>AD10+AD35+AD39+AD42+AD54+AD61</f>
        <v>9396</v>
      </c>
      <c r="AE8" s="143">
        <f t="shared" si="3"/>
        <v>8993</v>
      </c>
      <c r="AF8" s="143">
        <f t="shared" si="3"/>
        <v>8057</v>
      </c>
      <c r="AG8" s="143">
        <f t="shared" si="3"/>
        <v>6527</v>
      </c>
      <c r="AH8" s="143">
        <f t="shared" si="3"/>
        <v>5705</v>
      </c>
      <c r="AI8" s="143">
        <f t="shared" si="3"/>
        <v>4507</v>
      </c>
      <c r="AJ8" s="143">
        <f t="shared" si="3"/>
        <v>3205</v>
      </c>
      <c r="AK8" s="143">
        <f t="shared" si="3"/>
        <v>2174</v>
      </c>
      <c r="AL8" s="143">
        <f t="shared" si="3"/>
        <v>1303</v>
      </c>
      <c r="AM8" s="143">
        <f t="shared" si="3"/>
        <v>759</v>
      </c>
      <c r="AN8" s="144">
        <f t="shared" si="3"/>
        <v>638</v>
      </c>
      <c r="AO8" s="145">
        <f t="shared" si="3"/>
        <v>167</v>
      </c>
      <c r="AP8" s="143">
        <f t="shared" si="3"/>
        <v>1250</v>
      </c>
      <c r="AQ8" s="144">
        <f t="shared" si="3"/>
        <v>1227</v>
      </c>
      <c r="AR8" s="146">
        <f t="shared" si="3"/>
        <v>3029</v>
      </c>
      <c r="AS8" s="147">
        <f t="shared" si="3"/>
        <v>65058</v>
      </c>
      <c r="AT8" s="145">
        <f t="shared" si="3"/>
        <v>6640</v>
      </c>
      <c r="AU8" s="143">
        <f t="shared" si="3"/>
        <v>6087</v>
      </c>
      <c r="AV8" s="144">
        <f t="shared" si="3"/>
        <v>28310</v>
      </c>
      <c r="AW8" s="147">
        <f t="shared" si="3"/>
        <v>3539</v>
      </c>
      <c r="AX8" s="148"/>
      <c r="AY8" s="132"/>
      <c r="AZ8" s="133"/>
    </row>
    <row r="9" spans="1:52" s="90" customFormat="1" ht="16.5" hidden="1" customHeight="1" x14ac:dyDescent="0.2">
      <c r="A9" s="109"/>
      <c r="B9" s="104"/>
      <c r="C9" s="104"/>
      <c r="D9" s="105"/>
      <c r="E9" s="122"/>
      <c r="F9" s="149">
        <f>SUM(G9:AN9)</f>
        <v>100.00000000000001</v>
      </c>
      <c r="G9" s="150">
        <f>G8*100/$F8</f>
        <v>1.8221542173637981</v>
      </c>
      <c r="H9" s="150">
        <f>H8*100/$F8</f>
        <v>1.9229354558695877</v>
      </c>
      <c r="I9" s="150">
        <f t="shared" ref="I9:AW9" si="4">I8*100/$F8</f>
        <v>1.8942459062219541</v>
      </c>
      <c r="J9" s="150">
        <f t="shared" si="4"/>
        <v>1.9442687107357766</v>
      </c>
      <c r="K9" s="150">
        <f t="shared" si="4"/>
        <v>1.9928202562933102</v>
      </c>
      <c r="L9" s="150">
        <f>L8*100/$F8</f>
        <v>1.9648663361238212</v>
      </c>
      <c r="M9" s="150">
        <f t="shared" si="4"/>
        <v>1.8346599184922538</v>
      </c>
      <c r="N9" s="150">
        <f t="shared" si="4"/>
        <v>1.8780620577027762</v>
      </c>
      <c r="O9" s="150">
        <f t="shared" si="4"/>
        <v>2.0104753637687769</v>
      </c>
      <c r="P9" s="150">
        <f t="shared" si="4"/>
        <v>1.9781076667304212</v>
      </c>
      <c r="Q9" s="150">
        <f t="shared" si="4"/>
        <v>2.0597625388044549</v>
      </c>
      <c r="R9" s="150">
        <f t="shared" si="4"/>
        <v>1.9876708499462989</v>
      </c>
      <c r="S9" s="150">
        <f t="shared" si="4"/>
        <v>1.9707513719489766</v>
      </c>
      <c r="T9" s="150">
        <f t="shared" si="4"/>
        <v>1.9957627742058879</v>
      </c>
      <c r="U9" s="150">
        <f t="shared" si="4"/>
        <v>1.9987052921184658</v>
      </c>
      <c r="V9" s="150">
        <f t="shared" si="4"/>
        <v>1.9082228663066987</v>
      </c>
      <c r="W9" s="150">
        <f t="shared" si="4"/>
        <v>1.8361311774485427</v>
      </c>
      <c r="X9" s="150">
        <f t="shared" si="4"/>
        <v>1.8729126513557652</v>
      </c>
      <c r="Y9" s="150">
        <f t="shared" si="4"/>
        <v>1.7530050464182201</v>
      </c>
      <c r="Z9" s="150">
        <f t="shared" si="4"/>
        <v>1.7942002971943092</v>
      </c>
      <c r="AA9" s="150">
        <f t="shared" si="4"/>
        <v>8.6458532566316997</v>
      </c>
      <c r="AB9" s="150">
        <f t="shared" si="4"/>
        <v>7.8830054877959066</v>
      </c>
      <c r="AC9" s="150">
        <f t="shared" si="4"/>
        <v>7.3401109329253043</v>
      </c>
      <c r="AD9" s="150">
        <f t="shared" si="4"/>
        <v>6.9119745766452354</v>
      </c>
      <c r="AE9" s="150">
        <f t="shared" si="4"/>
        <v>6.6155158969530223</v>
      </c>
      <c r="AF9" s="150">
        <f t="shared" si="4"/>
        <v>5.9269667054098196</v>
      </c>
      <c r="AG9" s="150">
        <f t="shared" si="4"/>
        <v>4.8014536038488131</v>
      </c>
      <c r="AH9" s="150">
        <f t="shared" si="4"/>
        <v>4.196766172814077</v>
      </c>
      <c r="AI9" s="150">
        <f t="shared" si="4"/>
        <v>3.3154820579970279</v>
      </c>
      <c r="AJ9" s="150">
        <f t="shared" si="4"/>
        <v>2.3576924774529564</v>
      </c>
      <c r="AK9" s="150">
        <f t="shared" si="4"/>
        <v>1.5992584854860303</v>
      </c>
      <c r="AL9" s="150">
        <f t="shared" si="4"/>
        <v>0.95852521002221602</v>
      </c>
      <c r="AM9" s="150">
        <f t="shared" si="4"/>
        <v>0.55834277391163623</v>
      </c>
      <c r="AN9" s="151">
        <f>AN8*100/$F8</f>
        <v>0.46933160705615795</v>
      </c>
      <c r="AO9" s="152">
        <f t="shared" ref="AO9:AP9" si="5">AO8*100/$F8</f>
        <v>0.12285012285012285</v>
      </c>
      <c r="AP9" s="150">
        <f t="shared" si="5"/>
        <v>0.91953684768056021</v>
      </c>
      <c r="AQ9" s="151">
        <f>AQ8*100/$F8</f>
        <v>0.90261736968323791</v>
      </c>
      <c r="AR9" s="153">
        <f t="shared" si="4"/>
        <v>2.2282216892995335</v>
      </c>
      <c r="AS9" s="154">
        <f t="shared" si="4"/>
        <v>47.858582589121511</v>
      </c>
      <c r="AT9" s="152">
        <f t="shared" si="4"/>
        <v>4.8845797348791358</v>
      </c>
      <c r="AU9" s="150">
        <f t="shared" si="4"/>
        <v>4.4777766334652558</v>
      </c>
      <c r="AV9" s="151">
        <f t="shared" si="4"/>
        <v>20.825670526269327</v>
      </c>
      <c r="AW9" s="154">
        <f t="shared" si="4"/>
        <v>2.6033927231532021</v>
      </c>
      <c r="AX9" s="119"/>
      <c r="AY9" s="155"/>
      <c r="AZ9" s="156"/>
    </row>
    <row r="10" spans="1:52" s="163" customFormat="1" ht="16.5" hidden="1" customHeight="1" x14ac:dyDescent="0.2">
      <c r="A10" s="157">
        <v>220101</v>
      </c>
      <c r="B10" s="158"/>
      <c r="C10" s="158" t="s">
        <v>185</v>
      </c>
      <c r="D10" s="158" t="s">
        <v>21</v>
      </c>
      <c r="E10" s="159">
        <v>99.999999999999986</v>
      </c>
      <c r="F10" s="158">
        <f t="shared" si="2"/>
        <v>88058</v>
      </c>
      <c r="G10" s="158">
        <f>SUM(G12:G34)</f>
        <v>1618</v>
      </c>
      <c r="H10" s="158">
        <f>SUM(H12:H34)</f>
        <v>1728</v>
      </c>
      <c r="I10" s="158">
        <f t="shared" ref="I10:AW10" si="6">SUM(I12:I34)</f>
        <v>1748</v>
      </c>
      <c r="J10" s="158">
        <f t="shared" si="6"/>
        <v>1700</v>
      </c>
      <c r="K10" s="158">
        <f t="shared" si="6"/>
        <v>1785</v>
      </c>
      <c r="L10" s="158">
        <f t="shared" si="6"/>
        <v>1820</v>
      </c>
      <c r="M10" s="158">
        <f t="shared" si="6"/>
        <v>1674</v>
      </c>
      <c r="N10" s="158">
        <f t="shared" si="6"/>
        <v>1623</v>
      </c>
      <c r="O10" s="158">
        <f t="shared" si="6"/>
        <v>1831</v>
      </c>
      <c r="P10" s="158">
        <f t="shared" si="6"/>
        <v>1802</v>
      </c>
      <c r="Q10" s="158">
        <f t="shared" si="6"/>
        <v>1854</v>
      </c>
      <c r="R10" s="158">
        <f t="shared" si="6"/>
        <v>1774</v>
      </c>
      <c r="S10" s="158">
        <f t="shared" si="6"/>
        <v>1747</v>
      </c>
      <c r="T10" s="158">
        <f t="shared" si="6"/>
        <v>1782</v>
      </c>
      <c r="U10" s="158">
        <f t="shared" si="6"/>
        <v>1729</v>
      </c>
      <c r="V10" s="158">
        <f t="shared" si="6"/>
        <v>1629</v>
      </c>
      <c r="W10" s="158">
        <f t="shared" si="6"/>
        <v>1568</v>
      </c>
      <c r="X10" s="158">
        <f t="shared" si="6"/>
        <v>1637</v>
      </c>
      <c r="Y10" s="158">
        <f t="shared" si="6"/>
        <v>1504</v>
      </c>
      <c r="Z10" s="158">
        <f t="shared" si="6"/>
        <v>1589</v>
      </c>
      <c r="AA10" s="158">
        <f t="shared" si="6"/>
        <v>7467</v>
      </c>
      <c r="AB10" s="158">
        <f t="shared" si="6"/>
        <v>6693</v>
      </c>
      <c r="AC10" s="158">
        <f t="shared" si="6"/>
        <v>6409</v>
      </c>
      <c r="AD10" s="158">
        <f t="shared" si="6"/>
        <v>6093</v>
      </c>
      <c r="AE10" s="158">
        <f t="shared" si="6"/>
        <v>5882</v>
      </c>
      <c r="AF10" s="158">
        <f t="shared" si="6"/>
        <v>5169</v>
      </c>
      <c r="AG10" s="158">
        <f t="shared" si="6"/>
        <v>4263</v>
      </c>
      <c r="AH10" s="158">
        <f t="shared" si="6"/>
        <v>3705</v>
      </c>
      <c r="AI10" s="158">
        <f t="shared" si="6"/>
        <v>2961</v>
      </c>
      <c r="AJ10" s="158">
        <f t="shared" si="6"/>
        <v>2092</v>
      </c>
      <c r="AK10" s="158">
        <f t="shared" si="6"/>
        <v>1432</v>
      </c>
      <c r="AL10" s="158">
        <f t="shared" si="6"/>
        <v>843</v>
      </c>
      <c r="AM10" s="158">
        <f t="shared" si="6"/>
        <v>491</v>
      </c>
      <c r="AN10" s="158">
        <f t="shared" si="6"/>
        <v>416</v>
      </c>
      <c r="AO10" s="158">
        <f t="shared" si="6"/>
        <v>92</v>
      </c>
      <c r="AP10" s="158">
        <f t="shared" si="6"/>
        <v>812</v>
      </c>
      <c r="AQ10" s="158">
        <f t="shared" si="6"/>
        <v>806</v>
      </c>
      <c r="AR10" s="158">
        <f t="shared" si="6"/>
        <v>1981</v>
      </c>
      <c r="AS10" s="158">
        <f t="shared" si="6"/>
        <v>42134</v>
      </c>
      <c r="AT10" s="158">
        <f t="shared" si="6"/>
        <v>4350</v>
      </c>
      <c r="AU10" s="158">
        <f t="shared" si="6"/>
        <v>3944</v>
      </c>
      <c r="AV10" s="158">
        <f t="shared" si="6"/>
        <v>18020</v>
      </c>
      <c r="AW10" s="158">
        <f t="shared" si="6"/>
        <v>2089</v>
      </c>
      <c r="AX10" s="160"/>
      <c r="AY10" s="161"/>
      <c r="AZ10" s="162"/>
    </row>
    <row r="11" spans="1:52" s="163" customFormat="1" ht="16.5" hidden="1" customHeight="1" x14ac:dyDescent="0.2">
      <c r="A11" s="164"/>
      <c r="B11" s="165"/>
      <c r="C11" s="165"/>
      <c r="D11" s="105"/>
      <c r="E11" s="122"/>
      <c r="F11" s="149">
        <f>SUM(G11:AN11)</f>
        <v>100.00000000000003</v>
      </c>
      <c r="G11" s="166">
        <f t="shared" ref="G11:AW11" si="7">G10*100/$F10</f>
        <v>1.8374253333030504</v>
      </c>
      <c r="H11" s="166">
        <f t="shared" si="7"/>
        <v>1.9623430012037522</v>
      </c>
      <c r="I11" s="166">
        <f t="shared" si="7"/>
        <v>1.9850553044584252</v>
      </c>
      <c r="J11" s="166">
        <f t="shared" si="7"/>
        <v>1.9305457766472098</v>
      </c>
      <c r="K11" s="166">
        <f t="shared" si="7"/>
        <v>2.0270730654795703</v>
      </c>
      <c r="L11" s="166">
        <f t="shared" si="7"/>
        <v>2.066819596175248</v>
      </c>
      <c r="M11" s="166">
        <f t="shared" si="7"/>
        <v>1.9010197824161348</v>
      </c>
      <c r="N11" s="166">
        <f t="shared" si="7"/>
        <v>1.8431034091167184</v>
      </c>
      <c r="O11" s="166">
        <f t="shared" si="7"/>
        <v>2.0793113629653184</v>
      </c>
      <c r="P11" s="166">
        <f t="shared" si="7"/>
        <v>2.0463785232460423</v>
      </c>
      <c r="Q11" s="166">
        <f t="shared" si="7"/>
        <v>2.1054305117081924</v>
      </c>
      <c r="R11" s="166">
        <f t="shared" si="7"/>
        <v>2.0145812986895</v>
      </c>
      <c r="S11" s="166">
        <f t="shared" si="7"/>
        <v>1.9839196892956914</v>
      </c>
      <c r="T11" s="166">
        <f t="shared" si="7"/>
        <v>2.0236662199913695</v>
      </c>
      <c r="U11" s="166">
        <f t="shared" si="7"/>
        <v>1.9634786163664857</v>
      </c>
      <c r="V11" s="166">
        <f t="shared" si="7"/>
        <v>1.8499171000931205</v>
      </c>
      <c r="W11" s="166">
        <f t="shared" si="7"/>
        <v>1.7806445751663675</v>
      </c>
      <c r="X11" s="166">
        <f t="shared" si="7"/>
        <v>1.8590020213949896</v>
      </c>
      <c r="Y11" s="166">
        <f t="shared" si="7"/>
        <v>1.7079652047514138</v>
      </c>
      <c r="Z11" s="166">
        <f t="shared" si="7"/>
        <v>1.8044924935837743</v>
      </c>
      <c r="AA11" s="166">
        <f t="shared" si="7"/>
        <v>8.4796384201321864</v>
      </c>
      <c r="AB11" s="166">
        <f t="shared" si="7"/>
        <v>7.6006722841763379</v>
      </c>
      <c r="AC11" s="166">
        <f t="shared" si="7"/>
        <v>7.2781575779599805</v>
      </c>
      <c r="AD11" s="166">
        <f t="shared" si="7"/>
        <v>6.9193031865361467</v>
      </c>
      <c r="AE11" s="166">
        <f t="shared" si="7"/>
        <v>6.679688387199346</v>
      </c>
      <c r="AF11" s="166">
        <f t="shared" si="7"/>
        <v>5.8699947761702518</v>
      </c>
      <c r="AG11" s="166">
        <f t="shared" si="7"/>
        <v>4.8411274387335617</v>
      </c>
      <c r="AH11" s="166">
        <f t="shared" si="7"/>
        <v>4.2074541779281835</v>
      </c>
      <c r="AI11" s="166">
        <f t="shared" si="7"/>
        <v>3.3625564968543462</v>
      </c>
      <c r="AJ11" s="166">
        <f t="shared" si="7"/>
        <v>2.3757069204388017</v>
      </c>
      <c r="AK11" s="166">
        <f t="shared" si="7"/>
        <v>1.6262009130345909</v>
      </c>
      <c r="AL11" s="166">
        <f t="shared" si="7"/>
        <v>0.95732358218446933</v>
      </c>
      <c r="AM11" s="166">
        <f t="shared" si="7"/>
        <v>0.55758704490222355</v>
      </c>
      <c r="AN11" s="167">
        <f t="shared" si="7"/>
        <v>0.4724159076971996</v>
      </c>
      <c r="AO11" s="168">
        <f t="shared" si="7"/>
        <v>0.10447659497149606</v>
      </c>
      <c r="AP11" s="166">
        <f t="shared" si="7"/>
        <v>0.92211951213972609</v>
      </c>
      <c r="AQ11" s="167">
        <f t="shared" si="7"/>
        <v>0.91530582116332415</v>
      </c>
      <c r="AR11" s="169">
        <f t="shared" si="7"/>
        <v>2.2496536373753662</v>
      </c>
      <c r="AS11" s="170">
        <f t="shared" si="7"/>
        <v>47.848009266619727</v>
      </c>
      <c r="AT11" s="168">
        <f t="shared" si="7"/>
        <v>4.9399259578913899</v>
      </c>
      <c r="AU11" s="166">
        <f t="shared" si="7"/>
        <v>4.4788662018215266</v>
      </c>
      <c r="AV11" s="167">
        <f t="shared" si="7"/>
        <v>20.463785232460424</v>
      </c>
      <c r="AW11" s="170">
        <f t="shared" si="7"/>
        <v>2.3723000749506009</v>
      </c>
      <c r="AX11" s="119"/>
      <c r="AY11" s="155"/>
      <c r="AZ11" s="156"/>
    </row>
    <row r="12" spans="1:52" s="180" customFormat="1" ht="16.5" customHeight="1" x14ac:dyDescent="0.2">
      <c r="A12" s="171">
        <v>220101</v>
      </c>
      <c r="B12" s="165" t="s">
        <v>186</v>
      </c>
      <c r="C12" s="165" t="s">
        <v>187</v>
      </c>
      <c r="D12" s="172" t="s">
        <v>188</v>
      </c>
      <c r="E12" s="122">
        <v>0</v>
      </c>
      <c r="F12" s="173">
        <f t="shared" si="2"/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174">
        <v>0</v>
      </c>
      <c r="U12" s="174">
        <v>0</v>
      </c>
      <c r="V12" s="174">
        <v>0</v>
      </c>
      <c r="W12" s="174">
        <v>0</v>
      </c>
      <c r="X12" s="174">
        <v>0</v>
      </c>
      <c r="Y12" s="174">
        <v>0</v>
      </c>
      <c r="Z12" s="174">
        <v>0</v>
      </c>
      <c r="AA12" s="174">
        <v>0</v>
      </c>
      <c r="AB12" s="174">
        <v>0</v>
      </c>
      <c r="AC12" s="174">
        <v>0</v>
      </c>
      <c r="AD12" s="174">
        <v>0</v>
      </c>
      <c r="AE12" s="174">
        <v>0</v>
      </c>
      <c r="AF12" s="174">
        <v>0</v>
      </c>
      <c r="AG12" s="174">
        <v>0</v>
      </c>
      <c r="AH12" s="174">
        <v>0</v>
      </c>
      <c r="AI12" s="174">
        <v>0</v>
      </c>
      <c r="AJ12" s="174">
        <v>0</v>
      </c>
      <c r="AK12" s="174">
        <v>0</v>
      </c>
      <c r="AL12" s="174">
        <v>0</v>
      </c>
      <c r="AM12" s="174">
        <v>0</v>
      </c>
      <c r="AN12" s="175">
        <v>0</v>
      </c>
      <c r="AO12" s="176">
        <v>0</v>
      </c>
      <c r="AP12" s="174">
        <v>0</v>
      </c>
      <c r="AQ12" s="175">
        <v>0</v>
      </c>
      <c r="AR12" s="177">
        <v>0</v>
      </c>
      <c r="AS12" s="178">
        <v>0</v>
      </c>
      <c r="AT12" s="176">
        <v>0</v>
      </c>
      <c r="AU12" s="174">
        <v>0</v>
      </c>
      <c r="AV12" s="175">
        <v>0</v>
      </c>
      <c r="AW12" s="179">
        <v>0</v>
      </c>
      <c r="AX12" s="119" t="s">
        <v>21</v>
      </c>
      <c r="AY12" s="155" t="s">
        <v>189</v>
      </c>
      <c r="AZ12" s="156" t="s">
        <v>190</v>
      </c>
    </row>
    <row r="13" spans="1:52" s="180" customFormat="1" ht="16.5" customHeight="1" x14ac:dyDescent="0.2">
      <c r="A13" s="171">
        <v>220101</v>
      </c>
      <c r="B13" s="165" t="s">
        <v>191</v>
      </c>
      <c r="C13" s="165" t="s">
        <v>192</v>
      </c>
      <c r="D13" s="172" t="s">
        <v>193</v>
      </c>
      <c r="E13" s="122">
        <v>50.597875499188639</v>
      </c>
      <c r="F13" s="173">
        <f t="shared" si="2"/>
        <v>44568</v>
      </c>
      <c r="G13" s="174">
        <v>818</v>
      </c>
      <c r="H13" s="174">
        <v>875</v>
      </c>
      <c r="I13" s="174">
        <v>886</v>
      </c>
      <c r="J13" s="174">
        <v>860</v>
      </c>
      <c r="K13" s="174">
        <v>902</v>
      </c>
      <c r="L13" s="174">
        <v>921</v>
      </c>
      <c r="M13" s="174">
        <v>847</v>
      </c>
      <c r="N13" s="174">
        <v>820</v>
      </c>
      <c r="O13" s="174">
        <v>927</v>
      </c>
      <c r="P13" s="174">
        <v>909</v>
      </c>
      <c r="Q13" s="174">
        <v>938</v>
      </c>
      <c r="R13" s="174">
        <v>897</v>
      </c>
      <c r="S13" s="174">
        <v>885</v>
      </c>
      <c r="T13" s="174">
        <v>902</v>
      </c>
      <c r="U13" s="174">
        <v>876</v>
      </c>
      <c r="V13" s="174">
        <v>823</v>
      </c>
      <c r="W13" s="174">
        <v>793</v>
      </c>
      <c r="X13" s="174">
        <v>830</v>
      </c>
      <c r="Y13" s="174">
        <v>760</v>
      </c>
      <c r="Z13" s="174">
        <v>804</v>
      </c>
      <c r="AA13" s="174">
        <v>3780</v>
      </c>
      <c r="AB13" s="174">
        <v>3389</v>
      </c>
      <c r="AC13" s="174">
        <v>3245</v>
      </c>
      <c r="AD13" s="174">
        <v>3082</v>
      </c>
      <c r="AE13" s="174">
        <v>2977</v>
      </c>
      <c r="AF13" s="174">
        <v>2615</v>
      </c>
      <c r="AG13" s="174">
        <v>2160</v>
      </c>
      <c r="AH13" s="174">
        <v>1876</v>
      </c>
      <c r="AI13" s="174">
        <v>1498</v>
      </c>
      <c r="AJ13" s="174">
        <v>1061</v>
      </c>
      <c r="AK13" s="174">
        <v>726</v>
      </c>
      <c r="AL13" s="174">
        <v>428</v>
      </c>
      <c r="AM13" s="174">
        <v>248</v>
      </c>
      <c r="AN13" s="175">
        <v>210</v>
      </c>
      <c r="AO13" s="176">
        <v>46</v>
      </c>
      <c r="AP13" s="174">
        <v>412</v>
      </c>
      <c r="AQ13" s="175">
        <v>407</v>
      </c>
      <c r="AR13" s="177">
        <v>1004</v>
      </c>
      <c r="AS13" s="178">
        <v>21316</v>
      </c>
      <c r="AT13" s="176">
        <v>2204</v>
      </c>
      <c r="AU13" s="174">
        <v>1995</v>
      </c>
      <c r="AV13" s="175">
        <v>9119</v>
      </c>
      <c r="AW13" s="179">
        <v>1058</v>
      </c>
      <c r="AX13" s="119" t="s">
        <v>21</v>
      </c>
      <c r="AY13" s="155" t="s">
        <v>194</v>
      </c>
      <c r="AZ13" s="156" t="s">
        <v>195</v>
      </c>
    </row>
    <row r="14" spans="1:52" s="180" customFormat="1" ht="16.5" customHeight="1" x14ac:dyDescent="0.2">
      <c r="A14" s="171">
        <v>220101</v>
      </c>
      <c r="B14" s="165" t="s">
        <v>191</v>
      </c>
      <c r="C14" s="165" t="s">
        <v>196</v>
      </c>
      <c r="D14" s="172" t="s">
        <v>197</v>
      </c>
      <c r="E14" s="122">
        <v>6.0282422805584002</v>
      </c>
      <c r="F14" s="173">
        <f t="shared" si="2"/>
        <v>5308</v>
      </c>
      <c r="G14" s="174">
        <v>98</v>
      </c>
      <c r="H14" s="174">
        <v>104</v>
      </c>
      <c r="I14" s="174">
        <v>105</v>
      </c>
      <c r="J14" s="174">
        <v>102</v>
      </c>
      <c r="K14" s="174">
        <v>108</v>
      </c>
      <c r="L14" s="174">
        <v>110</v>
      </c>
      <c r="M14" s="174">
        <v>101</v>
      </c>
      <c r="N14" s="174">
        <v>98</v>
      </c>
      <c r="O14" s="174">
        <v>110</v>
      </c>
      <c r="P14" s="174">
        <v>109</v>
      </c>
      <c r="Q14" s="174">
        <v>112</v>
      </c>
      <c r="R14" s="174">
        <v>107</v>
      </c>
      <c r="S14" s="174">
        <v>105</v>
      </c>
      <c r="T14" s="174">
        <v>107</v>
      </c>
      <c r="U14" s="174">
        <v>104</v>
      </c>
      <c r="V14" s="174">
        <v>98</v>
      </c>
      <c r="W14" s="174">
        <v>95</v>
      </c>
      <c r="X14" s="174">
        <v>99</v>
      </c>
      <c r="Y14" s="174">
        <v>91</v>
      </c>
      <c r="Z14" s="174">
        <v>96</v>
      </c>
      <c r="AA14" s="174">
        <v>450</v>
      </c>
      <c r="AB14" s="174">
        <v>403</v>
      </c>
      <c r="AC14" s="174">
        <v>386</v>
      </c>
      <c r="AD14" s="174">
        <v>367</v>
      </c>
      <c r="AE14" s="174">
        <v>355</v>
      </c>
      <c r="AF14" s="174">
        <v>312</v>
      </c>
      <c r="AG14" s="174">
        <v>257</v>
      </c>
      <c r="AH14" s="174">
        <v>223</v>
      </c>
      <c r="AI14" s="174">
        <v>178</v>
      </c>
      <c r="AJ14" s="174">
        <v>126</v>
      </c>
      <c r="AK14" s="174">
        <v>86</v>
      </c>
      <c r="AL14" s="174">
        <v>51</v>
      </c>
      <c r="AM14" s="174">
        <v>30</v>
      </c>
      <c r="AN14" s="175">
        <v>25</v>
      </c>
      <c r="AO14" s="176">
        <v>6</v>
      </c>
      <c r="AP14" s="174">
        <v>49</v>
      </c>
      <c r="AQ14" s="175">
        <v>49</v>
      </c>
      <c r="AR14" s="177">
        <v>119</v>
      </c>
      <c r="AS14" s="178">
        <v>2540</v>
      </c>
      <c r="AT14" s="176">
        <v>262</v>
      </c>
      <c r="AU14" s="174">
        <v>238</v>
      </c>
      <c r="AV14" s="175">
        <v>1086</v>
      </c>
      <c r="AW14" s="179">
        <v>126</v>
      </c>
      <c r="AX14" s="119" t="s">
        <v>21</v>
      </c>
      <c r="AY14" s="155" t="s">
        <v>198</v>
      </c>
      <c r="AZ14" s="156" t="s">
        <v>199</v>
      </c>
    </row>
    <row r="15" spans="1:52" s="180" customFormat="1" ht="16.5" hidden="1" customHeight="1" x14ac:dyDescent="0.2">
      <c r="A15" s="171">
        <v>220101</v>
      </c>
      <c r="B15" s="165" t="s">
        <v>200</v>
      </c>
      <c r="C15" s="165" t="s">
        <v>201</v>
      </c>
      <c r="D15" s="172" t="s">
        <v>202</v>
      </c>
      <c r="E15" s="122">
        <v>2.1072378036850767</v>
      </c>
      <c r="F15" s="173">
        <f t="shared" si="2"/>
        <v>1853</v>
      </c>
      <c r="G15" s="174">
        <v>34</v>
      </c>
      <c r="H15" s="174">
        <v>36</v>
      </c>
      <c r="I15" s="174">
        <v>37</v>
      </c>
      <c r="J15" s="174">
        <v>36</v>
      </c>
      <c r="K15" s="174">
        <v>38</v>
      </c>
      <c r="L15" s="174">
        <v>38</v>
      </c>
      <c r="M15" s="174">
        <v>35</v>
      </c>
      <c r="N15" s="174">
        <v>34</v>
      </c>
      <c r="O15" s="174">
        <v>39</v>
      </c>
      <c r="P15" s="174">
        <v>38</v>
      </c>
      <c r="Q15" s="174">
        <v>39</v>
      </c>
      <c r="R15" s="174">
        <v>37</v>
      </c>
      <c r="S15" s="174">
        <v>37</v>
      </c>
      <c r="T15" s="174">
        <v>38</v>
      </c>
      <c r="U15" s="174">
        <v>36</v>
      </c>
      <c r="V15" s="174">
        <v>34</v>
      </c>
      <c r="W15" s="174">
        <v>33</v>
      </c>
      <c r="X15" s="174">
        <v>34</v>
      </c>
      <c r="Y15" s="174">
        <v>32</v>
      </c>
      <c r="Z15" s="174">
        <v>33</v>
      </c>
      <c r="AA15" s="174">
        <v>157</v>
      </c>
      <c r="AB15" s="174">
        <v>141</v>
      </c>
      <c r="AC15" s="174">
        <v>135</v>
      </c>
      <c r="AD15" s="174">
        <v>128</v>
      </c>
      <c r="AE15" s="174">
        <v>124</v>
      </c>
      <c r="AF15" s="174">
        <v>109</v>
      </c>
      <c r="AG15" s="174">
        <v>90</v>
      </c>
      <c r="AH15" s="174">
        <v>78</v>
      </c>
      <c r="AI15" s="174">
        <v>62</v>
      </c>
      <c r="AJ15" s="174">
        <v>44</v>
      </c>
      <c r="AK15" s="174">
        <v>30</v>
      </c>
      <c r="AL15" s="174">
        <v>18</v>
      </c>
      <c r="AM15" s="174">
        <v>10</v>
      </c>
      <c r="AN15" s="175">
        <v>9</v>
      </c>
      <c r="AO15" s="176">
        <v>2</v>
      </c>
      <c r="AP15" s="174">
        <v>17</v>
      </c>
      <c r="AQ15" s="175">
        <v>17</v>
      </c>
      <c r="AR15" s="177">
        <v>42</v>
      </c>
      <c r="AS15" s="178">
        <v>888</v>
      </c>
      <c r="AT15" s="176">
        <v>92</v>
      </c>
      <c r="AU15" s="174">
        <v>83</v>
      </c>
      <c r="AV15" s="175">
        <v>380</v>
      </c>
      <c r="AW15" s="179">
        <v>44</v>
      </c>
      <c r="AX15" s="119" t="s">
        <v>72</v>
      </c>
      <c r="AY15" s="155" t="s">
        <v>78</v>
      </c>
      <c r="AZ15" s="156" t="s">
        <v>203</v>
      </c>
    </row>
    <row r="16" spans="1:52" s="180" customFormat="1" ht="16.5" customHeight="1" x14ac:dyDescent="0.2">
      <c r="A16" s="171">
        <v>220101</v>
      </c>
      <c r="B16" s="165" t="s">
        <v>204</v>
      </c>
      <c r="C16" s="165" t="s">
        <v>205</v>
      </c>
      <c r="D16" s="172" t="s">
        <v>206</v>
      </c>
      <c r="E16" s="122">
        <v>3.5527269797792638</v>
      </c>
      <c r="F16" s="173">
        <f t="shared" si="2"/>
        <v>3125</v>
      </c>
      <c r="G16" s="174">
        <v>57</v>
      </c>
      <c r="H16" s="174">
        <v>61</v>
      </c>
      <c r="I16" s="174">
        <v>62</v>
      </c>
      <c r="J16" s="174">
        <v>60</v>
      </c>
      <c r="K16" s="174">
        <v>63</v>
      </c>
      <c r="L16" s="174">
        <v>65</v>
      </c>
      <c r="M16" s="174">
        <v>59</v>
      </c>
      <c r="N16" s="174">
        <v>58</v>
      </c>
      <c r="O16" s="174">
        <v>65</v>
      </c>
      <c r="P16" s="174">
        <v>64</v>
      </c>
      <c r="Q16" s="174">
        <v>66</v>
      </c>
      <c r="R16" s="174">
        <v>63</v>
      </c>
      <c r="S16" s="174">
        <v>62</v>
      </c>
      <c r="T16" s="174">
        <v>63</v>
      </c>
      <c r="U16" s="174">
        <v>61</v>
      </c>
      <c r="V16" s="174">
        <v>58</v>
      </c>
      <c r="W16" s="174">
        <v>56</v>
      </c>
      <c r="X16" s="174">
        <v>58</v>
      </c>
      <c r="Y16" s="174">
        <v>53</v>
      </c>
      <c r="Z16" s="174">
        <v>56</v>
      </c>
      <c r="AA16" s="174">
        <v>265</v>
      </c>
      <c r="AB16" s="174">
        <v>238</v>
      </c>
      <c r="AC16" s="174">
        <v>228</v>
      </c>
      <c r="AD16" s="174">
        <v>216</v>
      </c>
      <c r="AE16" s="174">
        <v>209</v>
      </c>
      <c r="AF16" s="174">
        <v>184</v>
      </c>
      <c r="AG16" s="174">
        <v>151</v>
      </c>
      <c r="AH16" s="174">
        <v>132</v>
      </c>
      <c r="AI16" s="174">
        <v>105</v>
      </c>
      <c r="AJ16" s="174">
        <v>74</v>
      </c>
      <c r="AK16" s="174">
        <v>51</v>
      </c>
      <c r="AL16" s="174">
        <v>30</v>
      </c>
      <c r="AM16" s="174">
        <v>17</v>
      </c>
      <c r="AN16" s="175">
        <v>15</v>
      </c>
      <c r="AO16" s="176">
        <v>3</v>
      </c>
      <c r="AP16" s="174">
        <v>29</v>
      </c>
      <c r="AQ16" s="175">
        <v>29</v>
      </c>
      <c r="AR16" s="177">
        <v>70</v>
      </c>
      <c r="AS16" s="178">
        <v>1497</v>
      </c>
      <c r="AT16" s="176">
        <v>155</v>
      </c>
      <c r="AU16" s="174">
        <v>140</v>
      </c>
      <c r="AV16" s="175">
        <v>640</v>
      </c>
      <c r="AW16" s="179">
        <v>74</v>
      </c>
      <c r="AX16" s="119" t="s">
        <v>21</v>
      </c>
      <c r="AY16" s="155" t="s">
        <v>27</v>
      </c>
      <c r="AZ16" s="156" t="s">
        <v>207</v>
      </c>
    </row>
    <row r="17" spans="1:52" s="180" customFormat="1" ht="16.5" customHeight="1" x14ac:dyDescent="0.2">
      <c r="A17" s="171">
        <v>220101</v>
      </c>
      <c r="B17" s="165" t="s">
        <v>204</v>
      </c>
      <c r="C17" s="165" t="s">
        <v>208</v>
      </c>
      <c r="D17" s="172" t="s">
        <v>209</v>
      </c>
      <c r="E17" s="122">
        <v>1.2486908885845485</v>
      </c>
      <c r="F17" s="173">
        <f t="shared" si="2"/>
        <v>1100</v>
      </c>
      <c r="G17" s="174">
        <v>20</v>
      </c>
      <c r="H17" s="174">
        <v>22</v>
      </c>
      <c r="I17" s="174">
        <v>22</v>
      </c>
      <c r="J17" s="174">
        <v>21</v>
      </c>
      <c r="K17" s="174">
        <v>22</v>
      </c>
      <c r="L17" s="174">
        <v>23</v>
      </c>
      <c r="M17" s="174">
        <v>21</v>
      </c>
      <c r="N17" s="174">
        <v>20</v>
      </c>
      <c r="O17" s="174">
        <v>23</v>
      </c>
      <c r="P17" s="174">
        <v>23</v>
      </c>
      <c r="Q17" s="174">
        <v>23</v>
      </c>
      <c r="R17" s="174">
        <v>22</v>
      </c>
      <c r="S17" s="174">
        <v>22</v>
      </c>
      <c r="T17" s="174">
        <v>22</v>
      </c>
      <c r="U17" s="174">
        <v>22</v>
      </c>
      <c r="V17" s="174">
        <v>20</v>
      </c>
      <c r="W17" s="174">
        <v>20</v>
      </c>
      <c r="X17" s="174">
        <v>20</v>
      </c>
      <c r="Y17" s="174">
        <v>19</v>
      </c>
      <c r="Z17" s="174">
        <v>20</v>
      </c>
      <c r="AA17" s="174">
        <v>93</v>
      </c>
      <c r="AB17" s="174">
        <v>84</v>
      </c>
      <c r="AC17" s="174">
        <v>80</v>
      </c>
      <c r="AD17" s="174">
        <v>76</v>
      </c>
      <c r="AE17" s="174">
        <v>73</v>
      </c>
      <c r="AF17" s="174">
        <v>65</v>
      </c>
      <c r="AG17" s="174">
        <v>53</v>
      </c>
      <c r="AH17" s="174">
        <v>46</v>
      </c>
      <c r="AI17" s="174">
        <v>37</v>
      </c>
      <c r="AJ17" s="174">
        <v>26</v>
      </c>
      <c r="AK17" s="174">
        <v>18</v>
      </c>
      <c r="AL17" s="174">
        <v>11</v>
      </c>
      <c r="AM17" s="174">
        <v>6</v>
      </c>
      <c r="AN17" s="175">
        <v>5</v>
      </c>
      <c r="AO17" s="176">
        <v>1</v>
      </c>
      <c r="AP17" s="174">
        <v>10</v>
      </c>
      <c r="AQ17" s="175">
        <v>10</v>
      </c>
      <c r="AR17" s="177">
        <v>25</v>
      </c>
      <c r="AS17" s="178">
        <v>526</v>
      </c>
      <c r="AT17" s="176">
        <v>54</v>
      </c>
      <c r="AU17" s="174">
        <v>49</v>
      </c>
      <c r="AV17" s="175">
        <v>225</v>
      </c>
      <c r="AW17" s="179">
        <v>26</v>
      </c>
      <c r="AX17" s="119" t="s">
        <v>21</v>
      </c>
      <c r="AY17" s="155" t="s">
        <v>27</v>
      </c>
      <c r="AZ17" s="156" t="s">
        <v>210</v>
      </c>
    </row>
    <row r="18" spans="1:52" s="180" customFormat="1" ht="16.5" hidden="1" customHeight="1" x14ac:dyDescent="0.2">
      <c r="A18" s="171">
        <v>220101</v>
      </c>
      <c r="B18" s="165" t="s">
        <v>204</v>
      </c>
      <c r="C18" s="165" t="s">
        <v>211</v>
      </c>
      <c r="D18" s="172" t="s">
        <v>212</v>
      </c>
      <c r="E18" s="122">
        <v>0.52364456618061705</v>
      </c>
      <c r="F18" s="173">
        <f t="shared" si="2"/>
        <v>460</v>
      </c>
      <c r="G18" s="174">
        <v>8</v>
      </c>
      <c r="H18" s="174">
        <v>9</v>
      </c>
      <c r="I18" s="174">
        <v>9</v>
      </c>
      <c r="J18" s="174">
        <v>9</v>
      </c>
      <c r="K18" s="174">
        <v>9</v>
      </c>
      <c r="L18" s="174">
        <v>10</v>
      </c>
      <c r="M18" s="174">
        <v>9</v>
      </c>
      <c r="N18" s="174">
        <v>8</v>
      </c>
      <c r="O18" s="174">
        <v>10</v>
      </c>
      <c r="P18" s="174">
        <v>9</v>
      </c>
      <c r="Q18" s="174">
        <v>10</v>
      </c>
      <c r="R18" s="174">
        <v>9</v>
      </c>
      <c r="S18" s="174">
        <v>9</v>
      </c>
      <c r="T18" s="174">
        <v>9</v>
      </c>
      <c r="U18" s="174">
        <v>9</v>
      </c>
      <c r="V18" s="174">
        <v>9</v>
      </c>
      <c r="W18" s="174">
        <v>8</v>
      </c>
      <c r="X18" s="174">
        <v>9</v>
      </c>
      <c r="Y18" s="174">
        <v>8</v>
      </c>
      <c r="Z18" s="174">
        <v>8</v>
      </c>
      <c r="AA18" s="174">
        <v>39</v>
      </c>
      <c r="AB18" s="174">
        <v>35</v>
      </c>
      <c r="AC18" s="174">
        <v>34</v>
      </c>
      <c r="AD18" s="174">
        <v>32</v>
      </c>
      <c r="AE18" s="174">
        <v>31</v>
      </c>
      <c r="AF18" s="174">
        <v>27</v>
      </c>
      <c r="AG18" s="174">
        <v>22</v>
      </c>
      <c r="AH18" s="174">
        <v>19</v>
      </c>
      <c r="AI18" s="174">
        <v>16</v>
      </c>
      <c r="AJ18" s="174">
        <v>11</v>
      </c>
      <c r="AK18" s="174">
        <v>7</v>
      </c>
      <c r="AL18" s="174">
        <v>4</v>
      </c>
      <c r="AM18" s="174">
        <v>3</v>
      </c>
      <c r="AN18" s="175">
        <v>2</v>
      </c>
      <c r="AO18" s="176">
        <v>0</v>
      </c>
      <c r="AP18" s="174">
        <v>4</v>
      </c>
      <c r="AQ18" s="175">
        <v>4</v>
      </c>
      <c r="AR18" s="177">
        <v>10</v>
      </c>
      <c r="AS18" s="178">
        <v>221</v>
      </c>
      <c r="AT18" s="176">
        <v>23</v>
      </c>
      <c r="AU18" s="174">
        <v>21</v>
      </c>
      <c r="AV18" s="175">
        <v>94</v>
      </c>
      <c r="AW18" s="179">
        <v>11</v>
      </c>
      <c r="AX18" s="119" t="s">
        <v>72</v>
      </c>
      <c r="AY18" s="155" t="s">
        <v>213</v>
      </c>
      <c r="AZ18" s="156" t="s">
        <v>214</v>
      </c>
    </row>
    <row r="19" spans="1:52" s="180" customFormat="1" ht="16.5" hidden="1" customHeight="1" x14ac:dyDescent="0.2">
      <c r="A19" s="171">
        <v>220101</v>
      </c>
      <c r="B19" s="165" t="s">
        <v>200</v>
      </c>
      <c r="C19" s="165" t="s">
        <v>215</v>
      </c>
      <c r="D19" s="172" t="s">
        <v>216</v>
      </c>
      <c r="E19" s="122">
        <v>3.9175518753380669</v>
      </c>
      <c r="F19" s="173">
        <f t="shared" si="2"/>
        <v>3449</v>
      </c>
      <c r="G19" s="174">
        <v>63</v>
      </c>
      <c r="H19" s="174">
        <v>68</v>
      </c>
      <c r="I19" s="174">
        <v>68</v>
      </c>
      <c r="J19" s="174">
        <v>67</v>
      </c>
      <c r="K19" s="174">
        <v>70</v>
      </c>
      <c r="L19" s="174">
        <v>71</v>
      </c>
      <c r="M19" s="174">
        <v>66</v>
      </c>
      <c r="N19" s="174">
        <v>64</v>
      </c>
      <c r="O19" s="174">
        <v>72</v>
      </c>
      <c r="P19" s="174">
        <v>71</v>
      </c>
      <c r="Q19" s="174">
        <v>73</v>
      </c>
      <c r="R19" s="174">
        <v>69</v>
      </c>
      <c r="S19" s="174">
        <v>68</v>
      </c>
      <c r="T19" s="174">
        <v>70</v>
      </c>
      <c r="U19" s="174">
        <v>68</v>
      </c>
      <c r="V19" s="174">
        <v>64</v>
      </c>
      <c r="W19" s="174">
        <v>61</v>
      </c>
      <c r="X19" s="174">
        <v>64</v>
      </c>
      <c r="Y19" s="174">
        <v>59</v>
      </c>
      <c r="Z19" s="174">
        <v>62</v>
      </c>
      <c r="AA19" s="174">
        <v>293</v>
      </c>
      <c r="AB19" s="174">
        <v>262</v>
      </c>
      <c r="AC19" s="174">
        <v>251</v>
      </c>
      <c r="AD19" s="174">
        <v>239</v>
      </c>
      <c r="AE19" s="174">
        <v>230</v>
      </c>
      <c r="AF19" s="174">
        <v>202</v>
      </c>
      <c r="AG19" s="174">
        <v>167</v>
      </c>
      <c r="AH19" s="174">
        <v>145</v>
      </c>
      <c r="AI19" s="174">
        <v>116</v>
      </c>
      <c r="AJ19" s="174">
        <v>82</v>
      </c>
      <c r="AK19" s="174">
        <v>56</v>
      </c>
      <c r="AL19" s="174">
        <v>33</v>
      </c>
      <c r="AM19" s="174">
        <v>19</v>
      </c>
      <c r="AN19" s="175">
        <v>16</v>
      </c>
      <c r="AO19" s="176">
        <v>4</v>
      </c>
      <c r="AP19" s="174">
        <v>32</v>
      </c>
      <c r="AQ19" s="175">
        <v>32</v>
      </c>
      <c r="AR19" s="177">
        <v>78</v>
      </c>
      <c r="AS19" s="178">
        <v>1651</v>
      </c>
      <c r="AT19" s="176">
        <v>170</v>
      </c>
      <c r="AU19" s="174">
        <v>155</v>
      </c>
      <c r="AV19" s="175">
        <v>706</v>
      </c>
      <c r="AW19" s="179">
        <v>82</v>
      </c>
      <c r="AX19" s="119" t="s">
        <v>72</v>
      </c>
      <c r="AY19" s="155" t="s">
        <v>217</v>
      </c>
      <c r="AZ19" s="156" t="s">
        <v>218</v>
      </c>
    </row>
    <row r="20" spans="1:52" s="180" customFormat="1" ht="16.5" customHeight="1" x14ac:dyDescent="0.2">
      <c r="A20" s="171">
        <v>220101</v>
      </c>
      <c r="B20" s="165" t="s">
        <v>204</v>
      </c>
      <c r="C20" s="165" t="s">
        <v>219</v>
      </c>
      <c r="D20" s="172" t="s">
        <v>220</v>
      </c>
      <c r="E20" s="122">
        <v>3.2511997790335019</v>
      </c>
      <c r="F20" s="173">
        <f t="shared" si="2"/>
        <v>2864</v>
      </c>
      <c r="G20" s="174">
        <v>53</v>
      </c>
      <c r="H20" s="174">
        <v>56</v>
      </c>
      <c r="I20" s="174">
        <v>57</v>
      </c>
      <c r="J20" s="174">
        <v>55</v>
      </c>
      <c r="K20" s="174">
        <v>58</v>
      </c>
      <c r="L20" s="174">
        <v>59</v>
      </c>
      <c r="M20" s="174">
        <v>54</v>
      </c>
      <c r="N20" s="174">
        <v>53</v>
      </c>
      <c r="O20" s="174">
        <v>60</v>
      </c>
      <c r="P20" s="174">
        <v>59</v>
      </c>
      <c r="Q20" s="174">
        <v>60</v>
      </c>
      <c r="R20" s="174">
        <v>58</v>
      </c>
      <c r="S20" s="174">
        <v>57</v>
      </c>
      <c r="T20" s="174">
        <v>58</v>
      </c>
      <c r="U20" s="174">
        <v>56</v>
      </c>
      <c r="V20" s="174">
        <v>53</v>
      </c>
      <c r="W20" s="174">
        <v>51</v>
      </c>
      <c r="X20" s="174">
        <v>53</v>
      </c>
      <c r="Y20" s="174">
        <v>49</v>
      </c>
      <c r="Z20" s="174">
        <v>52</v>
      </c>
      <c r="AA20" s="174">
        <v>243</v>
      </c>
      <c r="AB20" s="174">
        <v>218</v>
      </c>
      <c r="AC20" s="174">
        <v>208</v>
      </c>
      <c r="AD20" s="174">
        <v>198</v>
      </c>
      <c r="AE20" s="174">
        <v>191</v>
      </c>
      <c r="AF20" s="174">
        <v>168</v>
      </c>
      <c r="AG20" s="174">
        <v>139</v>
      </c>
      <c r="AH20" s="174">
        <v>120</v>
      </c>
      <c r="AI20" s="174">
        <v>96</v>
      </c>
      <c r="AJ20" s="174">
        <v>68</v>
      </c>
      <c r="AK20" s="174">
        <v>47</v>
      </c>
      <c r="AL20" s="174">
        <v>27</v>
      </c>
      <c r="AM20" s="174">
        <v>16</v>
      </c>
      <c r="AN20" s="175">
        <v>14</v>
      </c>
      <c r="AO20" s="176">
        <v>3</v>
      </c>
      <c r="AP20" s="174">
        <v>26</v>
      </c>
      <c r="AQ20" s="175">
        <v>26</v>
      </c>
      <c r="AR20" s="177">
        <v>64</v>
      </c>
      <c r="AS20" s="178">
        <v>1370</v>
      </c>
      <c r="AT20" s="176">
        <v>141</v>
      </c>
      <c r="AU20" s="174">
        <v>128</v>
      </c>
      <c r="AV20" s="175">
        <v>586</v>
      </c>
      <c r="AW20" s="179">
        <v>68</v>
      </c>
      <c r="AX20" s="119" t="s">
        <v>21</v>
      </c>
      <c r="AY20" s="155" t="s">
        <v>27</v>
      </c>
      <c r="AZ20" s="156" t="s">
        <v>221</v>
      </c>
    </row>
    <row r="21" spans="1:52" s="180" customFormat="1" ht="16.5" customHeight="1" x14ac:dyDescent="0.2">
      <c r="A21" s="171">
        <v>220101</v>
      </c>
      <c r="B21" s="165" t="s">
        <v>204</v>
      </c>
      <c r="C21" s="165" t="s">
        <v>222</v>
      </c>
      <c r="D21" s="172" t="s">
        <v>223</v>
      </c>
      <c r="E21" s="122">
        <v>2.8161719855911431</v>
      </c>
      <c r="F21" s="173">
        <f t="shared" si="2"/>
        <v>2480</v>
      </c>
      <c r="G21" s="174">
        <v>46</v>
      </c>
      <c r="H21" s="174">
        <v>49</v>
      </c>
      <c r="I21" s="174">
        <v>49</v>
      </c>
      <c r="J21" s="174">
        <v>48</v>
      </c>
      <c r="K21" s="174">
        <v>50</v>
      </c>
      <c r="L21" s="174">
        <v>51</v>
      </c>
      <c r="M21" s="174">
        <v>47</v>
      </c>
      <c r="N21" s="174">
        <v>46</v>
      </c>
      <c r="O21" s="174">
        <v>52</v>
      </c>
      <c r="P21" s="174">
        <v>51</v>
      </c>
      <c r="Q21" s="174">
        <v>52</v>
      </c>
      <c r="R21" s="174">
        <v>50</v>
      </c>
      <c r="S21" s="174">
        <v>49</v>
      </c>
      <c r="T21" s="174">
        <v>50</v>
      </c>
      <c r="U21" s="174">
        <v>49</v>
      </c>
      <c r="V21" s="174">
        <v>46</v>
      </c>
      <c r="W21" s="174">
        <v>44</v>
      </c>
      <c r="X21" s="174">
        <v>46</v>
      </c>
      <c r="Y21" s="174">
        <v>42</v>
      </c>
      <c r="Z21" s="174">
        <v>45</v>
      </c>
      <c r="AA21" s="174">
        <v>210</v>
      </c>
      <c r="AB21" s="174">
        <v>188</v>
      </c>
      <c r="AC21" s="174">
        <v>180</v>
      </c>
      <c r="AD21" s="174">
        <v>172</v>
      </c>
      <c r="AE21" s="174">
        <v>166</v>
      </c>
      <c r="AF21" s="174">
        <v>146</v>
      </c>
      <c r="AG21" s="174">
        <v>120</v>
      </c>
      <c r="AH21" s="174">
        <v>104</v>
      </c>
      <c r="AI21" s="174">
        <v>83</v>
      </c>
      <c r="AJ21" s="174">
        <v>59</v>
      </c>
      <c r="AK21" s="174">
        <v>40</v>
      </c>
      <c r="AL21" s="174">
        <v>24</v>
      </c>
      <c r="AM21" s="174">
        <v>14</v>
      </c>
      <c r="AN21" s="175">
        <v>12</v>
      </c>
      <c r="AO21" s="176">
        <v>3</v>
      </c>
      <c r="AP21" s="174">
        <v>23</v>
      </c>
      <c r="AQ21" s="175">
        <v>23</v>
      </c>
      <c r="AR21" s="177">
        <v>56</v>
      </c>
      <c r="AS21" s="178">
        <v>1187</v>
      </c>
      <c r="AT21" s="176">
        <v>123</v>
      </c>
      <c r="AU21" s="174">
        <v>111</v>
      </c>
      <c r="AV21" s="175">
        <v>507</v>
      </c>
      <c r="AW21" s="179">
        <v>59</v>
      </c>
      <c r="AX21" s="119" t="s">
        <v>21</v>
      </c>
      <c r="AY21" s="155" t="s">
        <v>194</v>
      </c>
      <c r="AZ21" s="156" t="s">
        <v>224</v>
      </c>
    </row>
    <row r="22" spans="1:52" s="180" customFormat="1" ht="16.5" customHeight="1" x14ac:dyDescent="0.2">
      <c r="A22" s="171">
        <v>220101</v>
      </c>
      <c r="B22" s="165" t="s">
        <v>204</v>
      </c>
      <c r="C22" s="165" t="s">
        <v>225</v>
      </c>
      <c r="D22" s="172" t="s">
        <v>226</v>
      </c>
      <c r="E22" s="122">
        <v>1.0438365308259774</v>
      </c>
      <c r="F22" s="173">
        <f t="shared" si="2"/>
        <v>920</v>
      </c>
      <c r="G22" s="174">
        <v>17</v>
      </c>
      <c r="H22" s="174">
        <v>18</v>
      </c>
      <c r="I22" s="174">
        <v>18</v>
      </c>
      <c r="J22" s="174">
        <v>18</v>
      </c>
      <c r="K22" s="174">
        <v>19</v>
      </c>
      <c r="L22" s="174">
        <v>19</v>
      </c>
      <c r="M22" s="174">
        <v>17</v>
      </c>
      <c r="N22" s="174">
        <v>17</v>
      </c>
      <c r="O22" s="174">
        <v>19</v>
      </c>
      <c r="P22" s="174">
        <v>19</v>
      </c>
      <c r="Q22" s="174">
        <v>19</v>
      </c>
      <c r="R22" s="174">
        <v>19</v>
      </c>
      <c r="S22" s="174">
        <v>18</v>
      </c>
      <c r="T22" s="174">
        <v>19</v>
      </c>
      <c r="U22" s="174">
        <v>18</v>
      </c>
      <c r="V22" s="174">
        <v>17</v>
      </c>
      <c r="W22" s="174">
        <v>16</v>
      </c>
      <c r="X22" s="174">
        <v>17</v>
      </c>
      <c r="Y22" s="174">
        <v>16</v>
      </c>
      <c r="Z22" s="174">
        <v>17</v>
      </c>
      <c r="AA22" s="174">
        <v>78</v>
      </c>
      <c r="AB22" s="174">
        <v>70</v>
      </c>
      <c r="AC22" s="174">
        <v>67</v>
      </c>
      <c r="AD22" s="174">
        <v>64</v>
      </c>
      <c r="AE22" s="174">
        <v>61</v>
      </c>
      <c r="AF22" s="174">
        <v>54</v>
      </c>
      <c r="AG22" s="174">
        <v>44</v>
      </c>
      <c r="AH22" s="174">
        <v>39</v>
      </c>
      <c r="AI22" s="174">
        <v>31</v>
      </c>
      <c r="AJ22" s="174">
        <v>22</v>
      </c>
      <c r="AK22" s="174">
        <v>15</v>
      </c>
      <c r="AL22" s="174">
        <v>9</v>
      </c>
      <c r="AM22" s="174">
        <v>5</v>
      </c>
      <c r="AN22" s="175">
        <v>4</v>
      </c>
      <c r="AO22" s="176">
        <v>1</v>
      </c>
      <c r="AP22" s="174">
        <v>8</v>
      </c>
      <c r="AQ22" s="175">
        <v>8</v>
      </c>
      <c r="AR22" s="177">
        <v>21</v>
      </c>
      <c r="AS22" s="178">
        <v>440</v>
      </c>
      <c r="AT22" s="176">
        <v>45</v>
      </c>
      <c r="AU22" s="174">
        <v>41</v>
      </c>
      <c r="AV22" s="175">
        <v>188</v>
      </c>
      <c r="AW22" s="179">
        <v>22</v>
      </c>
      <c r="AX22" s="119" t="s">
        <v>21</v>
      </c>
      <c r="AY22" s="155" t="s">
        <v>198</v>
      </c>
      <c r="AZ22" s="156" t="s">
        <v>227</v>
      </c>
    </row>
    <row r="23" spans="1:52" s="180" customFormat="1" ht="16.5" customHeight="1" x14ac:dyDescent="0.2">
      <c r="A23" s="171">
        <v>220101</v>
      </c>
      <c r="B23" s="165" t="s">
        <v>204</v>
      </c>
      <c r="C23" s="165" t="s">
        <v>228</v>
      </c>
      <c r="D23" s="172" t="s">
        <v>229</v>
      </c>
      <c r="E23" s="122">
        <v>2.0658065852619951</v>
      </c>
      <c r="F23" s="173">
        <f t="shared" si="2"/>
        <v>1821</v>
      </c>
      <c r="G23" s="174">
        <v>33</v>
      </c>
      <c r="H23" s="174">
        <v>36</v>
      </c>
      <c r="I23" s="174">
        <v>36</v>
      </c>
      <c r="J23" s="174">
        <v>35</v>
      </c>
      <c r="K23" s="174">
        <v>37</v>
      </c>
      <c r="L23" s="174">
        <v>38</v>
      </c>
      <c r="M23" s="174">
        <v>35</v>
      </c>
      <c r="N23" s="174">
        <v>34</v>
      </c>
      <c r="O23" s="174">
        <v>38</v>
      </c>
      <c r="P23" s="174">
        <v>37</v>
      </c>
      <c r="Q23" s="174">
        <v>38</v>
      </c>
      <c r="R23" s="174">
        <v>37</v>
      </c>
      <c r="S23" s="174">
        <v>36</v>
      </c>
      <c r="T23" s="174">
        <v>37</v>
      </c>
      <c r="U23" s="174">
        <v>36</v>
      </c>
      <c r="V23" s="174">
        <v>34</v>
      </c>
      <c r="W23" s="174">
        <v>32</v>
      </c>
      <c r="X23" s="174">
        <v>34</v>
      </c>
      <c r="Y23" s="174">
        <v>31</v>
      </c>
      <c r="Z23" s="174">
        <v>33</v>
      </c>
      <c r="AA23" s="174">
        <v>154</v>
      </c>
      <c r="AB23" s="174">
        <v>138</v>
      </c>
      <c r="AC23" s="174">
        <v>132</v>
      </c>
      <c r="AD23" s="174">
        <v>126</v>
      </c>
      <c r="AE23" s="174">
        <v>122</v>
      </c>
      <c r="AF23" s="174">
        <v>107</v>
      </c>
      <c r="AG23" s="174">
        <v>88</v>
      </c>
      <c r="AH23" s="174">
        <v>77</v>
      </c>
      <c r="AI23" s="174">
        <v>61</v>
      </c>
      <c r="AJ23" s="174">
        <v>43</v>
      </c>
      <c r="AK23" s="174">
        <v>30</v>
      </c>
      <c r="AL23" s="174">
        <v>17</v>
      </c>
      <c r="AM23" s="174">
        <v>10</v>
      </c>
      <c r="AN23" s="175">
        <v>9</v>
      </c>
      <c r="AO23" s="176">
        <v>2</v>
      </c>
      <c r="AP23" s="174">
        <v>17</v>
      </c>
      <c r="AQ23" s="175">
        <v>17</v>
      </c>
      <c r="AR23" s="177">
        <v>41</v>
      </c>
      <c r="AS23" s="178">
        <v>870</v>
      </c>
      <c r="AT23" s="176">
        <v>90</v>
      </c>
      <c r="AU23" s="174">
        <v>81</v>
      </c>
      <c r="AV23" s="175">
        <v>372</v>
      </c>
      <c r="AW23" s="179">
        <v>43</v>
      </c>
      <c r="AX23" s="119" t="s">
        <v>21</v>
      </c>
      <c r="AY23" s="155" t="s">
        <v>194</v>
      </c>
      <c r="AZ23" s="156" t="s">
        <v>230</v>
      </c>
    </row>
    <row r="24" spans="1:52" s="180" customFormat="1" ht="16.5" hidden="1" customHeight="1" x14ac:dyDescent="0.2">
      <c r="A24" s="171">
        <v>220101</v>
      </c>
      <c r="B24" s="165" t="s">
        <v>204</v>
      </c>
      <c r="C24" s="165" t="s">
        <v>231</v>
      </c>
      <c r="D24" s="172" t="s">
        <v>232</v>
      </c>
      <c r="E24" s="122">
        <v>2.4248771449287037</v>
      </c>
      <c r="F24" s="173">
        <f t="shared" si="2"/>
        <v>2134</v>
      </c>
      <c r="G24" s="174">
        <v>39</v>
      </c>
      <c r="H24" s="174">
        <v>42</v>
      </c>
      <c r="I24" s="174">
        <v>42</v>
      </c>
      <c r="J24" s="174">
        <v>41</v>
      </c>
      <c r="K24" s="174">
        <v>43</v>
      </c>
      <c r="L24" s="174">
        <v>44</v>
      </c>
      <c r="M24" s="174">
        <v>41</v>
      </c>
      <c r="N24" s="174">
        <v>39</v>
      </c>
      <c r="O24" s="174">
        <v>44</v>
      </c>
      <c r="P24" s="174">
        <v>44</v>
      </c>
      <c r="Q24" s="174">
        <v>45</v>
      </c>
      <c r="R24" s="174">
        <v>43</v>
      </c>
      <c r="S24" s="174">
        <v>42</v>
      </c>
      <c r="T24" s="174">
        <v>43</v>
      </c>
      <c r="U24" s="174">
        <v>42</v>
      </c>
      <c r="V24" s="174">
        <v>40</v>
      </c>
      <c r="W24" s="174">
        <v>38</v>
      </c>
      <c r="X24" s="174">
        <v>40</v>
      </c>
      <c r="Y24" s="174">
        <v>36</v>
      </c>
      <c r="Z24" s="174">
        <v>39</v>
      </c>
      <c r="AA24" s="174">
        <v>181</v>
      </c>
      <c r="AB24" s="174">
        <v>162</v>
      </c>
      <c r="AC24" s="174">
        <v>155</v>
      </c>
      <c r="AD24" s="174">
        <v>148</v>
      </c>
      <c r="AE24" s="174">
        <v>143</v>
      </c>
      <c r="AF24" s="174">
        <v>125</v>
      </c>
      <c r="AG24" s="174">
        <v>103</v>
      </c>
      <c r="AH24" s="174">
        <v>90</v>
      </c>
      <c r="AI24" s="174">
        <v>72</v>
      </c>
      <c r="AJ24" s="174">
        <v>51</v>
      </c>
      <c r="AK24" s="174">
        <v>35</v>
      </c>
      <c r="AL24" s="174">
        <v>20</v>
      </c>
      <c r="AM24" s="174">
        <v>12</v>
      </c>
      <c r="AN24" s="175">
        <v>10</v>
      </c>
      <c r="AO24" s="176">
        <v>2</v>
      </c>
      <c r="AP24" s="174">
        <v>20</v>
      </c>
      <c r="AQ24" s="175">
        <v>20</v>
      </c>
      <c r="AR24" s="177">
        <v>48</v>
      </c>
      <c r="AS24" s="178">
        <v>1022</v>
      </c>
      <c r="AT24" s="176">
        <v>105</v>
      </c>
      <c r="AU24" s="174">
        <v>96</v>
      </c>
      <c r="AV24" s="175">
        <v>437</v>
      </c>
      <c r="AW24" s="179">
        <v>51</v>
      </c>
      <c r="AX24" s="119" t="s">
        <v>72</v>
      </c>
      <c r="AY24" s="155" t="s">
        <v>213</v>
      </c>
      <c r="AZ24" s="156" t="s">
        <v>233</v>
      </c>
    </row>
    <row r="25" spans="1:52" s="180" customFormat="1" ht="16.5" hidden="1" customHeight="1" x14ac:dyDescent="0.2">
      <c r="A25" s="171">
        <v>220101</v>
      </c>
      <c r="B25" s="165" t="s">
        <v>204</v>
      </c>
      <c r="C25" s="165" t="s">
        <v>234</v>
      </c>
      <c r="D25" s="172" t="s">
        <v>235</v>
      </c>
      <c r="E25" s="122">
        <v>3.2465963103198261</v>
      </c>
      <c r="F25" s="173">
        <f t="shared" si="2"/>
        <v>2859</v>
      </c>
      <c r="G25" s="174">
        <v>53</v>
      </c>
      <c r="H25" s="174">
        <v>56</v>
      </c>
      <c r="I25" s="174">
        <v>57</v>
      </c>
      <c r="J25" s="174">
        <v>55</v>
      </c>
      <c r="K25" s="174">
        <v>58</v>
      </c>
      <c r="L25" s="174">
        <v>59</v>
      </c>
      <c r="M25" s="174">
        <v>54</v>
      </c>
      <c r="N25" s="174">
        <v>53</v>
      </c>
      <c r="O25" s="174">
        <v>59</v>
      </c>
      <c r="P25" s="174">
        <v>59</v>
      </c>
      <c r="Q25" s="174">
        <v>60</v>
      </c>
      <c r="R25" s="174">
        <v>58</v>
      </c>
      <c r="S25" s="174">
        <v>57</v>
      </c>
      <c r="T25" s="174">
        <v>58</v>
      </c>
      <c r="U25" s="174">
        <v>56</v>
      </c>
      <c r="V25" s="174">
        <v>53</v>
      </c>
      <c r="W25" s="174">
        <v>51</v>
      </c>
      <c r="X25" s="174">
        <v>53</v>
      </c>
      <c r="Y25" s="174">
        <v>49</v>
      </c>
      <c r="Z25" s="174">
        <v>52</v>
      </c>
      <c r="AA25" s="174">
        <v>242</v>
      </c>
      <c r="AB25" s="174">
        <v>217</v>
      </c>
      <c r="AC25" s="174">
        <v>208</v>
      </c>
      <c r="AD25" s="174">
        <v>198</v>
      </c>
      <c r="AE25" s="174">
        <v>191</v>
      </c>
      <c r="AF25" s="174">
        <v>168</v>
      </c>
      <c r="AG25" s="174">
        <v>138</v>
      </c>
      <c r="AH25" s="174">
        <v>120</v>
      </c>
      <c r="AI25" s="174">
        <v>96</v>
      </c>
      <c r="AJ25" s="174">
        <v>68</v>
      </c>
      <c r="AK25" s="174">
        <v>46</v>
      </c>
      <c r="AL25" s="174">
        <v>27</v>
      </c>
      <c r="AM25" s="174">
        <v>16</v>
      </c>
      <c r="AN25" s="175">
        <v>14</v>
      </c>
      <c r="AO25" s="176">
        <v>3</v>
      </c>
      <c r="AP25" s="174">
        <v>26</v>
      </c>
      <c r="AQ25" s="175">
        <v>26</v>
      </c>
      <c r="AR25" s="177">
        <v>64</v>
      </c>
      <c r="AS25" s="178">
        <v>1368</v>
      </c>
      <c r="AT25" s="176">
        <v>141</v>
      </c>
      <c r="AU25" s="174">
        <v>128</v>
      </c>
      <c r="AV25" s="175">
        <v>585</v>
      </c>
      <c r="AW25" s="179">
        <v>68</v>
      </c>
      <c r="AX25" s="119" t="s">
        <v>72</v>
      </c>
      <c r="AY25" s="155" t="s">
        <v>213</v>
      </c>
      <c r="AZ25" s="156" t="s">
        <v>236</v>
      </c>
    </row>
    <row r="26" spans="1:52" s="180" customFormat="1" ht="16.5" customHeight="1" x14ac:dyDescent="0.2">
      <c r="A26" s="171">
        <v>220101</v>
      </c>
      <c r="B26" s="165" t="s">
        <v>204</v>
      </c>
      <c r="C26" s="165" t="s">
        <v>237</v>
      </c>
      <c r="D26" s="172" t="s">
        <v>238</v>
      </c>
      <c r="E26" s="122">
        <v>1.9783406797021557</v>
      </c>
      <c r="F26" s="173">
        <f t="shared" si="2"/>
        <v>1741</v>
      </c>
      <c r="G26" s="174">
        <v>32</v>
      </c>
      <c r="H26" s="174">
        <v>34</v>
      </c>
      <c r="I26" s="174">
        <v>35</v>
      </c>
      <c r="J26" s="174">
        <v>34</v>
      </c>
      <c r="K26" s="174">
        <v>35</v>
      </c>
      <c r="L26" s="174">
        <v>36</v>
      </c>
      <c r="M26" s="174">
        <v>33</v>
      </c>
      <c r="N26" s="174">
        <v>32</v>
      </c>
      <c r="O26" s="174">
        <v>36</v>
      </c>
      <c r="P26" s="174">
        <v>36</v>
      </c>
      <c r="Q26" s="174">
        <v>37</v>
      </c>
      <c r="R26" s="174">
        <v>35</v>
      </c>
      <c r="S26" s="174">
        <v>35</v>
      </c>
      <c r="T26" s="174">
        <v>35</v>
      </c>
      <c r="U26" s="174">
        <v>34</v>
      </c>
      <c r="V26" s="174">
        <v>32</v>
      </c>
      <c r="W26" s="174">
        <v>31</v>
      </c>
      <c r="X26" s="174">
        <v>32</v>
      </c>
      <c r="Y26" s="174">
        <v>30</v>
      </c>
      <c r="Z26" s="174">
        <v>31</v>
      </c>
      <c r="AA26" s="174">
        <v>148</v>
      </c>
      <c r="AB26" s="174">
        <v>132</v>
      </c>
      <c r="AC26" s="174">
        <v>127</v>
      </c>
      <c r="AD26" s="174">
        <v>121</v>
      </c>
      <c r="AE26" s="174">
        <v>116</v>
      </c>
      <c r="AF26" s="174">
        <v>102</v>
      </c>
      <c r="AG26" s="174">
        <v>84</v>
      </c>
      <c r="AH26" s="174">
        <v>73</v>
      </c>
      <c r="AI26" s="174">
        <v>59</v>
      </c>
      <c r="AJ26" s="174">
        <v>41</v>
      </c>
      <c r="AK26" s="174">
        <v>28</v>
      </c>
      <c r="AL26" s="174">
        <v>17</v>
      </c>
      <c r="AM26" s="174">
        <v>10</v>
      </c>
      <c r="AN26" s="175">
        <v>8</v>
      </c>
      <c r="AO26" s="176">
        <v>2</v>
      </c>
      <c r="AP26" s="174">
        <v>16</v>
      </c>
      <c r="AQ26" s="175">
        <v>16</v>
      </c>
      <c r="AR26" s="177">
        <v>39</v>
      </c>
      <c r="AS26" s="178">
        <v>834</v>
      </c>
      <c r="AT26" s="176">
        <v>86</v>
      </c>
      <c r="AU26" s="174">
        <v>78</v>
      </c>
      <c r="AV26" s="175">
        <v>356</v>
      </c>
      <c r="AW26" s="179">
        <v>41</v>
      </c>
      <c r="AX26" s="119" t="s">
        <v>21</v>
      </c>
      <c r="AY26" s="155" t="s">
        <v>23</v>
      </c>
      <c r="AZ26" s="156" t="s">
        <v>239</v>
      </c>
    </row>
    <row r="27" spans="1:52" s="180" customFormat="1" ht="16.5" customHeight="1" x14ac:dyDescent="0.2">
      <c r="A27" s="171">
        <v>220101</v>
      </c>
      <c r="B27" s="165" t="s">
        <v>204</v>
      </c>
      <c r="C27" s="165" t="s">
        <v>240</v>
      </c>
      <c r="D27" s="172" t="s">
        <v>241</v>
      </c>
      <c r="E27" s="122">
        <v>1.1128885615311137</v>
      </c>
      <c r="F27" s="173">
        <f t="shared" si="2"/>
        <v>977</v>
      </c>
      <c r="G27" s="174">
        <v>18</v>
      </c>
      <c r="H27" s="174">
        <v>19</v>
      </c>
      <c r="I27" s="174">
        <v>19</v>
      </c>
      <c r="J27" s="174">
        <v>19</v>
      </c>
      <c r="K27" s="174">
        <v>20</v>
      </c>
      <c r="L27" s="174">
        <v>20</v>
      </c>
      <c r="M27" s="174">
        <v>19</v>
      </c>
      <c r="N27" s="174">
        <v>18</v>
      </c>
      <c r="O27" s="174">
        <v>20</v>
      </c>
      <c r="P27" s="174">
        <v>20</v>
      </c>
      <c r="Q27" s="174">
        <v>21</v>
      </c>
      <c r="R27" s="174">
        <v>20</v>
      </c>
      <c r="S27" s="174">
        <v>19</v>
      </c>
      <c r="T27" s="174">
        <v>20</v>
      </c>
      <c r="U27" s="174">
        <v>19</v>
      </c>
      <c r="V27" s="174">
        <v>18</v>
      </c>
      <c r="W27" s="174">
        <v>17</v>
      </c>
      <c r="X27" s="174">
        <v>18</v>
      </c>
      <c r="Y27" s="174">
        <v>17</v>
      </c>
      <c r="Z27" s="174">
        <v>18</v>
      </c>
      <c r="AA27" s="174">
        <v>83</v>
      </c>
      <c r="AB27" s="174">
        <v>74</v>
      </c>
      <c r="AC27" s="174">
        <v>71</v>
      </c>
      <c r="AD27" s="174">
        <v>68</v>
      </c>
      <c r="AE27" s="174">
        <v>65</v>
      </c>
      <c r="AF27" s="174">
        <v>58</v>
      </c>
      <c r="AG27" s="174">
        <v>47</v>
      </c>
      <c r="AH27" s="174">
        <v>41</v>
      </c>
      <c r="AI27" s="174">
        <v>33</v>
      </c>
      <c r="AJ27" s="174">
        <v>23</v>
      </c>
      <c r="AK27" s="174">
        <v>16</v>
      </c>
      <c r="AL27" s="174">
        <v>9</v>
      </c>
      <c r="AM27" s="174">
        <v>5</v>
      </c>
      <c r="AN27" s="175">
        <v>5</v>
      </c>
      <c r="AO27" s="176">
        <v>1</v>
      </c>
      <c r="AP27" s="174">
        <v>9</v>
      </c>
      <c r="AQ27" s="175">
        <v>9</v>
      </c>
      <c r="AR27" s="177">
        <v>22</v>
      </c>
      <c r="AS27" s="178">
        <v>469</v>
      </c>
      <c r="AT27" s="176">
        <v>48</v>
      </c>
      <c r="AU27" s="174">
        <v>44</v>
      </c>
      <c r="AV27" s="175">
        <v>201</v>
      </c>
      <c r="AW27" s="179">
        <v>23</v>
      </c>
      <c r="AX27" s="119" t="s">
        <v>21</v>
      </c>
      <c r="AY27" s="155" t="s">
        <v>198</v>
      </c>
      <c r="AZ27" s="156" t="s">
        <v>242</v>
      </c>
    </row>
    <row r="28" spans="1:52" s="180" customFormat="1" ht="16.5" customHeight="1" x14ac:dyDescent="0.2">
      <c r="A28" s="171">
        <v>220101</v>
      </c>
      <c r="B28" s="165" t="s">
        <v>200</v>
      </c>
      <c r="C28" s="165" t="s">
        <v>243</v>
      </c>
      <c r="D28" s="172" t="s">
        <v>244</v>
      </c>
      <c r="E28" s="122">
        <v>2.0301297027310077</v>
      </c>
      <c r="F28" s="173">
        <f t="shared" si="2"/>
        <v>1787</v>
      </c>
      <c r="G28" s="174">
        <v>33</v>
      </c>
      <c r="H28" s="174">
        <v>35</v>
      </c>
      <c r="I28" s="174">
        <v>35</v>
      </c>
      <c r="J28" s="174">
        <v>35</v>
      </c>
      <c r="K28" s="174">
        <v>36</v>
      </c>
      <c r="L28" s="174">
        <v>37</v>
      </c>
      <c r="M28" s="174">
        <v>34</v>
      </c>
      <c r="N28" s="174">
        <v>33</v>
      </c>
      <c r="O28" s="174">
        <v>37</v>
      </c>
      <c r="P28" s="174">
        <v>37</v>
      </c>
      <c r="Q28" s="174">
        <v>38</v>
      </c>
      <c r="R28" s="174">
        <v>36</v>
      </c>
      <c r="S28" s="174">
        <v>35</v>
      </c>
      <c r="T28" s="174">
        <v>36</v>
      </c>
      <c r="U28" s="174">
        <v>35</v>
      </c>
      <c r="V28" s="174">
        <v>33</v>
      </c>
      <c r="W28" s="174">
        <v>32</v>
      </c>
      <c r="X28" s="174">
        <v>33</v>
      </c>
      <c r="Y28" s="174">
        <v>31</v>
      </c>
      <c r="Z28" s="174">
        <v>32</v>
      </c>
      <c r="AA28" s="174">
        <v>152</v>
      </c>
      <c r="AB28" s="174">
        <v>136</v>
      </c>
      <c r="AC28" s="174">
        <v>130</v>
      </c>
      <c r="AD28" s="174">
        <v>124</v>
      </c>
      <c r="AE28" s="174">
        <v>119</v>
      </c>
      <c r="AF28" s="174">
        <v>105</v>
      </c>
      <c r="AG28" s="174">
        <v>87</v>
      </c>
      <c r="AH28" s="174">
        <v>75</v>
      </c>
      <c r="AI28" s="174">
        <v>60</v>
      </c>
      <c r="AJ28" s="174">
        <v>42</v>
      </c>
      <c r="AK28" s="174">
        <v>29</v>
      </c>
      <c r="AL28" s="174">
        <v>17</v>
      </c>
      <c r="AM28" s="174">
        <v>10</v>
      </c>
      <c r="AN28" s="175">
        <v>8</v>
      </c>
      <c r="AO28" s="176">
        <v>2</v>
      </c>
      <c r="AP28" s="174">
        <v>16</v>
      </c>
      <c r="AQ28" s="175">
        <v>16</v>
      </c>
      <c r="AR28" s="177">
        <v>40</v>
      </c>
      <c r="AS28" s="178">
        <v>855</v>
      </c>
      <c r="AT28" s="176">
        <v>88</v>
      </c>
      <c r="AU28" s="174">
        <v>80</v>
      </c>
      <c r="AV28" s="175">
        <v>366</v>
      </c>
      <c r="AW28" s="179">
        <v>42</v>
      </c>
      <c r="AX28" s="119" t="s">
        <v>21</v>
      </c>
      <c r="AY28" s="155" t="s">
        <v>194</v>
      </c>
      <c r="AZ28" s="156" t="s">
        <v>245</v>
      </c>
    </row>
    <row r="29" spans="1:52" s="180" customFormat="1" ht="16.5" customHeight="1" x14ac:dyDescent="0.2">
      <c r="A29" s="171">
        <v>220101</v>
      </c>
      <c r="B29" s="165" t="s">
        <v>204</v>
      </c>
      <c r="C29" s="165" t="s">
        <v>246</v>
      </c>
      <c r="D29" s="172" t="s">
        <v>247</v>
      </c>
      <c r="E29" s="122">
        <v>3.7817495482846324</v>
      </c>
      <c r="F29" s="173">
        <f t="shared" si="2"/>
        <v>3326</v>
      </c>
      <c r="G29" s="174">
        <v>61</v>
      </c>
      <c r="H29" s="174">
        <v>65</v>
      </c>
      <c r="I29" s="174">
        <v>66</v>
      </c>
      <c r="J29" s="174">
        <v>64</v>
      </c>
      <c r="K29" s="174">
        <v>68</v>
      </c>
      <c r="L29" s="174">
        <v>69</v>
      </c>
      <c r="M29" s="174">
        <v>63</v>
      </c>
      <c r="N29" s="174">
        <v>61</v>
      </c>
      <c r="O29" s="174">
        <v>69</v>
      </c>
      <c r="P29" s="174">
        <v>68</v>
      </c>
      <c r="Q29" s="174">
        <v>70</v>
      </c>
      <c r="R29" s="174">
        <v>67</v>
      </c>
      <c r="S29" s="174">
        <v>66</v>
      </c>
      <c r="T29" s="174">
        <v>67</v>
      </c>
      <c r="U29" s="174">
        <v>65</v>
      </c>
      <c r="V29" s="174">
        <v>62</v>
      </c>
      <c r="W29" s="174">
        <v>59</v>
      </c>
      <c r="X29" s="174">
        <v>62</v>
      </c>
      <c r="Y29" s="174">
        <v>57</v>
      </c>
      <c r="Z29" s="174">
        <v>60</v>
      </c>
      <c r="AA29" s="174">
        <v>282</v>
      </c>
      <c r="AB29" s="174">
        <v>253</v>
      </c>
      <c r="AC29" s="174">
        <v>242</v>
      </c>
      <c r="AD29" s="174">
        <v>230</v>
      </c>
      <c r="AE29" s="174">
        <v>222</v>
      </c>
      <c r="AF29" s="174">
        <v>195</v>
      </c>
      <c r="AG29" s="174">
        <v>161</v>
      </c>
      <c r="AH29" s="174">
        <v>140</v>
      </c>
      <c r="AI29" s="174">
        <v>112</v>
      </c>
      <c r="AJ29" s="174">
        <v>79</v>
      </c>
      <c r="AK29" s="174">
        <v>54</v>
      </c>
      <c r="AL29" s="174">
        <v>32</v>
      </c>
      <c r="AM29" s="174">
        <v>19</v>
      </c>
      <c r="AN29" s="175">
        <v>16</v>
      </c>
      <c r="AO29" s="176">
        <v>3</v>
      </c>
      <c r="AP29" s="174">
        <v>31</v>
      </c>
      <c r="AQ29" s="175">
        <v>30</v>
      </c>
      <c r="AR29" s="177">
        <v>75</v>
      </c>
      <c r="AS29" s="178">
        <v>1593</v>
      </c>
      <c r="AT29" s="176">
        <v>165</v>
      </c>
      <c r="AU29" s="174">
        <v>149</v>
      </c>
      <c r="AV29" s="175">
        <v>681</v>
      </c>
      <c r="AW29" s="179">
        <v>79</v>
      </c>
      <c r="AX29" s="119" t="s">
        <v>21</v>
      </c>
      <c r="AY29" s="155" t="s">
        <v>194</v>
      </c>
      <c r="AZ29" s="156" t="s">
        <v>248</v>
      </c>
    </row>
    <row r="30" spans="1:52" s="180" customFormat="1" ht="16.5" customHeight="1" x14ac:dyDescent="0.2">
      <c r="A30" s="171">
        <v>220101</v>
      </c>
      <c r="B30" s="165" t="s">
        <v>204</v>
      </c>
      <c r="C30" s="165" t="s">
        <v>249</v>
      </c>
      <c r="D30" s="172" t="s">
        <v>250</v>
      </c>
      <c r="E30" s="122">
        <v>2.3961054654682306</v>
      </c>
      <c r="F30" s="173">
        <f t="shared" si="2"/>
        <v>2111</v>
      </c>
      <c r="G30" s="174">
        <v>39</v>
      </c>
      <c r="H30" s="174">
        <v>41</v>
      </c>
      <c r="I30" s="174">
        <v>42</v>
      </c>
      <c r="J30" s="174">
        <v>41</v>
      </c>
      <c r="K30" s="174">
        <v>43</v>
      </c>
      <c r="L30" s="174">
        <v>44</v>
      </c>
      <c r="M30" s="174">
        <v>40</v>
      </c>
      <c r="N30" s="174">
        <v>39</v>
      </c>
      <c r="O30" s="174">
        <v>44</v>
      </c>
      <c r="P30" s="174">
        <v>43</v>
      </c>
      <c r="Q30" s="174">
        <v>44</v>
      </c>
      <c r="R30" s="174">
        <v>43</v>
      </c>
      <c r="S30" s="174">
        <v>42</v>
      </c>
      <c r="T30" s="174">
        <v>43</v>
      </c>
      <c r="U30" s="174">
        <v>41</v>
      </c>
      <c r="V30" s="174">
        <v>39</v>
      </c>
      <c r="W30" s="174">
        <v>38</v>
      </c>
      <c r="X30" s="174">
        <v>39</v>
      </c>
      <c r="Y30" s="174">
        <v>36</v>
      </c>
      <c r="Z30" s="174">
        <v>38</v>
      </c>
      <c r="AA30" s="174">
        <v>179</v>
      </c>
      <c r="AB30" s="174">
        <v>160</v>
      </c>
      <c r="AC30" s="174">
        <v>154</v>
      </c>
      <c r="AD30" s="174">
        <v>146</v>
      </c>
      <c r="AE30" s="174">
        <v>141</v>
      </c>
      <c r="AF30" s="174">
        <v>124</v>
      </c>
      <c r="AG30" s="174">
        <v>102</v>
      </c>
      <c r="AH30" s="174">
        <v>89</v>
      </c>
      <c r="AI30" s="174">
        <v>71</v>
      </c>
      <c r="AJ30" s="174">
        <v>50</v>
      </c>
      <c r="AK30" s="174">
        <v>34</v>
      </c>
      <c r="AL30" s="174">
        <v>20</v>
      </c>
      <c r="AM30" s="174">
        <v>12</v>
      </c>
      <c r="AN30" s="175">
        <v>10</v>
      </c>
      <c r="AO30" s="176">
        <v>2</v>
      </c>
      <c r="AP30" s="174">
        <v>19</v>
      </c>
      <c r="AQ30" s="175">
        <v>19</v>
      </c>
      <c r="AR30" s="177">
        <v>47</v>
      </c>
      <c r="AS30" s="178">
        <v>1010</v>
      </c>
      <c r="AT30" s="176">
        <v>104</v>
      </c>
      <c r="AU30" s="174">
        <v>95</v>
      </c>
      <c r="AV30" s="175">
        <v>432</v>
      </c>
      <c r="AW30" s="179">
        <v>50</v>
      </c>
      <c r="AX30" s="119" t="s">
        <v>21</v>
      </c>
      <c r="AY30" s="155" t="s">
        <v>198</v>
      </c>
      <c r="AZ30" s="156" t="s">
        <v>251</v>
      </c>
    </row>
    <row r="31" spans="1:52" s="180" customFormat="1" ht="16.5" customHeight="1" x14ac:dyDescent="0.2">
      <c r="A31" s="171">
        <v>220101</v>
      </c>
      <c r="B31" s="165" t="s">
        <v>204</v>
      </c>
      <c r="C31" s="165" t="s">
        <v>252</v>
      </c>
      <c r="D31" s="172" t="s">
        <v>253</v>
      </c>
      <c r="E31" s="122">
        <v>1.8241244777940178</v>
      </c>
      <c r="F31" s="173">
        <f t="shared" si="2"/>
        <v>1609</v>
      </c>
      <c r="G31" s="174">
        <v>30</v>
      </c>
      <c r="H31" s="174">
        <v>32</v>
      </c>
      <c r="I31" s="174">
        <v>32</v>
      </c>
      <c r="J31" s="174">
        <v>31</v>
      </c>
      <c r="K31" s="174">
        <v>33</v>
      </c>
      <c r="L31" s="174">
        <v>33</v>
      </c>
      <c r="M31" s="174">
        <v>31</v>
      </c>
      <c r="N31" s="174">
        <v>30</v>
      </c>
      <c r="O31" s="174">
        <v>33</v>
      </c>
      <c r="P31" s="174">
        <v>33</v>
      </c>
      <c r="Q31" s="174">
        <v>34</v>
      </c>
      <c r="R31" s="174">
        <v>32</v>
      </c>
      <c r="S31" s="174">
        <v>32</v>
      </c>
      <c r="T31" s="174">
        <v>33</v>
      </c>
      <c r="U31" s="174">
        <v>32</v>
      </c>
      <c r="V31" s="174">
        <v>30</v>
      </c>
      <c r="W31" s="174">
        <v>29</v>
      </c>
      <c r="X31" s="174">
        <v>30</v>
      </c>
      <c r="Y31" s="174">
        <v>27</v>
      </c>
      <c r="Z31" s="174">
        <v>29</v>
      </c>
      <c r="AA31" s="174">
        <v>136</v>
      </c>
      <c r="AB31" s="174">
        <v>122</v>
      </c>
      <c r="AC31" s="174">
        <v>117</v>
      </c>
      <c r="AD31" s="174">
        <v>111</v>
      </c>
      <c r="AE31" s="174">
        <v>107</v>
      </c>
      <c r="AF31" s="174">
        <v>94</v>
      </c>
      <c r="AG31" s="174">
        <v>78</v>
      </c>
      <c r="AH31" s="174">
        <v>68</v>
      </c>
      <c r="AI31" s="174">
        <v>54</v>
      </c>
      <c r="AJ31" s="174">
        <v>38</v>
      </c>
      <c r="AK31" s="174">
        <v>26</v>
      </c>
      <c r="AL31" s="174">
        <v>15</v>
      </c>
      <c r="AM31" s="174">
        <v>9</v>
      </c>
      <c r="AN31" s="175">
        <v>8</v>
      </c>
      <c r="AO31" s="176">
        <v>2</v>
      </c>
      <c r="AP31" s="174">
        <v>15</v>
      </c>
      <c r="AQ31" s="175">
        <v>15</v>
      </c>
      <c r="AR31" s="177">
        <v>36</v>
      </c>
      <c r="AS31" s="178">
        <v>769</v>
      </c>
      <c r="AT31" s="176">
        <v>79</v>
      </c>
      <c r="AU31" s="174">
        <v>72</v>
      </c>
      <c r="AV31" s="175">
        <v>329</v>
      </c>
      <c r="AW31" s="179">
        <v>38</v>
      </c>
      <c r="AX31" s="119" t="s">
        <v>21</v>
      </c>
      <c r="AY31" s="155" t="s">
        <v>194</v>
      </c>
      <c r="AZ31" s="156" t="s">
        <v>254</v>
      </c>
    </row>
    <row r="32" spans="1:52" s="180" customFormat="1" ht="16.5" hidden="1" customHeight="1" x14ac:dyDescent="0.2">
      <c r="A32" s="171">
        <v>220101</v>
      </c>
      <c r="B32" s="165" t="s">
        <v>204</v>
      </c>
      <c r="C32" s="165" t="s">
        <v>255</v>
      </c>
      <c r="D32" s="172" t="s">
        <v>256</v>
      </c>
      <c r="E32" s="122">
        <v>1.0645521400375182</v>
      </c>
      <c r="F32" s="173">
        <f t="shared" si="2"/>
        <v>934</v>
      </c>
      <c r="G32" s="174">
        <v>17</v>
      </c>
      <c r="H32" s="174">
        <v>18</v>
      </c>
      <c r="I32" s="174">
        <v>19</v>
      </c>
      <c r="J32" s="174">
        <v>18</v>
      </c>
      <c r="K32" s="174">
        <v>19</v>
      </c>
      <c r="L32" s="174">
        <v>19</v>
      </c>
      <c r="M32" s="174">
        <v>18</v>
      </c>
      <c r="N32" s="174">
        <v>17</v>
      </c>
      <c r="O32" s="174">
        <v>19</v>
      </c>
      <c r="P32" s="174">
        <v>19</v>
      </c>
      <c r="Q32" s="174">
        <v>20</v>
      </c>
      <c r="R32" s="174">
        <v>19</v>
      </c>
      <c r="S32" s="174">
        <v>19</v>
      </c>
      <c r="T32" s="174">
        <v>19</v>
      </c>
      <c r="U32" s="174">
        <v>18</v>
      </c>
      <c r="V32" s="174">
        <v>17</v>
      </c>
      <c r="W32" s="174">
        <v>17</v>
      </c>
      <c r="X32" s="174">
        <v>17</v>
      </c>
      <c r="Y32" s="174">
        <v>16</v>
      </c>
      <c r="Z32" s="174">
        <v>17</v>
      </c>
      <c r="AA32" s="174">
        <v>79</v>
      </c>
      <c r="AB32" s="174">
        <v>71</v>
      </c>
      <c r="AC32" s="174">
        <v>68</v>
      </c>
      <c r="AD32" s="174">
        <v>65</v>
      </c>
      <c r="AE32" s="174">
        <v>63</v>
      </c>
      <c r="AF32" s="174">
        <v>55</v>
      </c>
      <c r="AG32" s="174">
        <v>45</v>
      </c>
      <c r="AH32" s="174">
        <v>39</v>
      </c>
      <c r="AI32" s="174">
        <v>32</v>
      </c>
      <c r="AJ32" s="174">
        <v>22</v>
      </c>
      <c r="AK32" s="174">
        <v>15</v>
      </c>
      <c r="AL32" s="174">
        <v>9</v>
      </c>
      <c r="AM32" s="174">
        <v>5</v>
      </c>
      <c r="AN32" s="175">
        <v>4</v>
      </c>
      <c r="AO32" s="176">
        <v>1</v>
      </c>
      <c r="AP32" s="174">
        <v>9</v>
      </c>
      <c r="AQ32" s="175">
        <v>9</v>
      </c>
      <c r="AR32" s="177">
        <v>21</v>
      </c>
      <c r="AS32" s="178">
        <v>449</v>
      </c>
      <c r="AT32" s="176">
        <v>46</v>
      </c>
      <c r="AU32" s="174">
        <v>42</v>
      </c>
      <c r="AV32" s="175">
        <v>192</v>
      </c>
      <c r="AW32" s="179">
        <v>22</v>
      </c>
      <c r="AX32" s="119" t="s">
        <v>72</v>
      </c>
      <c r="AY32" s="155" t="s">
        <v>213</v>
      </c>
      <c r="AZ32" s="156" t="s">
        <v>257</v>
      </c>
    </row>
    <row r="33" spans="1:52" s="180" customFormat="1" ht="16.5" customHeight="1" x14ac:dyDescent="0.2">
      <c r="A33" s="171">
        <v>220101</v>
      </c>
      <c r="B33" s="165" t="s">
        <v>204</v>
      </c>
      <c r="C33" s="165" t="s">
        <v>258</v>
      </c>
      <c r="D33" s="181" t="s">
        <v>259</v>
      </c>
      <c r="E33" s="122">
        <v>1.2061088029830478</v>
      </c>
      <c r="F33" s="173">
        <f t="shared" si="2"/>
        <v>1062</v>
      </c>
      <c r="G33" s="174">
        <v>20</v>
      </c>
      <c r="H33" s="174">
        <v>21</v>
      </c>
      <c r="I33" s="174">
        <v>21</v>
      </c>
      <c r="J33" s="174">
        <v>21</v>
      </c>
      <c r="K33" s="174">
        <v>22</v>
      </c>
      <c r="L33" s="174">
        <v>22</v>
      </c>
      <c r="M33" s="174">
        <v>20</v>
      </c>
      <c r="N33" s="174">
        <v>20</v>
      </c>
      <c r="O33" s="174">
        <v>22</v>
      </c>
      <c r="P33" s="174">
        <v>22</v>
      </c>
      <c r="Q33" s="174">
        <v>22</v>
      </c>
      <c r="R33" s="174">
        <v>21</v>
      </c>
      <c r="S33" s="174">
        <v>21</v>
      </c>
      <c r="T33" s="174">
        <v>21</v>
      </c>
      <c r="U33" s="174">
        <v>21</v>
      </c>
      <c r="V33" s="174">
        <v>20</v>
      </c>
      <c r="W33" s="174">
        <v>19</v>
      </c>
      <c r="X33" s="174">
        <v>20</v>
      </c>
      <c r="Y33" s="174">
        <v>18</v>
      </c>
      <c r="Z33" s="174">
        <v>19</v>
      </c>
      <c r="AA33" s="174">
        <v>90</v>
      </c>
      <c r="AB33" s="174">
        <v>81</v>
      </c>
      <c r="AC33" s="174">
        <v>77</v>
      </c>
      <c r="AD33" s="174">
        <v>73</v>
      </c>
      <c r="AE33" s="174">
        <v>71</v>
      </c>
      <c r="AF33" s="174">
        <v>62</v>
      </c>
      <c r="AG33" s="174">
        <v>51</v>
      </c>
      <c r="AH33" s="174">
        <v>45</v>
      </c>
      <c r="AI33" s="174">
        <v>36</v>
      </c>
      <c r="AJ33" s="174">
        <v>25</v>
      </c>
      <c r="AK33" s="174">
        <v>17</v>
      </c>
      <c r="AL33" s="174">
        <v>10</v>
      </c>
      <c r="AM33" s="174">
        <v>6</v>
      </c>
      <c r="AN33" s="175">
        <v>5</v>
      </c>
      <c r="AO33" s="176">
        <v>1</v>
      </c>
      <c r="AP33" s="174">
        <v>10</v>
      </c>
      <c r="AQ33" s="175">
        <v>10</v>
      </c>
      <c r="AR33" s="177">
        <v>24</v>
      </c>
      <c r="AS33" s="178">
        <v>508</v>
      </c>
      <c r="AT33" s="176">
        <v>52</v>
      </c>
      <c r="AU33" s="174">
        <v>48</v>
      </c>
      <c r="AV33" s="175">
        <v>217</v>
      </c>
      <c r="AW33" s="179">
        <v>25</v>
      </c>
      <c r="AX33" s="119" t="s">
        <v>21</v>
      </c>
      <c r="AY33" s="155" t="s">
        <v>194</v>
      </c>
      <c r="AZ33" s="156" t="s">
        <v>260</v>
      </c>
    </row>
    <row r="34" spans="1:52" s="180" customFormat="1" ht="16.5" customHeight="1" x14ac:dyDescent="0.2">
      <c r="A34" s="171">
        <v>220101</v>
      </c>
      <c r="B34" s="165" t="s">
        <v>204</v>
      </c>
      <c r="C34" s="165" t="s">
        <v>261</v>
      </c>
      <c r="D34" s="181" t="s">
        <v>262</v>
      </c>
      <c r="E34" s="122">
        <v>1.7815423921925171</v>
      </c>
      <c r="F34" s="173">
        <f t="shared" si="2"/>
        <v>1570</v>
      </c>
      <c r="G34" s="174">
        <v>29</v>
      </c>
      <c r="H34" s="174">
        <v>31</v>
      </c>
      <c r="I34" s="174">
        <v>31</v>
      </c>
      <c r="J34" s="174">
        <v>30</v>
      </c>
      <c r="K34" s="174">
        <v>32</v>
      </c>
      <c r="L34" s="174">
        <v>32</v>
      </c>
      <c r="M34" s="174">
        <v>30</v>
      </c>
      <c r="N34" s="174">
        <v>29</v>
      </c>
      <c r="O34" s="174">
        <v>33</v>
      </c>
      <c r="P34" s="174">
        <v>32</v>
      </c>
      <c r="Q34" s="174">
        <v>33</v>
      </c>
      <c r="R34" s="174">
        <v>32</v>
      </c>
      <c r="S34" s="174">
        <v>31</v>
      </c>
      <c r="T34" s="174">
        <v>32</v>
      </c>
      <c r="U34" s="174">
        <v>31</v>
      </c>
      <c r="V34" s="174">
        <v>29</v>
      </c>
      <c r="W34" s="174">
        <v>28</v>
      </c>
      <c r="X34" s="174">
        <v>29</v>
      </c>
      <c r="Y34" s="174">
        <v>27</v>
      </c>
      <c r="Z34" s="174">
        <v>28</v>
      </c>
      <c r="AA34" s="174">
        <v>133</v>
      </c>
      <c r="AB34" s="174">
        <v>119</v>
      </c>
      <c r="AC34" s="174">
        <v>114</v>
      </c>
      <c r="AD34" s="174">
        <v>109</v>
      </c>
      <c r="AE34" s="174">
        <v>105</v>
      </c>
      <c r="AF34" s="174">
        <v>92</v>
      </c>
      <c r="AG34" s="174">
        <v>76</v>
      </c>
      <c r="AH34" s="174">
        <v>66</v>
      </c>
      <c r="AI34" s="174">
        <v>53</v>
      </c>
      <c r="AJ34" s="174">
        <v>37</v>
      </c>
      <c r="AK34" s="174">
        <v>26</v>
      </c>
      <c r="AL34" s="174">
        <v>15</v>
      </c>
      <c r="AM34" s="174">
        <v>9</v>
      </c>
      <c r="AN34" s="175">
        <v>7</v>
      </c>
      <c r="AO34" s="176">
        <v>2</v>
      </c>
      <c r="AP34" s="174">
        <v>14</v>
      </c>
      <c r="AQ34" s="175">
        <v>14</v>
      </c>
      <c r="AR34" s="177">
        <v>35</v>
      </c>
      <c r="AS34" s="178">
        <v>751</v>
      </c>
      <c r="AT34" s="176">
        <v>77</v>
      </c>
      <c r="AU34" s="174">
        <v>70</v>
      </c>
      <c r="AV34" s="175">
        <v>321</v>
      </c>
      <c r="AW34" s="179">
        <v>37</v>
      </c>
      <c r="AX34" s="119" t="s">
        <v>21</v>
      </c>
      <c r="AY34" s="155" t="s">
        <v>194</v>
      </c>
      <c r="AZ34" s="156" t="s">
        <v>261</v>
      </c>
    </row>
    <row r="35" spans="1:52" s="183" customFormat="1" ht="16.5" hidden="1" customHeight="1" x14ac:dyDescent="0.2">
      <c r="A35" s="157">
        <v>220102</v>
      </c>
      <c r="B35" s="158"/>
      <c r="C35" s="158" t="s">
        <v>22</v>
      </c>
      <c r="D35" s="158" t="s">
        <v>23</v>
      </c>
      <c r="E35" s="123">
        <f>SUM(E37:E38)</f>
        <v>100</v>
      </c>
      <c r="F35" s="158">
        <f>SUM(G35:AN35)</f>
        <v>4888</v>
      </c>
      <c r="G35" s="158">
        <f>+G37+G38</f>
        <v>67</v>
      </c>
      <c r="H35" s="158">
        <f t="shared" ref="H35:AW35" si="8">+H37+H38</f>
        <v>107</v>
      </c>
      <c r="I35" s="158">
        <f t="shared" si="8"/>
        <v>99</v>
      </c>
      <c r="J35" s="158">
        <f t="shared" si="8"/>
        <v>116</v>
      </c>
      <c r="K35" s="158">
        <f t="shared" si="8"/>
        <v>108</v>
      </c>
      <c r="L35" s="158">
        <f t="shared" si="8"/>
        <v>96</v>
      </c>
      <c r="M35" s="158">
        <f t="shared" si="8"/>
        <v>111</v>
      </c>
      <c r="N35" s="158">
        <f t="shared" si="8"/>
        <v>106</v>
      </c>
      <c r="O35" s="158">
        <f t="shared" si="8"/>
        <v>92</v>
      </c>
      <c r="P35" s="158">
        <f t="shared" si="8"/>
        <v>102</v>
      </c>
      <c r="Q35" s="158">
        <f t="shared" si="8"/>
        <v>89</v>
      </c>
      <c r="R35" s="158">
        <f t="shared" si="8"/>
        <v>81</v>
      </c>
      <c r="S35" s="158">
        <f t="shared" si="8"/>
        <v>80</v>
      </c>
      <c r="T35" s="158">
        <f t="shared" si="8"/>
        <v>78</v>
      </c>
      <c r="U35" s="158">
        <f t="shared" si="8"/>
        <v>89</v>
      </c>
      <c r="V35" s="158">
        <f t="shared" si="8"/>
        <v>87</v>
      </c>
      <c r="W35" s="158">
        <f t="shared" si="8"/>
        <v>93</v>
      </c>
      <c r="X35" s="158">
        <f t="shared" si="8"/>
        <v>64</v>
      </c>
      <c r="Y35" s="158">
        <f t="shared" si="8"/>
        <v>71</v>
      </c>
      <c r="Z35" s="158">
        <f t="shared" si="8"/>
        <v>63</v>
      </c>
      <c r="AA35" s="158">
        <f t="shared" si="8"/>
        <v>382</v>
      </c>
      <c r="AB35" s="158">
        <f t="shared" si="8"/>
        <v>412</v>
      </c>
      <c r="AC35" s="158">
        <f t="shared" si="8"/>
        <v>343</v>
      </c>
      <c r="AD35" s="158">
        <f t="shared" si="8"/>
        <v>314</v>
      </c>
      <c r="AE35" s="158">
        <f t="shared" si="8"/>
        <v>313</v>
      </c>
      <c r="AF35" s="158">
        <f t="shared" si="8"/>
        <v>292</v>
      </c>
      <c r="AG35" s="158">
        <f t="shared" si="8"/>
        <v>256</v>
      </c>
      <c r="AH35" s="158">
        <f t="shared" si="8"/>
        <v>253</v>
      </c>
      <c r="AI35" s="158">
        <f t="shared" si="8"/>
        <v>196</v>
      </c>
      <c r="AJ35" s="158">
        <f t="shared" si="8"/>
        <v>134</v>
      </c>
      <c r="AK35" s="158">
        <f t="shared" si="8"/>
        <v>78</v>
      </c>
      <c r="AL35" s="158">
        <f t="shared" si="8"/>
        <v>57</v>
      </c>
      <c r="AM35" s="158">
        <f t="shared" si="8"/>
        <v>31</v>
      </c>
      <c r="AN35" s="158">
        <f t="shared" si="8"/>
        <v>28</v>
      </c>
      <c r="AO35" s="158">
        <f t="shared" si="8"/>
        <v>6</v>
      </c>
      <c r="AP35" s="158">
        <f t="shared" si="8"/>
        <v>32</v>
      </c>
      <c r="AQ35" s="158">
        <f t="shared" si="8"/>
        <v>35</v>
      </c>
      <c r="AR35" s="158">
        <f t="shared" si="8"/>
        <v>81</v>
      </c>
      <c r="AS35" s="158">
        <f t="shared" si="8"/>
        <v>2270</v>
      </c>
      <c r="AT35" s="158">
        <f t="shared" si="8"/>
        <v>203</v>
      </c>
      <c r="AU35" s="158">
        <f t="shared" si="8"/>
        <v>184</v>
      </c>
      <c r="AV35" s="158">
        <f t="shared" si="8"/>
        <v>949</v>
      </c>
      <c r="AW35" s="158">
        <f t="shared" si="8"/>
        <v>214</v>
      </c>
      <c r="AX35" s="119"/>
      <c r="AY35" s="182"/>
      <c r="AZ35" s="162"/>
    </row>
    <row r="36" spans="1:52" s="90" customFormat="1" ht="16.5" hidden="1" customHeight="1" x14ac:dyDescent="0.2">
      <c r="A36" s="109"/>
      <c r="B36" s="104"/>
      <c r="C36" s="106"/>
      <c r="D36" s="105"/>
      <c r="E36" s="122"/>
      <c r="F36" s="149">
        <f>SUM(G36:AN36)</f>
        <v>100.00000000000001</v>
      </c>
      <c r="G36" s="150">
        <f>G35*100/$F35</f>
        <v>1.3707037643207856</v>
      </c>
      <c r="H36" s="150">
        <f t="shared" ref="H36:AW36" si="9">H35*100/$F35</f>
        <v>2.1890343698854338</v>
      </c>
      <c r="I36" s="150">
        <f t="shared" si="9"/>
        <v>2.0253682487725042</v>
      </c>
      <c r="J36" s="150">
        <f t="shared" si="9"/>
        <v>2.3731587561374794</v>
      </c>
      <c r="K36" s="150">
        <f t="shared" si="9"/>
        <v>2.2094926350245498</v>
      </c>
      <c r="L36" s="150">
        <f t="shared" si="9"/>
        <v>1.9639934533551555</v>
      </c>
      <c r="M36" s="150">
        <f t="shared" si="9"/>
        <v>2.2708674304418985</v>
      </c>
      <c r="N36" s="150">
        <f t="shared" si="9"/>
        <v>2.1685761047463177</v>
      </c>
      <c r="O36" s="150">
        <f t="shared" si="9"/>
        <v>1.8821603927986907</v>
      </c>
      <c r="P36" s="150">
        <f t="shared" si="9"/>
        <v>2.0867430441898529</v>
      </c>
      <c r="Q36" s="150">
        <f t="shared" si="9"/>
        <v>1.820785597381342</v>
      </c>
      <c r="R36" s="150">
        <f t="shared" si="9"/>
        <v>1.6571194762684125</v>
      </c>
      <c r="S36" s="150">
        <f t="shared" si="9"/>
        <v>1.6366612111292962</v>
      </c>
      <c r="T36" s="150">
        <f t="shared" si="9"/>
        <v>1.5957446808510638</v>
      </c>
      <c r="U36" s="150">
        <f t="shared" si="9"/>
        <v>1.820785597381342</v>
      </c>
      <c r="V36" s="150">
        <f t="shared" si="9"/>
        <v>1.7798690671031097</v>
      </c>
      <c r="W36" s="150">
        <f t="shared" si="9"/>
        <v>1.9026186579378068</v>
      </c>
      <c r="X36" s="150">
        <f t="shared" si="9"/>
        <v>1.3093289689034371</v>
      </c>
      <c r="Y36" s="150">
        <f t="shared" si="9"/>
        <v>1.4525368248772503</v>
      </c>
      <c r="Z36" s="150">
        <f t="shared" si="9"/>
        <v>1.2888707037643208</v>
      </c>
      <c r="AA36" s="150">
        <f t="shared" si="9"/>
        <v>7.8150572831423899</v>
      </c>
      <c r="AB36" s="150">
        <f t="shared" si="9"/>
        <v>8.4288052373158759</v>
      </c>
      <c r="AC36" s="150">
        <f t="shared" si="9"/>
        <v>7.0171849427168578</v>
      </c>
      <c r="AD36" s="150">
        <f t="shared" si="9"/>
        <v>6.4238952536824874</v>
      </c>
      <c r="AE36" s="150">
        <f t="shared" si="9"/>
        <v>6.4034369885433717</v>
      </c>
      <c r="AF36" s="150">
        <f t="shared" si="9"/>
        <v>5.9738134206219309</v>
      </c>
      <c r="AG36" s="150">
        <f t="shared" si="9"/>
        <v>5.2373158756137483</v>
      </c>
      <c r="AH36" s="150">
        <f t="shared" si="9"/>
        <v>5.1759410801963996</v>
      </c>
      <c r="AI36" s="150">
        <f t="shared" si="9"/>
        <v>4.0098199672667754</v>
      </c>
      <c r="AJ36" s="150">
        <f t="shared" si="9"/>
        <v>2.7414075286415711</v>
      </c>
      <c r="AK36" s="150">
        <f t="shared" si="9"/>
        <v>1.5957446808510638</v>
      </c>
      <c r="AL36" s="150">
        <f t="shared" si="9"/>
        <v>1.1661211129296236</v>
      </c>
      <c r="AM36" s="150">
        <f t="shared" si="9"/>
        <v>0.63420621931260224</v>
      </c>
      <c r="AN36" s="151">
        <f t="shared" si="9"/>
        <v>0.57283142389525366</v>
      </c>
      <c r="AO36" s="152">
        <f t="shared" si="9"/>
        <v>0.12274959083469722</v>
      </c>
      <c r="AP36" s="150">
        <f t="shared" si="9"/>
        <v>0.65466448445171854</v>
      </c>
      <c r="AQ36" s="151">
        <f t="shared" si="9"/>
        <v>0.71603927986906712</v>
      </c>
      <c r="AR36" s="153">
        <f t="shared" si="9"/>
        <v>1.6571194762684125</v>
      </c>
      <c r="AS36" s="154">
        <f t="shared" si="9"/>
        <v>46.440261865793779</v>
      </c>
      <c r="AT36" s="152">
        <f t="shared" si="9"/>
        <v>4.1530278232405893</v>
      </c>
      <c r="AU36" s="150">
        <f t="shared" si="9"/>
        <v>3.7643207855973815</v>
      </c>
      <c r="AV36" s="151">
        <f t="shared" si="9"/>
        <v>19.414893617021278</v>
      </c>
      <c r="AW36" s="154">
        <f t="shared" si="9"/>
        <v>4.3780687397708675</v>
      </c>
      <c r="AX36" s="119"/>
      <c r="AY36" s="155"/>
      <c r="AZ36" s="156"/>
    </row>
    <row r="37" spans="1:52" s="180" customFormat="1" ht="16.5" customHeight="1" x14ac:dyDescent="0.2">
      <c r="A37" s="171">
        <v>220102</v>
      </c>
      <c r="B37" s="165" t="s">
        <v>191</v>
      </c>
      <c r="C37" s="165" t="s">
        <v>263</v>
      </c>
      <c r="D37" s="172" t="s">
        <v>264</v>
      </c>
      <c r="E37" s="122">
        <v>85.555555555555557</v>
      </c>
      <c r="F37" s="173">
        <f t="shared" ref="F37:F39" si="10">SUM(G37:AN37)</f>
        <v>4183</v>
      </c>
      <c r="G37" s="174">
        <v>57</v>
      </c>
      <c r="H37" s="174">
        <v>92</v>
      </c>
      <c r="I37" s="174">
        <v>85</v>
      </c>
      <c r="J37" s="174">
        <v>99</v>
      </c>
      <c r="K37" s="174">
        <v>92</v>
      </c>
      <c r="L37" s="174">
        <v>82</v>
      </c>
      <c r="M37" s="174">
        <v>95</v>
      </c>
      <c r="N37" s="174">
        <v>91</v>
      </c>
      <c r="O37" s="174">
        <v>79</v>
      </c>
      <c r="P37" s="174">
        <v>87</v>
      </c>
      <c r="Q37" s="174">
        <v>76</v>
      </c>
      <c r="R37" s="174">
        <v>69</v>
      </c>
      <c r="S37" s="174">
        <v>68</v>
      </c>
      <c r="T37" s="174">
        <v>67</v>
      </c>
      <c r="U37" s="174">
        <v>76</v>
      </c>
      <c r="V37" s="174">
        <v>74</v>
      </c>
      <c r="W37" s="174">
        <v>80</v>
      </c>
      <c r="X37" s="174">
        <v>55</v>
      </c>
      <c r="Y37" s="174">
        <v>61</v>
      </c>
      <c r="Z37" s="174">
        <v>54</v>
      </c>
      <c r="AA37" s="174">
        <v>327</v>
      </c>
      <c r="AB37" s="174">
        <v>352</v>
      </c>
      <c r="AC37" s="174">
        <v>293</v>
      </c>
      <c r="AD37" s="174">
        <v>269</v>
      </c>
      <c r="AE37" s="174">
        <v>268</v>
      </c>
      <c r="AF37" s="174">
        <v>250</v>
      </c>
      <c r="AG37" s="174">
        <v>219</v>
      </c>
      <c r="AH37" s="174">
        <v>216</v>
      </c>
      <c r="AI37" s="174">
        <v>168</v>
      </c>
      <c r="AJ37" s="174">
        <v>115</v>
      </c>
      <c r="AK37" s="174">
        <v>67</v>
      </c>
      <c r="AL37" s="174">
        <v>49</v>
      </c>
      <c r="AM37" s="174">
        <v>27</v>
      </c>
      <c r="AN37" s="175">
        <v>24</v>
      </c>
      <c r="AO37" s="176">
        <v>5</v>
      </c>
      <c r="AP37" s="174">
        <v>27</v>
      </c>
      <c r="AQ37" s="175">
        <v>30</v>
      </c>
      <c r="AR37" s="177">
        <v>69</v>
      </c>
      <c r="AS37" s="178">
        <v>1942</v>
      </c>
      <c r="AT37" s="176">
        <v>174</v>
      </c>
      <c r="AU37" s="174">
        <v>157</v>
      </c>
      <c r="AV37" s="175">
        <v>812</v>
      </c>
      <c r="AW37" s="179">
        <v>183</v>
      </c>
      <c r="AX37" s="119" t="s">
        <v>21</v>
      </c>
      <c r="AY37" s="155" t="s">
        <v>23</v>
      </c>
      <c r="AZ37" s="156" t="s">
        <v>265</v>
      </c>
    </row>
    <row r="38" spans="1:52" s="180" customFormat="1" ht="16.5" customHeight="1" x14ac:dyDescent="0.2">
      <c r="A38" s="171">
        <v>220102</v>
      </c>
      <c r="B38" s="165" t="s">
        <v>204</v>
      </c>
      <c r="C38" s="165" t="s">
        <v>266</v>
      </c>
      <c r="D38" s="172" t="s">
        <v>267</v>
      </c>
      <c r="E38" s="122">
        <v>14.444444444444443</v>
      </c>
      <c r="F38" s="173">
        <f t="shared" si="10"/>
        <v>705</v>
      </c>
      <c r="G38" s="174">
        <v>10</v>
      </c>
      <c r="H38" s="174">
        <v>15</v>
      </c>
      <c r="I38" s="174">
        <v>14</v>
      </c>
      <c r="J38" s="174">
        <v>17</v>
      </c>
      <c r="K38" s="174">
        <v>16</v>
      </c>
      <c r="L38" s="174">
        <v>14</v>
      </c>
      <c r="M38" s="174">
        <v>16</v>
      </c>
      <c r="N38" s="174">
        <v>15</v>
      </c>
      <c r="O38" s="174">
        <v>13</v>
      </c>
      <c r="P38" s="174">
        <v>15</v>
      </c>
      <c r="Q38" s="174">
        <v>13</v>
      </c>
      <c r="R38" s="174">
        <v>12</v>
      </c>
      <c r="S38" s="174">
        <v>12</v>
      </c>
      <c r="T38" s="174">
        <v>11</v>
      </c>
      <c r="U38" s="174">
        <v>13</v>
      </c>
      <c r="V38" s="174">
        <v>13</v>
      </c>
      <c r="W38" s="174">
        <v>13</v>
      </c>
      <c r="X38" s="174">
        <v>9</v>
      </c>
      <c r="Y38" s="174">
        <v>10</v>
      </c>
      <c r="Z38" s="174">
        <v>9</v>
      </c>
      <c r="AA38" s="174">
        <v>55</v>
      </c>
      <c r="AB38" s="174">
        <v>60</v>
      </c>
      <c r="AC38" s="174">
        <v>50</v>
      </c>
      <c r="AD38" s="174">
        <v>45</v>
      </c>
      <c r="AE38" s="174">
        <v>45</v>
      </c>
      <c r="AF38" s="174">
        <v>42</v>
      </c>
      <c r="AG38" s="174">
        <v>37</v>
      </c>
      <c r="AH38" s="174">
        <v>37</v>
      </c>
      <c r="AI38" s="174">
        <v>28</v>
      </c>
      <c r="AJ38" s="174">
        <v>19</v>
      </c>
      <c r="AK38" s="174">
        <v>11</v>
      </c>
      <c r="AL38" s="174">
        <v>8</v>
      </c>
      <c r="AM38" s="174">
        <v>4</v>
      </c>
      <c r="AN38" s="175">
        <v>4</v>
      </c>
      <c r="AO38" s="176">
        <v>1</v>
      </c>
      <c r="AP38" s="174">
        <v>5</v>
      </c>
      <c r="AQ38" s="175">
        <v>5</v>
      </c>
      <c r="AR38" s="177">
        <v>12</v>
      </c>
      <c r="AS38" s="178">
        <v>328</v>
      </c>
      <c r="AT38" s="176">
        <v>29</v>
      </c>
      <c r="AU38" s="174">
        <v>27</v>
      </c>
      <c r="AV38" s="175">
        <v>137</v>
      </c>
      <c r="AW38" s="179">
        <v>31</v>
      </c>
      <c r="AX38" s="119" t="s">
        <v>21</v>
      </c>
      <c r="AY38" s="155" t="s">
        <v>23</v>
      </c>
      <c r="AZ38" s="156" t="s">
        <v>268</v>
      </c>
    </row>
    <row r="39" spans="1:52" s="183" customFormat="1" ht="16.5" hidden="1" customHeight="1" x14ac:dyDescent="0.2">
      <c r="A39" s="157">
        <v>220103</v>
      </c>
      <c r="B39" s="158"/>
      <c r="C39" s="158" t="s">
        <v>22</v>
      </c>
      <c r="D39" s="158" t="s">
        <v>24</v>
      </c>
      <c r="E39" s="123">
        <f>SUM(E41)</f>
        <v>100</v>
      </c>
      <c r="F39" s="158">
        <f t="shared" si="10"/>
        <v>1691</v>
      </c>
      <c r="G39" s="158">
        <v>41</v>
      </c>
      <c r="H39" s="158">
        <v>32</v>
      </c>
      <c r="I39" s="158">
        <v>20</v>
      </c>
      <c r="J39" s="158">
        <v>28</v>
      </c>
      <c r="K39" s="158">
        <v>22</v>
      </c>
      <c r="L39" s="158">
        <v>27</v>
      </c>
      <c r="M39" s="158">
        <v>25</v>
      </c>
      <c r="N39" s="158">
        <v>28</v>
      </c>
      <c r="O39" s="158">
        <v>22</v>
      </c>
      <c r="P39" s="158">
        <v>17</v>
      </c>
      <c r="Q39" s="158">
        <v>24</v>
      </c>
      <c r="R39" s="158">
        <v>21</v>
      </c>
      <c r="S39" s="158">
        <v>23</v>
      </c>
      <c r="T39" s="158">
        <v>25</v>
      </c>
      <c r="U39" s="158">
        <v>33</v>
      </c>
      <c r="V39" s="158">
        <v>28</v>
      </c>
      <c r="W39" s="158">
        <v>24</v>
      </c>
      <c r="X39" s="158">
        <v>31</v>
      </c>
      <c r="Y39" s="158">
        <v>30</v>
      </c>
      <c r="Z39" s="158">
        <v>20</v>
      </c>
      <c r="AA39" s="158">
        <v>121</v>
      </c>
      <c r="AB39" s="158">
        <v>123</v>
      </c>
      <c r="AC39" s="158">
        <v>141</v>
      </c>
      <c r="AD39" s="158">
        <v>147</v>
      </c>
      <c r="AE39" s="158">
        <v>128</v>
      </c>
      <c r="AF39" s="158">
        <v>124</v>
      </c>
      <c r="AG39" s="158">
        <v>103</v>
      </c>
      <c r="AH39" s="158">
        <v>85</v>
      </c>
      <c r="AI39" s="158">
        <v>72</v>
      </c>
      <c r="AJ39" s="158">
        <v>58</v>
      </c>
      <c r="AK39" s="158">
        <v>31</v>
      </c>
      <c r="AL39" s="158">
        <v>21</v>
      </c>
      <c r="AM39" s="158">
        <v>8</v>
      </c>
      <c r="AN39" s="184">
        <v>8</v>
      </c>
      <c r="AO39" s="185">
        <v>3</v>
      </c>
      <c r="AP39" s="158">
        <v>25</v>
      </c>
      <c r="AQ39" s="184">
        <v>16</v>
      </c>
      <c r="AR39" s="186">
        <v>50</v>
      </c>
      <c r="AS39" s="187">
        <v>755</v>
      </c>
      <c r="AT39" s="185">
        <v>60</v>
      </c>
      <c r="AU39" s="158">
        <v>60</v>
      </c>
      <c r="AV39" s="184">
        <v>303</v>
      </c>
      <c r="AW39" s="188">
        <v>90</v>
      </c>
      <c r="AX39" s="119"/>
      <c r="AY39" s="182"/>
      <c r="AZ39" s="162"/>
    </row>
    <row r="40" spans="1:52" s="90" customFormat="1" ht="16.5" hidden="1" customHeight="1" x14ac:dyDescent="0.2">
      <c r="A40" s="109"/>
      <c r="B40" s="104"/>
      <c r="C40" s="106"/>
      <c r="D40" s="105"/>
      <c r="E40" s="122"/>
      <c r="F40" s="149">
        <f>SUM(G40:AN40)</f>
        <v>100</v>
      </c>
      <c r="G40" s="150">
        <f t="shared" ref="G40:AW40" si="11">G39*100/$F39</f>
        <v>2.424600827912478</v>
      </c>
      <c r="H40" s="150">
        <f t="shared" si="11"/>
        <v>1.8923713778829094</v>
      </c>
      <c r="I40" s="150">
        <f t="shared" si="11"/>
        <v>1.1827321111768185</v>
      </c>
      <c r="J40" s="150">
        <f t="shared" si="11"/>
        <v>1.6558249556475457</v>
      </c>
      <c r="K40" s="150">
        <f t="shared" si="11"/>
        <v>1.3010053222945004</v>
      </c>
      <c r="L40" s="150">
        <f t="shared" si="11"/>
        <v>1.5966883500887048</v>
      </c>
      <c r="M40" s="150">
        <f t="shared" si="11"/>
        <v>1.4784151389710232</v>
      </c>
      <c r="N40" s="150">
        <f t="shared" si="11"/>
        <v>1.6558249556475457</v>
      </c>
      <c r="O40" s="150">
        <f t="shared" si="11"/>
        <v>1.3010053222945004</v>
      </c>
      <c r="P40" s="150">
        <f t="shared" si="11"/>
        <v>1.0053222945002958</v>
      </c>
      <c r="Q40" s="150">
        <f t="shared" si="11"/>
        <v>1.4192785334121822</v>
      </c>
      <c r="R40" s="150">
        <f t="shared" si="11"/>
        <v>1.2418687167356595</v>
      </c>
      <c r="S40" s="150">
        <f t="shared" si="11"/>
        <v>1.3601419278533413</v>
      </c>
      <c r="T40" s="150">
        <f t="shared" si="11"/>
        <v>1.4784151389710232</v>
      </c>
      <c r="U40" s="150">
        <f t="shared" si="11"/>
        <v>1.9515079834417504</v>
      </c>
      <c r="V40" s="150">
        <f t="shared" si="11"/>
        <v>1.6558249556475457</v>
      </c>
      <c r="W40" s="150">
        <f t="shared" si="11"/>
        <v>1.4192785334121822</v>
      </c>
      <c r="X40" s="150">
        <f t="shared" si="11"/>
        <v>1.8332347723240685</v>
      </c>
      <c r="Y40" s="150">
        <f t="shared" si="11"/>
        <v>1.7740981667652276</v>
      </c>
      <c r="Z40" s="150">
        <f t="shared" si="11"/>
        <v>1.1827321111768185</v>
      </c>
      <c r="AA40" s="150">
        <f t="shared" si="11"/>
        <v>7.1555292726197512</v>
      </c>
      <c r="AB40" s="150">
        <f t="shared" si="11"/>
        <v>7.2738024837374331</v>
      </c>
      <c r="AC40" s="150">
        <f t="shared" si="11"/>
        <v>8.3382613837965707</v>
      </c>
      <c r="AD40" s="150">
        <f t="shared" si="11"/>
        <v>8.6930810171496162</v>
      </c>
      <c r="AE40" s="150">
        <f t="shared" si="11"/>
        <v>7.5694855115316377</v>
      </c>
      <c r="AF40" s="150">
        <f t="shared" si="11"/>
        <v>7.332939089296274</v>
      </c>
      <c r="AG40" s="150">
        <f t="shared" si="11"/>
        <v>6.0910703725606155</v>
      </c>
      <c r="AH40" s="150">
        <f t="shared" si="11"/>
        <v>5.0266114725014788</v>
      </c>
      <c r="AI40" s="150">
        <f t="shared" si="11"/>
        <v>4.2578356002365467</v>
      </c>
      <c r="AJ40" s="150">
        <f t="shared" si="11"/>
        <v>3.4299231224127733</v>
      </c>
      <c r="AK40" s="150">
        <f t="shared" si="11"/>
        <v>1.8332347723240685</v>
      </c>
      <c r="AL40" s="150">
        <f t="shared" si="11"/>
        <v>1.2418687167356595</v>
      </c>
      <c r="AM40" s="150">
        <f t="shared" si="11"/>
        <v>0.47309284447072736</v>
      </c>
      <c r="AN40" s="151">
        <f t="shared" si="11"/>
        <v>0.47309284447072736</v>
      </c>
      <c r="AO40" s="152">
        <f t="shared" si="11"/>
        <v>0.17740981667652278</v>
      </c>
      <c r="AP40" s="150">
        <f t="shared" si="11"/>
        <v>1.4784151389710232</v>
      </c>
      <c r="AQ40" s="151">
        <f t="shared" si="11"/>
        <v>0.94618568894145472</v>
      </c>
      <c r="AR40" s="153">
        <f t="shared" si="11"/>
        <v>2.9568302779420463</v>
      </c>
      <c r="AS40" s="154">
        <f t="shared" si="11"/>
        <v>44.6481371969249</v>
      </c>
      <c r="AT40" s="152">
        <f t="shared" si="11"/>
        <v>3.5481963335304552</v>
      </c>
      <c r="AU40" s="150">
        <f t="shared" si="11"/>
        <v>3.5481963335304552</v>
      </c>
      <c r="AV40" s="151">
        <f t="shared" si="11"/>
        <v>17.918391484328801</v>
      </c>
      <c r="AW40" s="154">
        <f t="shared" si="11"/>
        <v>5.3222945002956834</v>
      </c>
      <c r="AX40" s="119"/>
      <c r="AY40" s="155"/>
      <c r="AZ40" s="156"/>
    </row>
    <row r="41" spans="1:52" s="180" customFormat="1" ht="16.5" customHeight="1" x14ac:dyDescent="0.2">
      <c r="A41" s="171">
        <v>220103</v>
      </c>
      <c r="B41" s="165" t="s">
        <v>191</v>
      </c>
      <c r="C41" s="165" t="s">
        <v>269</v>
      </c>
      <c r="D41" s="172" t="s">
        <v>270</v>
      </c>
      <c r="E41" s="122">
        <v>100</v>
      </c>
      <c r="F41" s="173">
        <f t="shared" ref="F41:F42" si="12">SUM(G41:AN41)</f>
        <v>1691</v>
      </c>
      <c r="G41" s="189">
        <v>41</v>
      </c>
      <c r="H41" s="189">
        <v>32</v>
      </c>
      <c r="I41" s="189">
        <v>20</v>
      </c>
      <c r="J41" s="189">
        <v>28</v>
      </c>
      <c r="K41" s="189">
        <v>22</v>
      </c>
      <c r="L41" s="189">
        <v>27</v>
      </c>
      <c r="M41" s="189">
        <v>25</v>
      </c>
      <c r="N41" s="189">
        <v>28</v>
      </c>
      <c r="O41" s="189">
        <v>22</v>
      </c>
      <c r="P41" s="189">
        <v>17</v>
      </c>
      <c r="Q41" s="189">
        <v>24</v>
      </c>
      <c r="R41" s="189">
        <v>21</v>
      </c>
      <c r="S41" s="189">
        <v>23</v>
      </c>
      <c r="T41" s="189">
        <v>25</v>
      </c>
      <c r="U41" s="189">
        <v>33</v>
      </c>
      <c r="V41" s="189">
        <v>28</v>
      </c>
      <c r="W41" s="189">
        <v>24</v>
      </c>
      <c r="X41" s="189">
        <v>31</v>
      </c>
      <c r="Y41" s="189">
        <v>30</v>
      </c>
      <c r="Z41" s="189">
        <v>20</v>
      </c>
      <c r="AA41" s="189">
        <v>121</v>
      </c>
      <c r="AB41" s="189">
        <v>123</v>
      </c>
      <c r="AC41" s="189">
        <v>141</v>
      </c>
      <c r="AD41" s="189">
        <v>147</v>
      </c>
      <c r="AE41" s="189">
        <v>128</v>
      </c>
      <c r="AF41" s="189">
        <v>124</v>
      </c>
      <c r="AG41" s="189">
        <v>103</v>
      </c>
      <c r="AH41" s="189">
        <v>85</v>
      </c>
      <c r="AI41" s="189">
        <v>72</v>
      </c>
      <c r="AJ41" s="189">
        <v>58</v>
      </c>
      <c r="AK41" s="189">
        <v>31</v>
      </c>
      <c r="AL41" s="189">
        <v>21</v>
      </c>
      <c r="AM41" s="189">
        <v>8</v>
      </c>
      <c r="AN41" s="190">
        <v>8</v>
      </c>
      <c r="AO41" s="191">
        <v>3</v>
      </c>
      <c r="AP41" s="189">
        <v>25</v>
      </c>
      <c r="AQ41" s="190">
        <v>16</v>
      </c>
      <c r="AR41" s="192">
        <v>50</v>
      </c>
      <c r="AS41" s="193">
        <v>755</v>
      </c>
      <c r="AT41" s="191">
        <v>60</v>
      </c>
      <c r="AU41" s="189">
        <v>60</v>
      </c>
      <c r="AV41" s="190">
        <v>303</v>
      </c>
      <c r="AW41" s="193">
        <v>90</v>
      </c>
      <c r="AX41" s="119" t="s">
        <v>21</v>
      </c>
      <c r="AY41" s="155" t="s">
        <v>26</v>
      </c>
      <c r="AZ41" s="156" t="s">
        <v>271</v>
      </c>
    </row>
    <row r="42" spans="1:52" s="183" customFormat="1" ht="16.5" hidden="1" customHeight="1" x14ac:dyDescent="0.2">
      <c r="A42" s="157">
        <v>220104</v>
      </c>
      <c r="B42" s="158"/>
      <c r="C42" s="158" t="s">
        <v>22</v>
      </c>
      <c r="D42" s="158" t="s">
        <v>25</v>
      </c>
      <c r="E42" s="123">
        <f>SUM(E44:E53)</f>
        <v>100</v>
      </c>
      <c r="F42" s="158">
        <f t="shared" si="12"/>
        <v>15549</v>
      </c>
      <c r="G42" s="158">
        <f>+G44+G45+G46+G47+G48+G49+G50+G51+G52+G53</f>
        <v>245</v>
      </c>
      <c r="H42" s="158">
        <f t="shared" ref="H42:AW42" si="13">+H44+H45+H46+H47+H48+H49+H50+H51+H52+H53</f>
        <v>254</v>
      </c>
      <c r="I42" s="158">
        <f t="shared" si="13"/>
        <v>285</v>
      </c>
      <c r="J42" s="158">
        <f t="shared" si="13"/>
        <v>300</v>
      </c>
      <c r="K42" s="158">
        <f t="shared" si="13"/>
        <v>306</v>
      </c>
      <c r="L42" s="158">
        <f t="shared" si="13"/>
        <v>269</v>
      </c>
      <c r="M42" s="158">
        <f t="shared" si="13"/>
        <v>254</v>
      </c>
      <c r="N42" s="158">
        <f t="shared" si="13"/>
        <v>314</v>
      </c>
      <c r="O42" s="158">
        <f t="shared" si="13"/>
        <v>310</v>
      </c>
      <c r="P42" s="158">
        <f t="shared" si="13"/>
        <v>299</v>
      </c>
      <c r="Q42" s="158">
        <f t="shared" si="13"/>
        <v>333</v>
      </c>
      <c r="R42" s="158">
        <f t="shared" si="13"/>
        <v>309</v>
      </c>
      <c r="S42" s="158">
        <f t="shared" si="13"/>
        <v>309</v>
      </c>
      <c r="T42" s="158">
        <f t="shared" si="13"/>
        <v>317</v>
      </c>
      <c r="U42" s="158">
        <f t="shared" si="13"/>
        <v>332</v>
      </c>
      <c r="V42" s="158">
        <f t="shared" si="13"/>
        <v>318</v>
      </c>
      <c r="W42" s="158">
        <f t="shared" si="13"/>
        <v>312</v>
      </c>
      <c r="X42" s="158">
        <f t="shared" si="13"/>
        <v>317</v>
      </c>
      <c r="Y42" s="158">
        <f t="shared" si="13"/>
        <v>302</v>
      </c>
      <c r="Z42" s="158">
        <f t="shared" si="13"/>
        <v>290</v>
      </c>
      <c r="AA42" s="158">
        <f t="shared" si="13"/>
        <v>1458</v>
      </c>
      <c r="AB42" s="158">
        <f t="shared" si="13"/>
        <v>1302</v>
      </c>
      <c r="AC42" s="158">
        <f t="shared" si="13"/>
        <v>1184</v>
      </c>
      <c r="AD42" s="158">
        <f t="shared" si="13"/>
        <v>1074</v>
      </c>
      <c r="AE42" s="158">
        <f t="shared" si="13"/>
        <v>989</v>
      </c>
      <c r="AF42" s="158">
        <f t="shared" si="13"/>
        <v>899</v>
      </c>
      <c r="AG42" s="158">
        <f t="shared" si="13"/>
        <v>718</v>
      </c>
      <c r="AH42" s="158">
        <f t="shared" si="13"/>
        <v>613</v>
      </c>
      <c r="AI42" s="158">
        <f t="shared" si="13"/>
        <v>462</v>
      </c>
      <c r="AJ42" s="158">
        <f t="shared" si="13"/>
        <v>344</v>
      </c>
      <c r="AK42" s="158">
        <f t="shared" si="13"/>
        <v>242</v>
      </c>
      <c r="AL42" s="158">
        <f t="shared" si="13"/>
        <v>138</v>
      </c>
      <c r="AM42" s="158">
        <f t="shared" si="13"/>
        <v>84</v>
      </c>
      <c r="AN42" s="158">
        <f t="shared" si="13"/>
        <v>67</v>
      </c>
      <c r="AO42" s="158">
        <f t="shared" si="13"/>
        <v>24</v>
      </c>
      <c r="AP42" s="158">
        <f t="shared" si="13"/>
        <v>120</v>
      </c>
      <c r="AQ42" s="158">
        <f t="shared" si="13"/>
        <v>125</v>
      </c>
      <c r="AR42" s="158">
        <f t="shared" si="13"/>
        <v>298</v>
      </c>
      <c r="AS42" s="158">
        <f t="shared" si="13"/>
        <v>7535</v>
      </c>
      <c r="AT42" s="158">
        <f t="shared" si="13"/>
        <v>784</v>
      </c>
      <c r="AU42" s="158">
        <f t="shared" si="13"/>
        <v>713</v>
      </c>
      <c r="AV42" s="158">
        <f t="shared" si="13"/>
        <v>3467</v>
      </c>
      <c r="AW42" s="158">
        <f t="shared" si="13"/>
        <v>370</v>
      </c>
      <c r="AX42" s="119"/>
      <c r="AY42" s="182"/>
      <c r="AZ42" s="162"/>
    </row>
    <row r="43" spans="1:52" s="90" customFormat="1" ht="16.5" hidden="1" customHeight="1" x14ac:dyDescent="0.2">
      <c r="A43" s="109"/>
      <c r="B43" s="104"/>
      <c r="C43" s="106"/>
      <c r="D43" s="105"/>
      <c r="E43" s="122"/>
      <c r="F43" s="149">
        <f>SUM(G43:AN43)</f>
        <v>100</v>
      </c>
      <c r="G43" s="150">
        <f>G42*100/$F42</f>
        <v>1.5756640298411473</v>
      </c>
      <c r="H43" s="150">
        <f t="shared" ref="H43:AW43" si="14">H42*100/$F42</f>
        <v>1.6335455656312303</v>
      </c>
      <c r="I43" s="150">
        <f t="shared" si="14"/>
        <v>1.8329153000192939</v>
      </c>
      <c r="J43" s="150">
        <f>J42*100/$F42</f>
        <v>1.9293845263360987</v>
      </c>
      <c r="K43" s="150">
        <f t="shared" si="14"/>
        <v>1.9679722168628209</v>
      </c>
      <c r="L43" s="150">
        <f t="shared" si="14"/>
        <v>1.7300147919480353</v>
      </c>
      <c r="M43" s="150">
        <f t="shared" si="14"/>
        <v>1.6335455656312303</v>
      </c>
      <c r="N43" s="150">
        <f t="shared" si="14"/>
        <v>2.0194224708984501</v>
      </c>
      <c r="O43" s="150">
        <f t="shared" si="14"/>
        <v>1.9936973438806354</v>
      </c>
      <c r="P43" s="150">
        <f t="shared" si="14"/>
        <v>1.9229532445816451</v>
      </c>
      <c r="Q43" s="150">
        <f t="shared" si="14"/>
        <v>2.1416168242330698</v>
      </c>
      <c r="R43" s="150">
        <f t="shared" si="14"/>
        <v>1.9872660621261817</v>
      </c>
      <c r="S43" s="150">
        <f t="shared" si="14"/>
        <v>1.9872660621261817</v>
      </c>
      <c r="T43" s="150">
        <f t="shared" si="14"/>
        <v>2.0387163161618109</v>
      </c>
      <c r="U43" s="150">
        <f t="shared" si="14"/>
        <v>2.1351855424786161</v>
      </c>
      <c r="V43" s="150">
        <f t="shared" si="14"/>
        <v>2.0451475979162645</v>
      </c>
      <c r="W43" s="150">
        <f>W42*100/$F42</f>
        <v>2.0065599073895428</v>
      </c>
      <c r="X43" s="150">
        <f t="shared" si="14"/>
        <v>2.0387163161618109</v>
      </c>
      <c r="Y43" s="150">
        <f t="shared" si="14"/>
        <v>1.9422470898450062</v>
      </c>
      <c r="Z43" s="150">
        <f t="shared" si="14"/>
        <v>1.8650717087915623</v>
      </c>
      <c r="AA43" s="150">
        <f t="shared" si="14"/>
        <v>9.3768087979934407</v>
      </c>
      <c r="AB43" s="150">
        <f t="shared" si="14"/>
        <v>8.3735288442986686</v>
      </c>
      <c r="AC43" s="150">
        <f t="shared" si="14"/>
        <v>7.6146375972731368</v>
      </c>
      <c r="AD43" s="150">
        <f t="shared" si="14"/>
        <v>6.907196604283234</v>
      </c>
      <c r="AE43" s="150">
        <f t="shared" si="14"/>
        <v>6.3605376551546726</v>
      </c>
      <c r="AF43" s="150">
        <f t="shared" si="14"/>
        <v>5.7817222972538431</v>
      </c>
      <c r="AG43" s="150">
        <f t="shared" si="14"/>
        <v>4.6176602996977296</v>
      </c>
      <c r="AH43" s="150">
        <f t="shared" si="14"/>
        <v>3.9423757154800954</v>
      </c>
      <c r="AI43" s="150">
        <f t="shared" si="14"/>
        <v>2.9712521705575923</v>
      </c>
      <c r="AJ43" s="150">
        <f t="shared" si="14"/>
        <v>2.21236092353206</v>
      </c>
      <c r="AK43" s="150">
        <f t="shared" si="14"/>
        <v>1.5563701845777864</v>
      </c>
      <c r="AL43" s="150">
        <f t="shared" si="14"/>
        <v>0.88751688211460544</v>
      </c>
      <c r="AM43" s="150">
        <f t="shared" si="14"/>
        <v>0.54022766737410766</v>
      </c>
      <c r="AN43" s="151">
        <f t="shared" si="14"/>
        <v>0.43089587754839542</v>
      </c>
      <c r="AO43" s="152">
        <f t="shared" si="14"/>
        <v>0.15435076210688789</v>
      </c>
      <c r="AP43" s="150">
        <f t="shared" si="14"/>
        <v>0.77175381053443948</v>
      </c>
      <c r="AQ43" s="151">
        <f t="shared" si="14"/>
        <v>0.80391021930670781</v>
      </c>
      <c r="AR43" s="153">
        <f t="shared" si="14"/>
        <v>1.9165219628271914</v>
      </c>
      <c r="AS43" s="154">
        <f t="shared" si="14"/>
        <v>48.459708019808346</v>
      </c>
      <c r="AT43" s="152">
        <f t="shared" si="14"/>
        <v>5.0421248954916713</v>
      </c>
      <c r="AU43" s="150">
        <f t="shared" si="14"/>
        <v>4.5855038909254615</v>
      </c>
      <c r="AV43" s="151">
        <f t="shared" si="14"/>
        <v>22.29725384269085</v>
      </c>
      <c r="AW43" s="154">
        <f t="shared" si="14"/>
        <v>2.3795742491478551</v>
      </c>
      <c r="AX43" s="119"/>
      <c r="AY43" s="155"/>
      <c r="AZ43" s="156"/>
    </row>
    <row r="44" spans="1:52" s="180" customFormat="1" ht="16.5" customHeight="1" x14ac:dyDescent="0.2">
      <c r="A44" s="171">
        <v>220104</v>
      </c>
      <c r="B44" s="165" t="s">
        <v>272</v>
      </c>
      <c r="C44" s="165" t="s">
        <v>273</v>
      </c>
      <c r="D44" s="172" t="s">
        <v>274</v>
      </c>
      <c r="E44" s="122">
        <v>30.274849224253025</v>
      </c>
      <c r="F44" s="173">
        <f t="shared" ref="F44:F54" si="15">SUM(G44:AN44)</f>
        <v>4713</v>
      </c>
      <c r="G44" s="174">
        <v>74</v>
      </c>
      <c r="H44" s="174">
        <v>78</v>
      </c>
      <c r="I44" s="174">
        <v>86</v>
      </c>
      <c r="J44" s="174">
        <v>91</v>
      </c>
      <c r="K44" s="174">
        <v>92</v>
      </c>
      <c r="L44" s="174">
        <v>81</v>
      </c>
      <c r="M44" s="174">
        <v>78</v>
      </c>
      <c r="N44" s="174">
        <v>96</v>
      </c>
      <c r="O44" s="174">
        <v>94</v>
      </c>
      <c r="P44" s="174">
        <v>91</v>
      </c>
      <c r="Q44" s="174">
        <v>101</v>
      </c>
      <c r="R44" s="174">
        <v>93</v>
      </c>
      <c r="S44" s="174">
        <v>93</v>
      </c>
      <c r="T44" s="174">
        <v>95</v>
      </c>
      <c r="U44" s="174">
        <v>100</v>
      </c>
      <c r="V44" s="174">
        <v>96</v>
      </c>
      <c r="W44" s="174">
        <v>94</v>
      </c>
      <c r="X44" s="174">
        <v>95</v>
      </c>
      <c r="Y44" s="174">
        <v>93</v>
      </c>
      <c r="Z44" s="174">
        <v>89</v>
      </c>
      <c r="AA44" s="174">
        <v>442</v>
      </c>
      <c r="AB44" s="174">
        <v>394</v>
      </c>
      <c r="AC44" s="174">
        <v>359</v>
      </c>
      <c r="AD44" s="174">
        <v>325</v>
      </c>
      <c r="AE44" s="174">
        <v>300</v>
      </c>
      <c r="AF44" s="174">
        <v>272</v>
      </c>
      <c r="AG44" s="174">
        <v>217</v>
      </c>
      <c r="AH44" s="174">
        <v>187</v>
      </c>
      <c r="AI44" s="174">
        <v>140</v>
      </c>
      <c r="AJ44" s="174">
        <v>105</v>
      </c>
      <c r="AK44" s="174">
        <v>74</v>
      </c>
      <c r="AL44" s="174">
        <v>43</v>
      </c>
      <c r="AM44" s="174">
        <v>25</v>
      </c>
      <c r="AN44" s="175">
        <v>20</v>
      </c>
      <c r="AO44" s="176">
        <v>7</v>
      </c>
      <c r="AP44" s="174">
        <v>36</v>
      </c>
      <c r="AQ44" s="175">
        <v>37</v>
      </c>
      <c r="AR44" s="177">
        <v>90</v>
      </c>
      <c r="AS44" s="178">
        <v>2280</v>
      </c>
      <c r="AT44" s="176">
        <v>238</v>
      </c>
      <c r="AU44" s="174">
        <v>216</v>
      </c>
      <c r="AV44" s="175">
        <v>1050</v>
      </c>
      <c r="AW44" s="178">
        <v>113</v>
      </c>
      <c r="AX44" s="119" t="s">
        <v>21</v>
      </c>
      <c r="AY44" s="155" t="s">
        <v>25</v>
      </c>
      <c r="AZ44" s="156" t="s">
        <v>275</v>
      </c>
    </row>
    <row r="45" spans="1:52" s="180" customFormat="1" ht="16.5" customHeight="1" x14ac:dyDescent="0.2">
      <c r="A45" s="171">
        <v>220104</v>
      </c>
      <c r="B45" s="165" t="s">
        <v>191</v>
      </c>
      <c r="C45" s="165" t="s">
        <v>276</v>
      </c>
      <c r="D45" s="172" t="s">
        <v>277</v>
      </c>
      <c r="E45" s="122">
        <v>13.185396620781731</v>
      </c>
      <c r="F45" s="173">
        <f t="shared" si="15"/>
        <v>2050</v>
      </c>
      <c r="G45" s="174">
        <v>32</v>
      </c>
      <c r="H45" s="174">
        <v>33</v>
      </c>
      <c r="I45" s="174">
        <v>38</v>
      </c>
      <c r="J45" s="174">
        <v>40</v>
      </c>
      <c r="K45" s="174">
        <v>40</v>
      </c>
      <c r="L45" s="174">
        <v>35</v>
      </c>
      <c r="M45" s="174">
        <v>33</v>
      </c>
      <c r="N45" s="174">
        <v>41</v>
      </c>
      <c r="O45" s="174">
        <v>41</v>
      </c>
      <c r="P45" s="174">
        <v>39</v>
      </c>
      <c r="Q45" s="174">
        <v>44</v>
      </c>
      <c r="R45" s="174">
        <v>41</v>
      </c>
      <c r="S45" s="174">
        <v>41</v>
      </c>
      <c r="T45" s="174">
        <v>42</v>
      </c>
      <c r="U45" s="174">
        <v>44</v>
      </c>
      <c r="V45" s="174">
        <v>42</v>
      </c>
      <c r="W45" s="174">
        <v>41</v>
      </c>
      <c r="X45" s="174">
        <v>42</v>
      </c>
      <c r="Y45" s="174">
        <v>40</v>
      </c>
      <c r="Z45" s="174">
        <v>38</v>
      </c>
      <c r="AA45" s="174">
        <v>192</v>
      </c>
      <c r="AB45" s="174">
        <v>172</v>
      </c>
      <c r="AC45" s="174">
        <v>156</v>
      </c>
      <c r="AD45" s="174">
        <v>142</v>
      </c>
      <c r="AE45" s="174">
        <v>130</v>
      </c>
      <c r="AF45" s="174">
        <v>119</v>
      </c>
      <c r="AG45" s="174">
        <v>95</v>
      </c>
      <c r="AH45" s="174">
        <v>81</v>
      </c>
      <c r="AI45" s="174">
        <v>61</v>
      </c>
      <c r="AJ45" s="174">
        <v>45</v>
      </c>
      <c r="AK45" s="174">
        <v>32</v>
      </c>
      <c r="AL45" s="174">
        <v>18</v>
      </c>
      <c r="AM45" s="174">
        <v>11</v>
      </c>
      <c r="AN45" s="175">
        <v>9</v>
      </c>
      <c r="AO45" s="176">
        <v>3</v>
      </c>
      <c r="AP45" s="174">
        <v>16</v>
      </c>
      <c r="AQ45" s="175">
        <v>16</v>
      </c>
      <c r="AR45" s="177">
        <v>39</v>
      </c>
      <c r="AS45" s="178">
        <v>994</v>
      </c>
      <c r="AT45" s="176">
        <v>103</v>
      </c>
      <c r="AU45" s="174">
        <v>94</v>
      </c>
      <c r="AV45" s="175">
        <v>457</v>
      </c>
      <c r="AW45" s="178">
        <v>49</v>
      </c>
      <c r="AX45" s="119" t="s">
        <v>21</v>
      </c>
      <c r="AY45" s="155" t="s">
        <v>278</v>
      </c>
      <c r="AZ45" s="156" t="s">
        <v>279</v>
      </c>
    </row>
    <row r="46" spans="1:52" s="180" customFormat="1" ht="16.5" customHeight="1" x14ac:dyDescent="0.2">
      <c r="A46" s="171">
        <v>220104</v>
      </c>
      <c r="B46" s="165" t="s">
        <v>204</v>
      </c>
      <c r="C46" s="165" t="s">
        <v>280</v>
      </c>
      <c r="D46" s="172" t="s">
        <v>281</v>
      </c>
      <c r="E46" s="122">
        <v>6.0218221997145616</v>
      </c>
      <c r="F46" s="173">
        <f t="shared" si="15"/>
        <v>936</v>
      </c>
      <c r="G46" s="174">
        <v>15</v>
      </c>
      <c r="H46" s="174">
        <v>15</v>
      </c>
      <c r="I46" s="174">
        <v>17</v>
      </c>
      <c r="J46" s="174">
        <v>18</v>
      </c>
      <c r="K46" s="174">
        <v>18</v>
      </c>
      <c r="L46" s="174">
        <v>16</v>
      </c>
      <c r="M46" s="174">
        <v>15</v>
      </c>
      <c r="N46" s="174">
        <v>19</v>
      </c>
      <c r="O46" s="174">
        <v>19</v>
      </c>
      <c r="P46" s="174">
        <v>18</v>
      </c>
      <c r="Q46" s="174">
        <v>20</v>
      </c>
      <c r="R46" s="174">
        <v>19</v>
      </c>
      <c r="S46" s="174">
        <v>19</v>
      </c>
      <c r="T46" s="174">
        <v>19</v>
      </c>
      <c r="U46" s="174">
        <v>20</v>
      </c>
      <c r="V46" s="174">
        <v>19</v>
      </c>
      <c r="W46" s="174">
        <v>19</v>
      </c>
      <c r="X46" s="174">
        <v>19</v>
      </c>
      <c r="Y46" s="174">
        <v>18</v>
      </c>
      <c r="Z46" s="174">
        <v>17</v>
      </c>
      <c r="AA46" s="174">
        <v>88</v>
      </c>
      <c r="AB46" s="174">
        <v>78</v>
      </c>
      <c r="AC46" s="174">
        <v>71</v>
      </c>
      <c r="AD46" s="174">
        <v>65</v>
      </c>
      <c r="AE46" s="174">
        <v>60</v>
      </c>
      <c r="AF46" s="174">
        <v>54</v>
      </c>
      <c r="AG46" s="174">
        <v>43</v>
      </c>
      <c r="AH46" s="174">
        <v>37</v>
      </c>
      <c r="AI46" s="174">
        <v>28</v>
      </c>
      <c r="AJ46" s="174">
        <v>21</v>
      </c>
      <c r="AK46" s="174">
        <v>15</v>
      </c>
      <c r="AL46" s="174">
        <v>8</v>
      </c>
      <c r="AM46" s="174">
        <v>5</v>
      </c>
      <c r="AN46" s="175">
        <v>4</v>
      </c>
      <c r="AO46" s="176">
        <v>1</v>
      </c>
      <c r="AP46" s="174">
        <v>7</v>
      </c>
      <c r="AQ46" s="175">
        <v>8</v>
      </c>
      <c r="AR46" s="177">
        <v>18</v>
      </c>
      <c r="AS46" s="178">
        <v>454</v>
      </c>
      <c r="AT46" s="176">
        <v>47</v>
      </c>
      <c r="AU46" s="174">
        <v>43</v>
      </c>
      <c r="AV46" s="175">
        <v>209</v>
      </c>
      <c r="AW46" s="178">
        <v>22</v>
      </c>
      <c r="AX46" s="119" t="s">
        <v>21</v>
      </c>
      <c r="AY46" s="155" t="s">
        <v>25</v>
      </c>
      <c r="AZ46" s="156" t="s">
        <v>282</v>
      </c>
    </row>
    <row r="47" spans="1:52" s="180" customFormat="1" ht="16.5" customHeight="1" x14ac:dyDescent="0.2">
      <c r="A47" s="171">
        <v>220104</v>
      </c>
      <c r="B47" s="165" t="s">
        <v>191</v>
      </c>
      <c r="C47" s="165" t="s">
        <v>283</v>
      </c>
      <c r="D47" s="172" t="s">
        <v>284</v>
      </c>
      <c r="E47" s="122">
        <v>11.748998664886514</v>
      </c>
      <c r="F47" s="173">
        <f t="shared" si="15"/>
        <v>1823</v>
      </c>
      <c r="G47" s="174">
        <v>29</v>
      </c>
      <c r="H47" s="174">
        <v>30</v>
      </c>
      <c r="I47" s="174">
        <v>33</v>
      </c>
      <c r="J47" s="174">
        <v>35</v>
      </c>
      <c r="K47" s="174">
        <v>36</v>
      </c>
      <c r="L47" s="174">
        <v>32</v>
      </c>
      <c r="M47" s="174">
        <v>30</v>
      </c>
      <c r="N47" s="174">
        <v>37</v>
      </c>
      <c r="O47" s="174">
        <v>36</v>
      </c>
      <c r="P47" s="174">
        <v>35</v>
      </c>
      <c r="Q47" s="174">
        <v>39</v>
      </c>
      <c r="R47" s="174">
        <v>36</v>
      </c>
      <c r="S47" s="174">
        <v>36</v>
      </c>
      <c r="T47" s="174">
        <v>37</v>
      </c>
      <c r="U47" s="174">
        <v>39</v>
      </c>
      <c r="V47" s="174">
        <v>37</v>
      </c>
      <c r="W47" s="174">
        <v>37</v>
      </c>
      <c r="X47" s="174">
        <v>37</v>
      </c>
      <c r="Y47" s="174">
        <v>35</v>
      </c>
      <c r="Z47" s="174">
        <v>34</v>
      </c>
      <c r="AA47" s="174">
        <v>171</v>
      </c>
      <c r="AB47" s="174">
        <v>153</v>
      </c>
      <c r="AC47" s="174">
        <v>139</v>
      </c>
      <c r="AD47" s="174">
        <v>126</v>
      </c>
      <c r="AE47" s="174">
        <v>116</v>
      </c>
      <c r="AF47" s="174">
        <v>106</v>
      </c>
      <c r="AG47" s="174">
        <v>84</v>
      </c>
      <c r="AH47" s="174">
        <v>72</v>
      </c>
      <c r="AI47" s="174">
        <v>54</v>
      </c>
      <c r="AJ47" s="174">
        <v>40</v>
      </c>
      <c r="AK47" s="174">
        <v>28</v>
      </c>
      <c r="AL47" s="174">
        <v>16</v>
      </c>
      <c r="AM47" s="174">
        <v>10</v>
      </c>
      <c r="AN47" s="175">
        <v>8</v>
      </c>
      <c r="AO47" s="176">
        <v>3</v>
      </c>
      <c r="AP47" s="174">
        <v>14</v>
      </c>
      <c r="AQ47" s="175">
        <v>15</v>
      </c>
      <c r="AR47" s="177">
        <v>35</v>
      </c>
      <c r="AS47" s="178">
        <v>885</v>
      </c>
      <c r="AT47" s="176">
        <v>92</v>
      </c>
      <c r="AU47" s="174">
        <v>84</v>
      </c>
      <c r="AV47" s="175">
        <v>407</v>
      </c>
      <c r="AW47" s="178">
        <v>43</v>
      </c>
      <c r="AX47" s="119" t="s">
        <v>21</v>
      </c>
      <c r="AY47" s="155" t="s">
        <v>278</v>
      </c>
      <c r="AZ47" s="156" t="s">
        <v>285</v>
      </c>
    </row>
    <row r="48" spans="1:52" s="180" customFormat="1" ht="16.5" customHeight="1" x14ac:dyDescent="0.2">
      <c r="A48" s="171">
        <v>220104</v>
      </c>
      <c r="B48" s="165" t="s">
        <v>204</v>
      </c>
      <c r="C48" s="165" t="s">
        <v>286</v>
      </c>
      <c r="D48" s="172" t="s">
        <v>287</v>
      </c>
      <c r="E48" s="122">
        <v>7.2280281754983662</v>
      </c>
      <c r="F48" s="173">
        <f t="shared" si="15"/>
        <v>1123</v>
      </c>
      <c r="G48" s="174">
        <v>18</v>
      </c>
      <c r="H48" s="174">
        <v>18</v>
      </c>
      <c r="I48" s="174">
        <v>21</v>
      </c>
      <c r="J48" s="174">
        <v>22</v>
      </c>
      <c r="K48" s="174">
        <v>22</v>
      </c>
      <c r="L48" s="174">
        <v>19</v>
      </c>
      <c r="M48" s="174">
        <v>18</v>
      </c>
      <c r="N48" s="174">
        <v>23</v>
      </c>
      <c r="O48" s="174">
        <v>22</v>
      </c>
      <c r="P48" s="174">
        <v>22</v>
      </c>
      <c r="Q48" s="174">
        <v>24</v>
      </c>
      <c r="R48" s="174">
        <v>22</v>
      </c>
      <c r="S48" s="174">
        <v>22</v>
      </c>
      <c r="T48" s="174">
        <v>23</v>
      </c>
      <c r="U48" s="174">
        <v>24</v>
      </c>
      <c r="V48" s="174">
        <v>23</v>
      </c>
      <c r="W48" s="174">
        <v>23</v>
      </c>
      <c r="X48" s="174">
        <v>23</v>
      </c>
      <c r="Y48" s="174">
        <v>22</v>
      </c>
      <c r="Z48" s="174">
        <v>21</v>
      </c>
      <c r="AA48" s="174">
        <v>105</v>
      </c>
      <c r="AB48" s="174">
        <v>94</v>
      </c>
      <c r="AC48" s="174">
        <v>86</v>
      </c>
      <c r="AD48" s="174">
        <v>78</v>
      </c>
      <c r="AE48" s="174">
        <v>71</v>
      </c>
      <c r="AF48" s="174">
        <v>65</v>
      </c>
      <c r="AG48" s="174">
        <v>52</v>
      </c>
      <c r="AH48" s="174">
        <v>44</v>
      </c>
      <c r="AI48" s="174">
        <v>33</v>
      </c>
      <c r="AJ48" s="174">
        <v>25</v>
      </c>
      <c r="AK48" s="174">
        <v>17</v>
      </c>
      <c r="AL48" s="174">
        <v>10</v>
      </c>
      <c r="AM48" s="174">
        <v>6</v>
      </c>
      <c r="AN48" s="175">
        <v>5</v>
      </c>
      <c r="AO48" s="176">
        <v>2</v>
      </c>
      <c r="AP48" s="174">
        <v>9</v>
      </c>
      <c r="AQ48" s="175">
        <v>9</v>
      </c>
      <c r="AR48" s="177">
        <v>22</v>
      </c>
      <c r="AS48" s="178">
        <v>545</v>
      </c>
      <c r="AT48" s="176">
        <v>57</v>
      </c>
      <c r="AU48" s="174">
        <v>52</v>
      </c>
      <c r="AV48" s="175">
        <v>251</v>
      </c>
      <c r="AW48" s="178">
        <v>27</v>
      </c>
      <c r="AX48" s="119" t="s">
        <v>21</v>
      </c>
      <c r="AY48" s="155" t="s">
        <v>278</v>
      </c>
      <c r="AZ48" s="156" t="s">
        <v>288</v>
      </c>
    </row>
    <row r="49" spans="1:59" s="180" customFormat="1" ht="16.5" customHeight="1" x14ac:dyDescent="0.2">
      <c r="A49" s="171">
        <v>220104</v>
      </c>
      <c r="B49" s="165" t="s">
        <v>200</v>
      </c>
      <c r="C49" s="165" t="s">
        <v>289</v>
      </c>
      <c r="D49" s="172" t="s">
        <v>290</v>
      </c>
      <c r="E49" s="122">
        <v>10.340223746604668</v>
      </c>
      <c r="F49" s="173">
        <f t="shared" si="15"/>
        <v>1606</v>
      </c>
      <c r="G49" s="174">
        <v>25</v>
      </c>
      <c r="H49" s="174">
        <v>26</v>
      </c>
      <c r="I49" s="174">
        <v>29</v>
      </c>
      <c r="J49" s="174">
        <v>31</v>
      </c>
      <c r="K49" s="174">
        <v>32</v>
      </c>
      <c r="L49" s="174">
        <v>28</v>
      </c>
      <c r="M49" s="174">
        <v>26</v>
      </c>
      <c r="N49" s="174">
        <v>32</v>
      </c>
      <c r="O49" s="174">
        <v>32</v>
      </c>
      <c r="P49" s="174">
        <v>31</v>
      </c>
      <c r="Q49" s="174">
        <v>34</v>
      </c>
      <c r="R49" s="174">
        <v>32</v>
      </c>
      <c r="S49" s="174">
        <v>32</v>
      </c>
      <c r="T49" s="174">
        <v>33</v>
      </c>
      <c r="U49" s="174">
        <v>34</v>
      </c>
      <c r="V49" s="174">
        <v>33</v>
      </c>
      <c r="W49" s="174">
        <v>32</v>
      </c>
      <c r="X49" s="174">
        <v>33</v>
      </c>
      <c r="Y49" s="174">
        <v>31</v>
      </c>
      <c r="Z49" s="174">
        <v>30</v>
      </c>
      <c r="AA49" s="174">
        <v>151</v>
      </c>
      <c r="AB49" s="174">
        <v>135</v>
      </c>
      <c r="AC49" s="174">
        <v>122</v>
      </c>
      <c r="AD49" s="174">
        <v>111</v>
      </c>
      <c r="AE49" s="174">
        <v>102</v>
      </c>
      <c r="AF49" s="174">
        <v>93</v>
      </c>
      <c r="AG49" s="174">
        <v>74</v>
      </c>
      <c r="AH49" s="174">
        <v>63</v>
      </c>
      <c r="AI49" s="174">
        <v>48</v>
      </c>
      <c r="AJ49" s="174">
        <v>36</v>
      </c>
      <c r="AK49" s="174">
        <v>25</v>
      </c>
      <c r="AL49" s="174">
        <v>14</v>
      </c>
      <c r="AM49" s="174">
        <v>9</v>
      </c>
      <c r="AN49" s="175">
        <v>7</v>
      </c>
      <c r="AO49" s="176">
        <v>2</v>
      </c>
      <c r="AP49" s="174">
        <v>12</v>
      </c>
      <c r="AQ49" s="175">
        <v>13</v>
      </c>
      <c r="AR49" s="177">
        <v>31</v>
      </c>
      <c r="AS49" s="178">
        <v>779</v>
      </c>
      <c r="AT49" s="176">
        <v>81</v>
      </c>
      <c r="AU49" s="174">
        <v>74</v>
      </c>
      <c r="AV49" s="175">
        <v>358</v>
      </c>
      <c r="AW49" s="178">
        <v>38</v>
      </c>
      <c r="AX49" s="119" t="s">
        <v>21</v>
      </c>
      <c r="AY49" s="155" t="s">
        <v>25</v>
      </c>
      <c r="AZ49" s="156" t="s">
        <v>291</v>
      </c>
    </row>
    <row r="50" spans="1:59" s="180" customFormat="1" ht="16.5" customHeight="1" x14ac:dyDescent="0.2">
      <c r="A50" s="171">
        <v>220104</v>
      </c>
      <c r="B50" s="165" t="s">
        <v>200</v>
      </c>
      <c r="C50" s="165" t="s">
        <v>292</v>
      </c>
      <c r="D50" s="172" t="s">
        <v>293</v>
      </c>
      <c r="E50" s="122">
        <v>8.0521154642972235</v>
      </c>
      <c r="F50" s="173">
        <f t="shared" si="15"/>
        <v>1251</v>
      </c>
      <c r="G50" s="174">
        <v>20</v>
      </c>
      <c r="H50" s="174">
        <v>20</v>
      </c>
      <c r="I50" s="174">
        <v>23</v>
      </c>
      <c r="J50" s="174">
        <v>24</v>
      </c>
      <c r="K50" s="174">
        <v>25</v>
      </c>
      <c r="L50" s="174">
        <v>22</v>
      </c>
      <c r="M50" s="174">
        <v>20</v>
      </c>
      <c r="N50" s="174">
        <v>25</v>
      </c>
      <c r="O50" s="174">
        <v>25</v>
      </c>
      <c r="P50" s="174">
        <v>24</v>
      </c>
      <c r="Q50" s="174">
        <v>27</v>
      </c>
      <c r="R50" s="174">
        <v>25</v>
      </c>
      <c r="S50" s="174">
        <v>25</v>
      </c>
      <c r="T50" s="174">
        <v>26</v>
      </c>
      <c r="U50" s="174">
        <v>27</v>
      </c>
      <c r="V50" s="174">
        <v>26</v>
      </c>
      <c r="W50" s="174">
        <v>25</v>
      </c>
      <c r="X50" s="174">
        <v>26</v>
      </c>
      <c r="Y50" s="174">
        <v>24</v>
      </c>
      <c r="Z50" s="174">
        <v>23</v>
      </c>
      <c r="AA50" s="174">
        <v>117</v>
      </c>
      <c r="AB50" s="174">
        <v>105</v>
      </c>
      <c r="AC50" s="174">
        <v>95</v>
      </c>
      <c r="AD50" s="174">
        <v>86</v>
      </c>
      <c r="AE50" s="174">
        <v>80</v>
      </c>
      <c r="AF50" s="174">
        <v>72</v>
      </c>
      <c r="AG50" s="174">
        <v>58</v>
      </c>
      <c r="AH50" s="174">
        <v>49</v>
      </c>
      <c r="AI50" s="174">
        <v>37</v>
      </c>
      <c r="AJ50" s="174">
        <v>28</v>
      </c>
      <c r="AK50" s="174">
        <v>19</v>
      </c>
      <c r="AL50" s="174">
        <v>11</v>
      </c>
      <c r="AM50" s="174">
        <v>7</v>
      </c>
      <c r="AN50" s="175">
        <v>5</v>
      </c>
      <c r="AO50" s="176">
        <v>2</v>
      </c>
      <c r="AP50" s="174">
        <v>10</v>
      </c>
      <c r="AQ50" s="175">
        <v>10</v>
      </c>
      <c r="AR50" s="177">
        <v>24</v>
      </c>
      <c r="AS50" s="178">
        <v>607</v>
      </c>
      <c r="AT50" s="176">
        <v>63</v>
      </c>
      <c r="AU50" s="174">
        <v>57</v>
      </c>
      <c r="AV50" s="175">
        <v>279</v>
      </c>
      <c r="AW50" s="178">
        <v>30</v>
      </c>
      <c r="AX50" s="119" t="s">
        <v>21</v>
      </c>
      <c r="AY50" s="155" t="s">
        <v>25</v>
      </c>
      <c r="AZ50" s="156" t="s">
        <v>294</v>
      </c>
    </row>
    <row r="51" spans="1:59" s="180" customFormat="1" ht="16.5" customHeight="1" x14ac:dyDescent="0.2">
      <c r="A51" s="171">
        <v>220104</v>
      </c>
      <c r="B51" s="165" t="s">
        <v>204</v>
      </c>
      <c r="C51" s="165" t="s">
        <v>295</v>
      </c>
      <c r="D51" s="172" t="s">
        <v>296</v>
      </c>
      <c r="E51" s="122">
        <v>3.0017034206528246</v>
      </c>
      <c r="F51" s="173">
        <f t="shared" si="15"/>
        <v>468</v>
      </c>
      <c r="G51" s="174">
        <v>7</v>
      </c>
      <c r="H51" s="174">
        <v>8</v>
      </c>
      <c r="I51" s="174">
        <v>9</v>
      </c>
      <c r="J51" s="174">
        <v>9</v>
      </c>
      <c r="K51" s="174">
        <v>9</v>
      </c>
      <c r="L51" s="174">
        <v>8</v>
      </c>
      <c r="M51" s="174">
        <v>8</v>
      </c>
      <c r="N51" s="174">
        <v>9</v>
      </c>
      <c r="O51" s="174">
        <v>9</v>
      </c>
      <c r="P51" s="174">
        <v>9</v>
      </c>
      <c r="Q51" s="174">
        <v>10</v>
      </c>
      <c r="R51" s="174">
        <v>9</v>
      </c>
      <c r="S51" s="174">
        <v>9</v>
      </c>
      <c r="T51" s="174">
        <v>10</v>
      </c>
      <c r="U51" s="174">
        <v>10</v>
      </c>
      <c r="V51" s="174">
        <v>10</v>
      </c>
      <c r="W51" s="174">
        <v>9</v>
      </c>
      <c r="X51" s="174">
        <v>10</v>
      </c>
      <c r="Y51" s="174">
        <v>9</v>
      </c>
      <c r="Z51" s="174">
        <v>9</v>
      </c>
      <c r="AA51" s="174">
        <v>44</v>
      </c>
      <c r="AB51" s="174">
        <v>39</v>
      </c>
      <c r="AC51" s="174">
        <v>36</v>
      </c>
      <c r="AD51" s="174">
        <v>32</v>
      </c>
      <c r="AE51" s="174">
        <v>30</v>
      </c>
      <c r="AF51" s="174">
        <v>27</v>
      </c>
      <c r="AG51" s="174">
        <v>22</v>
      </c>
      <c r="AH51" s="174">
        <v>18</v>
      </c>
      <c r="AI51" s="174">
        <v>14</v>
      </c>
      <c r="AJ51" s="174">
        <v>10</v>
      </c>
      <c r="AK51" s="174">
        <v>7</v>
      </c>
      <c r="AL51" s="174">
        <v>4</v>
      </c>
      <c r="AM51" s="174">
        <v>3</v>
      </c>
      <c r="AN51" s="175">
        <v>2</v>
      </c>
      <c r="AO51" s="176">
        <v>1</v>
      </c>
      <c r="AP51" s="174">
        <v>4</v>
      </c>
      <c r="AQ51" s="175">
        <v>4</v>
      </c>
      <c r="AR51" s="177">
        <v>9</v>
      </c>
      <c r="AS51" s="178">
        <v>226</v>
      </c>
      <c r="AT51" s="176">
        <v>24</v>
      </c>
      <c r="AU51" s="174">
        <v>21</v>
      </c>
      <c r="AV51" s="175">
        <v>104</v>
      </c>
      <c r="AW51" s="178">
        <v>11</v>
      </c>
      <c r="AX51" s="119" t="s">
        <v>21</v>
      </c>
      <c r="AY51" s="155" t="s">
        <v>23</v>
      </c>
      <c r="AZ51" s="156" t="s">
        <v>297</v>
      </c>
    </row>
    <row r="52" spans="1:59" s="180" customFormat="1" ht="16.5" customHeight="1" x14ac:dyDescent="0.2">
      <c r="A52" s="171">
        <v>220104</v>
      </c>
      <c r="B52" s="165" t="s">
        <v>204</v>
      </c>
      <c r="C52" s="165" t="s">
        <v>298</v>
      </c>
      <c r="D52" s="172" t="s">
        <v>299</v>
      </c>
      <c r="E52" s="122">
        <v>2.4538465079876617</v>
      </c>
      <c r="F52" s="173">
        <f t="shared" si="15"/>
        <v>382</v>
      </c>
      <c r="G52" s="174">
        <v>6</v>
      </c>
      <c r="H52" s="174">
        <v>6</v>
      </c>
      <c r="I52" s="174">
        <v>7</v>
      </c>
      <c r="J52" s="174">
        <v>7</v>
      </c>
      <c r="K52" s="174">
        <v>8</v>
      </c>
      <c r="L52" s="174">
        <v>7</v>
      </c>
      <c r="M52" s="174">
        <v>6</v>
      </c>
      <c r="N52" s="174">
        <v>8</v>
      </c>
      <c r="O52" s="174">
        <v>8</v>
      </c>
      <c r="P52" s="174">
        <v>7</v>
      </c>
      <c r="Q52" s="174">
        <v>8</v>
      </c>
      <c r="R52" s="174">
        <v>8</v>
      </c>
      <c r="S52" s="174">
        <v>8</v>
      </c>
      <c r="T52" s="174">
        <v>8</v>
      </c>
      <c r="U52" s="174">
        <v>8</v>
      </c>
      <c r="V52" s="174">
        <v>8</v>
      </c>
      <c r="W52" s="174">
        <v>8</v>
      </c>
      <c r="X52" s="174">
        <v>8</v>
      </c>
      <c r="Y52" s="174">
        <v>7</v>
      </c>
      <c r="Z52" s="174">
        <v>7</v>
      </c>
      <c r="AA52" s="174">
        <v>36</v>
      </c>
      <c r="AB52" s="174">
        <v>32</v>
      </c>
      <c r="AC52" s="174">
        <v>29</v>
      </c>
      <c r="AD52" s="174">
        <v>26</v>
      </c>
      <c r="AE52" s="174">
        <v>24</v>
      </c>
      <c r="AF52" s="174">
        <v>22</v>
      </c>
      <c r="AG52" s="174">
        <v>18</v>
      </c>
      <c r="AH52" s="174">
        <v>15</v>
      </c>
      <c r="AI52" s="174">
        <v>11</v>
      </c>
      <c r="AJ52" s="174">
        <v>8</v>
      </c>
      <c r="AK52" s="174">
        <v>6</v>
      </c>
      <c r="AL52" s="174">
        <v>3</v>
      </c>
      <c r="AM52" s="174">
        <v>2</v>
      </c>
      <c r="AN52" s="175">
        <v>2</v>
      </c>
      <c r="AO52" s="176">
        <v>1</v>
      </c>
      <c r="AP52" s="174">
        <v>3</v>
      </c>
      <c r="AQ52" s="175">
        <v>3</v>
      </c>
      <c r="AR52" s="177">
        <v>7</v>
      </c>
      <c r="AS52" s="178">
        <v>185</v>
      </c>
      <c r="AT52" s="176">
        <v>19</v>
      </c>
      <c r="AU52" s="174">
        <v>17</v>
      </c>
      <c r="AV52" s="175">
        <v>85</v>
      </c>
      <c r="AW52" s="178">
        <v>9</v>
      </c>
      <c r="AX52" s="119" t="s">
        <v>21</v>
      </c>
      <c r="AY52" s="155" t="s">
        <v>194</v>
      </c>
      <c r="AZ52" s="156" t="s">
        <v>300</v>
      </c>
    </row>
    <row r="53" spans="1:59" s="180" customFormat="1" ht="16.5" customHeight="1" x14ac:dyDescent="0.2">
      <c r="A53" s="171">
        <v>220104</v>
      </c>
      <c r="B53" s="165" t="s">
        <v>204</v>
      </c>
      <c r="C53" s="165" t="s">
        <v>301</v>
      </c>
      <c r="D53" s="172" t="s">
        <v>302</v>
      </c>
      <c r="E53" s="122">
        <v>7.6930159753234193</v>
      </c>
      <c r="F53" s="173">
        <f t="shared" si="15"/>
        <v>1197</v>
      </c>
      <c r="G53" s="174">
        <v>19</v>
      </c>
      <c r="H53" s="174">
        <v>20</v>
      </c>
      <c r="I53" s="174">
        <v>22</v>
      </c>
      <c r="J53" s="174">
        <v>23</v>
      </c>
      <c r="K53" s="174">
        <v>24</v>
      </c>
      <c r="L53" s="174">
        <v>21</v>
      </c>
      <c r="M53" s="174">
        <v>20</v>
      </c>
      <c r="N53" s="174">
        <v>24</v>
      </c>
      <c r="O53" s="174">
        <v>24</v>
      </c>
      <c r="P53" s="174">
        <v>23</v>
      </c>
      <c r="Q53" s="174">
        <v>26</v>
      </c>
      <c r="R53" s="174">
        <v>24</v>
      </c>
      <c r="S53" s="174">
        <v>24</v>
      </c>
      <c r="T53" s="174">
        <v>24</v>
      </c>
      <c r="U53" s="174">
        <v>26</v>
      </c>
      <c r="V53" s="174">
        <v>24</v>
      </c>
      <c r="W53" s="174">
        <v>24</v>
      </c>
      <c r="X53" s="174">
        <v>24</v>
      </c>
      <c r="Y53" s="174">
        <v>23</v>
      </c>
      <c r="Z53" s="174">
        <v>22</v>
      </c>
      <c r="AA53" s="174">
        <v>112</v>
      </c>
      <c r="AB53" s="174">
        <v>100</v>
      </c>
      <c r="AC53" s="174">
        <v>91</v>
      </c>
      <c r="AD53" s="174">
        <v>83</v>
      </c>
      <c r="AE53" s="174">
        <v>76</v>
      </c>
      <c r="AF53" s="174">
        <v>69</v>
      </c>
      <c r="AG53" s="174">
        <v>55</v>
      </c>
      <c r="AH53" s="174">
        <v>47</v>
      </c>
      <c r="AI53" s="174">
        <v>36</v>
      </c>
      <c r="AJ53" s="174">
        <v>26</v>
      </c>
      <c r="AK53" s="174">
        <v>19</v>
      </c>
      <c r="AL53" s="174">
        <v>11</v>
      </c>
      <c r="AM53" s="174">
        <v>6</v>
      </c>
      <c r="AN53" s="175">
        <v>5</v>
      </c>
      <c r="AO53" s="176">
        <v>2</v>
      </c>
      <c r="AP53" s="174">
        <v>9</v>
      </c>
      <c r="AQ53" s="175">
        <v>10</v>
      </c>
      <c r="AR53" s="177">
        <v>23</v>
      </c>
      <c r="AS53" s="178">
        <v>580</v>
      </c>
      <c r="AT53" s="176">
        <v>60</v>
      </c>
      <c r="AU53" s="174">
        <v>55</v>
      </c>
      <c r="AV53" s="175">
        <v>267</v>
      </c>
      <c r="AW53" s="178">
        <v>28</v>
      </c>
      <c r="AX53" s="119" t="s">
        <v>21</v>
      </c>
      <c r="AY53" s="155" t="s">
        <v>25</v>
      </c>
      <c r="AZ53" s="156" t="s">
        <v>303</v>
      </c>
    </row>
    <row r="54" spans="1:59" s="183" customFormat="1" ht="16.5" hidden="1" customHeight="1" x14ac:dyDescent="0.2">
      <c r="A54" s="157">
        <v>220105</v>
      </c>
      <c r="B54" s="158"/>
      <c r="C54" s="158" t="s">
        <v>22</v>
      </c>
      <c r="D54" s="158" t="s">
        <v>26</v>
      </c>
      <c r="E54" s="123">
        <f>SUM(E56:E60)</f>
        <v>100</v>
      </c>
      <c r="F54" s="158">
        <f t="shared" si="15"/>
        <v>22808</v>
      </c>
      <c r="G54" s="158">
        <f>+G56+G57+G58+G59+G60</f>
        <v>428</v>
      </c>
      <c r="H54" s="158">
        <f t="shared" ref="H54:AW54" si="16">+H56+H57+H58+H59+H60</f>
        <v>440</v>
      </c>
      <c r="I54" s="158">
        <f t="shared" si="16"/>
        <v>382</v>
      </c>
      <c r="J54" s="158">
        <f t="shared" si="16"/>
        <v>448</v>
      </c>
      <c r="K54" s="158">
        <f t="shared" si="16"/>
        <v>439</v>
      </c>
      <c r="L54" s="158">
        <f t="shared" si="16"/>
        <v>392</v>
      </c>
      <c r="M54" s="158">
        <f t="shared" si="16"/>
        <v>379</v>
      </c>
      <c r="N54" s="158">
        <f t="shared" si="16"/>
        <v>430</v>
      </c>
      <c r="O54" s="158">
        <f t="shared" si="16"/>
        <v>439</v>
      </c>
      <c r="P54" s="158">
        <f t="shared" si="16"/>
        <v>420</v>
      </c>
      <c r="Q54" s="158">
        <f t="shared" si="16"/>
        <v>458</v>
      </c>
      <c r="R54" s="158">
        <f t="shared" si="16"/>
        <v>472</v>
      </c>
      <c r="S54" s="158">
        <f t="shared" si="16"/>
        <v>477</v>
      </c>
      <c r="T54" s="158">
        <f t="shared" si="16"/>
        <v>463</v>
      </c>
      <c r="U54" s="158">
        <f t="shared" si="16"/>
        <v>472</v>
      </c>
      <c r="V54" s="158">
        <f t="shared" si="16"/>
        <v>487</v>
      </c>
      <c r="W54" s="158">
        <f t="shared" si="16"/>
        <v>444</v>
      </c>
      <c r="X54" s="158">
        <f t="shared" si="16"/>
        <v>435</v>
      </c>
      <c r="Y54" s="158">
        <f t="shared" si="16"/>
        <v>423</v>
      </c>
      <c r="Z54" s="158">
        <f t="shared" si="16"/>
        <v>425</v>
      </c>
      <c r="AA54" s="158">
        <f t="shared" si="16"/>
        <v>2066</v>
      </c>
      <c r="AB54" s="158">
        <f t="shared" si="16"/>
        <v>1949</v>
      </c>
      <c r="AC54" s="158">
        <f t="shared" si="16"/>
        <v>1667</v>
      </c>
      <c r="AD54" s="158">
        <f t="shared" si="16"/>
        <v>1542</v>
      </c>
      <c r="AE54" s="158">
        <f t="shared" si="16"/>
        <v>1484</v>
      </c>
      <c r="AF54" s="158">
        <f t="shared" si="16"/>
        <v>1378</v>
      </c>
      <c r="AG54" s="158">
        <f t="shared" si="16"/>
        <v>1052</v>
      </c>
      <c r="AH54" s="158">
        <f t="shared" si="16"/>
        <v>926</v>
      </c>
      <c r="AI54" s="158">
        <f t="shared" si="16"/>
        <v>706</v>
      </c>
      <c r="AJ54" s="158">
        <f t="shared" si="16"/>
        <v>505</v>
      </c>
      <c r="AK54" s="158">
        <f t="shared" si="16"/>
        <v>343</v>
      </c>
      <c r="AL54" s="158">
        <f t="shared" si="16"/>
        <v>211</v>
      </c>
      <c r="AM54" s="158">
        <f t="shared" si="16"/>
        <v>123</v>
      </c>
      <c r="AN54" s="158">
        <f t="shared" si="16"/>
        <v>103</v>
      </c>
      <c r="AO54" s="158">
        <f t="shared" si="16"/>
        <v>35</v>
      </c>
      <c r="AP54" s="158">
        <f t="shared" si="16"/>
        <v>230</v>
      </c>
      <c r="AQ54" s="158">
        <f t="shared" si="16"/>
        <v>198</v>
      </c>
      <c r="AR54" s="158">
        <f t="shared" si="16"/>
        <v>522</v>
      </c>
      <c r="AS54" s="158">
        <f t="shared" si="16"/>
        <v>10999</v>
      </c>
      <c r="AT54" s="158">
        <f t="shared" si="16"/>
        <v>1134</v>
      </c>
      <c r="AU54" s="158">
        <f t="shared" si="16"/>
        <v>1065</v>
      </c>
      <c r="AV54" s="158">
        <f t="shared" si="16"/>
        <v>4963</v>
      </c>
      <c r="AW54" s="158">
        <f t="shared" si="16"/>
        <v>664</v>
      </c>
      <c r="AX54" s="119"/>
      <c r="AY54" s="182"/>
      <c r="AZ54" s="162"/>
    </row>
    <row r="55" spans="1:59" s="90" customFormat="1" ht="16.5" hidden="1" customHeight="1" x14ac:dyDescent="0.2">
      <c r="A55" s="109"/>
      <c r="B55" s="104"/>
      <c r="C55" s="106"/>
      <c r="D55" s="105"/>
      <c r="E55" s="122"/>
      <c r="F55" s="149">
        <f>SUM(G55:AN55)</f>
        <v>100</v>
      </c>
      <c r="G55" s="150">
        <f>G$54*100/$F54</f>
        <v>1.876534549280954</v>
      </c>
      <c r="H55" s="150">
        <f t="shared" ref="H55:AW55" si="17">H$54*100/$F54</f>
        <v>1.9291476674850929</v>
      </c>
      <c r="I55" s="150">
        <f t="shared" si="17"/>
        <v>1.6748509294984215</v>
      </c>
      <c r="J55" s="150">
        <f t="shared" si="17"/>
        <v>1.9642230796211855</v>
      </c>
      <c r="K55" s="150">
        <f t="shared" si="17"/>
        <v>1.9247632409680813</v>
      </c>
      <c r="L55" s="150">
        <f t="shared" si="17"/>
        <v>1.7186951946685374</v>
      </c>
      <c r="M55" s="150">
        <f t="shared" si="17"/>
        <v>1.6616976499473868</v>
      </c>
      <c r="N55" s="150">
        <f t="shared" si="17"/>
        <v>1.8853034023149773</v>
      </c>
      <c r="O55" s="150">
        <f t="shared" si="17"/>
        <v>1.9247632409680813</v>
      </c>
      <c r="P55" s="150">
        <f t="shared" si="17"/>
        <v>1.8414591371448614</v>
      </c>
      <c r="Q55" s="150">
        <f t="shared" si="17"/>
        <v>2.0080673447913013</v>
      </c>
      <c r="R55" s="150">
        <f t="shared" si="17"/>
        <v>2.0694493160294631</v>
      </c>
      <c r="S55" s="150">
        <f t="shared" si="17"/>
        <v>2.0913714486145212</v>
      </c>
      <c r="T55" s="150">
        <f t="shared" si="17"/>
        <v>2.0299894773763594</v>
      </c>
      <c r="U55" s="150">
        <f t="shared" si="17"/>
        <v>2.0694493160294631</v>
      </c>
      <c r="V55" s="150">
        <f t="shared" si="17"/>
        <v>2.1352157137846368</v>
      </c>
      <c r="W55" s="150">
        <f t="shared" si="17"/>
        <v>1.9466853735531393</v>
      </c>
      <c r="X55" s="150">
        <f t="shared" si="17"/>
        <v>1.9072255349000351</v>
      </c>
      <c r="Y55" s="150">
        <f t="shared" si="17"/>
        <v>1.8546124166958962</v>
      </c>
      <c r="Z55" s="150">
        <f t="shared" si="17"/>
        <v>1.8633812697299192</v>
      </c>
      <c r="AA55" s="150">
        <f t="shared" si="17"/>
        <v>9.0582251841459129</v>
      </c>
      <c r="AB55" s="150">
        <f t="shared" si="17"/>
        <v>8.5452472816555591</v>
      </c>
      <c r="AC55" s="150">
        <f t="shared" si="17"/>
        <v>7.3088390038582958</v>
      </c>
      <c r="AD55" s="150">
        <f t="shared" si="17"/>
        <v>6.7607856892318487</v>
      </c>
      <c r="AE55" s="150">
        <f t="shared" si="17"/>
        <v>6.5064889512451769</v>
      </c>
      <c r="AF55" s="150">
        <f t="shared" si="17"/>
        <v>6.0417397404419502</v>
      </c>
      <c r="AG55" s="150">
        <f t="shared" si="17"/>
        <v>4.6124166958961768</v>
      </c>
      <c r="AH55" s="150">
        <f t="shared" si="17"/>
        <v>4.0599789547527187</v>
      </c>
      <c r="AI55" s="150">
        <f t="shared" si="17"/>
        <v>3.0954051210101721</v>
      </c>
      <c r="AJ55" s="150">
        <f t="shared" si="17"/>
        <v>2.2141353910908452</v>
      </c>
      <c r="AK55" s="150">
        <f t="shared" si="17"/>
        <v>1.5038582953349702</v>
      </c>
      <c r="AL55" s="150">
        <f t="shared" si="17"/>
        <v>0.92511399508944225</v>
      </c>
      <c r="AM55" s="150">
        <f t="shared" si="17"/>
        <v>0.53928446159242371</v>
      </c>
      <c r="AN55" s="151">
        <f t="shared" si="17"/>
        <v>0.45159593125219222</v>
      </c>
      <c r="AO55" s="152">
        <f t="shared" si="17"/>
        <v>0.15345492809540512</v>
      </c>
      <c r="AP55" s="150">
        <f t="shared" si="17"/>
        <v>1.0084180989126623</v>
      </c>
      <c r="AQ55" s="151">
        <f t="shared" si="17"/>
        <v>0.86811645036829188</v>
      </c>
      <c r="AR55" s="153">
        <f t="shared" si="17"/>
        <v>2.2886706418800422</v>
      </c>
      <c r="AS55" s="154">
        <f t="shared" si="17"/>
        <v>48.22430726061031</v>
      </c>
      <c r="AT55" s="152">
        <f t="shared" si="17"/>
        <v>4.9719396702911256</v>
      </c>
      <c r="AU55" s="150">
        <f t="shared" si="17"/>
        <v>4.6694142406173276</v>
      </c>
      <c r="AV55" s="151">
        <f t="shared" si="17"/>
        <v>21.759908803928447</v>
      </c>
      <c r="AW55" s="154">
        <f t="shared" si="17"/>
        <v>2.9112592072956858</v>
      </c>
      <c r="AX55" s="119"/>
      <c r="AY55" s="155"/>
      <c r="AZ55" s="156"/>
    </row>
    <row r="56" spans="1:59" s="180" customFormat="1" ht="16.5" customHeight="1" x14ac:dyDescent="0.2">
      <c r="A56" s="171">
        <v>220105</v>
      </c>
      <c r="B56" s="165" t="s">
        <v>272</v>
      </c>
      <c r="C56" s="165" t="s">
        <v>304</v>
      </c>
      <c r="D56" s="172" t="s">
        <v>305</v>
      </c>
      <c r="E56" s="122">
        <v>60.686856977249668</v>
      </c>
      <c r="F56" s="173">
        <f t="shared" ref="F56:F61" si="18">SUM(G56:AN56)</f>
        <v>13842</v>
      </c>
      <c r="G56" s="174">
        <v>260</v>
      </c>
      <c r="H56" s="174">
        <v>267</v>
      </c>
      <c r="I56" s="174">
        <v>232</v>
      </c>
      <c r="J56" s="174">
        <v>271</v>
      </c>
      <c r="K56" s="174">
        <v>267</v>
      </c>
      <c r="L56" s="174">
        <v>238</v>
      </c>
      <c r="M56" s="174">
        <v>231</v>
      </c>
      <c r="N56" s="174">
        <v>262</v>
      </c>
      <c r="O56" s="174">
        <v>267</v>
      </c>
      <c r="P56" s="174">
        <v>255</v>
      </c>
      <c r="Q56" s="174">
        <v>278</v>
      </c>
      <c r="R56" s="174">
        <v>286</v>
      </c>
      <c r="S56" s="174">
        <v>290</v>
      </c>
      <c r="T56" s="174">
        <v>280</v>
      </c>
      <c r="U56" s="174">
        <v>286</v>
      </c>
      <c r="V56" s="174">
        <v>295</v>
      </c>
      <c r="W56" s="174">
        <v>270</v>
      </c>
      <c r="X56" s="174">
        <v>263</v>
      </c>
      <c r="Y56" s="174">
        <v>256</v>
      </c>
      <c r="Z56" s="174">
        <v>258</v>
      </c>
      <c r="AA56" s="174">
        <v>1253</v>
      </c>
      <c r="AB56" s="174">
        <v>1184</v>
      </c>
      <c r="AC56" s="174">
        <v>1011</v>
      </c>
      <c r="AD56" s="174">
        <v>935</v>
      </c>
      <c r="AE56" s="174">
        <v>901</v>
      </c>
      <c r="AF56" s="174">
        <v>836</v>
      </c>
      <c r="AG56" s="174">
        <v>639</v>
      </c>
      <c r="AH56" s="174">
        <v>562</v>
      </c>
      <c r="AI56" s="174">
        <v>428</v>
      </c>
      <c r="AJ56" s="174">
        <v>307</v>
      </c>
      <c r="AK56" s="174">
        <v>209</v>
      </c>
      <c r="AL56" s="174">
        <v>128</v>
      </c>
      <c r="AM56" s="174">
        <v>74</v>
      </c>
      <c r="AN56" s="175">
        <v>63</v>
      </c>
      <c r="AO56" s="176">
        <v>21</v>
      </c>
      <c r="AP56" s="174">
        <v>140</v>
      </c>
      <c r="AQ56" s="175">
        <v>120</v>
      </c>
      <c r="AR56" s="177">
        <v>317</v>
      </c>
      <c r="AS56" s="178">
        <v>6675</v>
      </c>
      <c r="AT56" s="176">
        <v>688</v>
      </c>
      <c r="AU56" s="174">
        <v>647</v>
      </c>
      <c r="AV56" s="175">
        <v>3012</v>
      </c>
      <c r="AW56" s="178">
        <v>403</v>
      </c>
      <c r="AX56" s="119" t="s">
        <v>21</v>
      </c>
      <c r="AY56" s="155" t="s">
        <v>26</v>
      </c>
      <c r="AZ56" s="156" t="s">
        <v>306</v>
      </c>
    </row>
    <row r="57" spans="1:59" s="180" customFormat="1" ht="16.5" customHeight="1" x14ac:dyDescent="0.2">
      <c r="A57" s="171">
        <v>220105</v>
      </c>
      <c r="B57" s="165" t="s">
        <v>204</v>
      </c>
      <c r="C57" s="165" t="s">
        <v>307</v>
      </c>
      <c r="D57" s="172" t="s">
        <v>308</v>
      </c>
      <c r="E57" s="122">
        <v>7.966961309955078</v>
      </c>
      <c r="F57" s="173">
        <f t="shared" si="18"/>
        <v>1817</v>
      </c>
      <c r="G57" s="174">
        <v>34</v>
      </c>
      <c r="H57" s="174">
        <v>35</v>
      </c>
      <c r="I57" s="174">
        <v>30</v>
      </c>
      <c r="J57" s="174">
        <v>36</v>
      </c>
      <c r="K57" s="174">
        <v>35</v>
      </c>
      <c r="L57" s="174">
        <v>31</v>
      </c>
      <c r="M57" s="174">
        <v>30</v>
      </c>
      <c r="N57" s="174">
        <v>34</v>
      </c>
      <c r="O57" s="174">
        <v>35</v>
      </c>
      <c r="P57" s="174">
        <v>33</v>
      </c>
      <c r="Q57" s="174">
        <v>36</v>
      </c>
      <c r="R57" s="174">
        <v>38</v>
      </c>
      <c r="S57" s="174">
        <v>38</v>
      </c>
      <c r="T57" s="174">
        <v>37</v>
      </c>
      <c r="U57" s="174">
        <v>38</v>
      </c>
      <c r="V57" s="174">
        <v>39</v>
      </c>
      <c r="W57" s="174">
        <v>35</v>
      </c>
      <c r="X57" s="174">
        <v>35</v>
      </c>
      <c r="Y57" s="174">
        <v>34</v>
      </c>
      <c r="Z57" s="174">
        <v>34</v>
      </c>
      <c r="AA57" s="174">
        <v>165</v>
      </c>
      <c r="AB57" s="174">
        <v>155</v>
      </c>
      <c r="AC57" s="174">
        <v>133</v>
      </c>
      <c r="AD57" s="174">
        <v>123</v>
      </c>
      <c r="AE57" s="174">
        <v>118</v>
      </c>
      <c r="AF57" s="174">
        <v>110</v>
      </c>
      <c r="AG57" s="174">
        <v>84</v>
      </c>
      <c r="AH57" s="174">
        <v>74</v>
      </c>
      <c r="AI57" s="174">
        <v>56</v>
      </c>
      <c r="AJ57" s="174">
        <v>40</v>
      </c>
      <c r="AK57" s="174">
        <v>27</v>
      </c>
      <c r="AL57" s="174">
        <v>17</v>
      </c>
      <c r="AM57" s="174">
        <v>10</v>
      </c>
      <c r="AN57" s="175">
        <v>8</v>
      </c>
      <c r="AO57" s="176">
        <v>3</v>
      </c>
      <c r="AP57" s="174">
        <v>18</v>
      </c>
      <c r="AQ57" s="175">
        <v>16</v>
      </c>
      <c r="AR57" s="177">
        <v>42</v>
      </c>
      <c r="AS57" s="178">
        <v>876</v>
      </c>
      <c r="AT57" s="176">
        <v>90</v>
      </c>
      <c r="AU57" s="174">
        <v>85</v>
      </c>
      <c r="AV57" s="175">
        <v>395</v>
      </c>
      <c r="AW57" s="178">
        <v>53</v>
      </c>
      <c r="AX57" s="119" t="s">
        <v>21</v>
      </c>
      <c r="AY57" s="155" t="s">
        <v>26</v>
      </c>
      <c r="AZ57" s="156" t="s">
        <v>309</v>
      </c>
    </row>
    <row r="58" spans="1:59" s="180" customFormat="1" ht="16.5" customHeight="1" x14ac:dyDescent="0.2">
      <c r="A58" s="171">
        <v>220105</v>
      </c>
      <c r="B58" s="165" t="s">
        <v>200</v>
      </c>
      <c r="C58" s="165" t="s">
        <v>310</v>
      </c>
      <c r="D58" s="172" t="s">
        <v>311</v>
      </c>
      <c r="E58" s="122">
        <v>16.739602956093318</v>
      </c>
      <c r="F58" s="173">
        <f t="shared" si="18"/>
        <v>3818</v>
      </c>
      <c r="G58" s="174">
        <v>72</v>
      </c>
      <c r="H58" s="174">
        <v>74</v>
      </c>
      <c r="I58" s="174">
        <v>64</v>
      </c>
      <c r="J58" s="174">
        <v>75</v>
      </c>
      <c r="K58" s="174">
        <v>73</v>
      </c>
      <c r="L58" s="174">
        <v>66</v>
      </c>
      <c r="M58" s="174">
        <v>63</v>
      </c>
      <c r="N58" s="174">
        <v>72</v>
      </c>
      <c r="O58" s="174">
        <v>73</v>
      </c>
      <c r="P58" s="174">
        <v>70</v>
      </c>
      <c r="Q58" s="174">
        <v>77</v>
      </c>
      <c r="R58" s="174">
        <v>79</v>
      </c>
      <c r="S58" s="174">
        <v>80</v>
      </c>
      <c r="T58" s="174">
        <v>78</v>
      </c>
      <c r="U58" s="174">
        <v>79</v>
      </c>
      <c r="V58" s="174">
        <v>82</v>
      </c>
      <c r="W58" s="174">
        <v>74</v>
      </c>
      <c r="X58" s="174">
        <v>73</v>
      </c>
      <c r="Y58" s="174">
        <v>71</v>
      </c>
      <c r="Z58" s="174">
        <v>71</v>
      </c>
      <c r="AA58" s="174">
        <v>346</v>
      </c>
      <c r="AB58" s="174">
        <v>326</v>
      </c>
      <c r="AC58" s="174">
        <v>279</v>
      </c>
      <c r="AD58" s="174">
        <v>258</v>
      </c>
      <c r="AE58" s="174">
        <v>248</v>
      </c>
      <c r="AF58" s="174">
        <v>231</v>
      </c>
      <c r="AG58" s="174">
        <v>176</v>
      </c>
      <c r="AH58" s="174">
        <v>155</v>
      </c>
      <c r="AI58" s="174">
        <v>118</v>
      </c>
      <c r="AJ58" s="174">
        <v>85</v>
      </c>
      <c r="AK58" s="174">
        <v>57</v>
      </c>
      <c r="AL58" s="174">
        <v>35</v>
      </c>
      <c r="AM58" s="174">
        <v>21</v>
      </c>
      <c r="AN58" s="175">
        <v>17</v>
      </c>
      <c r="AO58" s="176">
        <v>6</v>
      </c>
      <c r="AP58" s="174">
        <v>39</v>
      </c>
      <c r="AQ58" s="175">
        <v>33</v>
      </c>
      <c r="AR58" s="177">
        <v>87</v>
      </c>
      <c r="AS58" s="178">
        <v>1841</v>
      </c>
      <c r="AT58" s="176">
        <v>190</v>
      </c>
      <c r="AU58" s="174">
        <v>178</v>
      </c>
      <c r="AV58" s="175">
        <v>831</v>
      </c>
      <c r="AW58" s="178">
        <v>111</v>
      </c>
      <c r="AX58" s="119" t="s">
        <v>21</v>
      </c>
      <c r="AY58" s="155" t="s">
        <v>26</v>
      </c>
      <c r="AZ58" s="156" t="s">
        <v>312</v>
      </c>
    </row>
    <row r="59" spans="1:59" s="180" customFormat="1" ht="16.5" customHeight="1" x14ac:dyDescent="0.2">
      <c r="A59" s="171">
        <v>220105</v>
      </c>
      <c r="B59" s="165" t="s">
        <v>204</v>
      </c>
      <c r="C59" s="165" t="s">
        <v>313</v>
      </c>
      <c r="D59" s="172" t="s">
        <v>314</v>
      </c>
      <c r="E59" s="122">
        <v>8.0162295319518897</v>
      </c>
      <c r="F59" s="173">
        <f t="shared" si="18"/>
        <v>1827</v>
      </c>
      <c r="G59" s="174">
        <v>34</v>
      </c>
      <c r="H59" s="174">
        <v>35</v>
      </c>
      <c r="I59" s="174">
        <v>31</v>
      </c>
      <c r="J59" s="174">
        <v>36</v>
      </c>
      <c r="K59" s="174">
        <v>35</v>
      </c>
      <c r="L59" s="174">
        <v>31</v>
      </c>
      <c r="M59" s="174">
        <v>30</v>
      </c>
      <c r="N59" s="174">
        <v>34</v>
      </c>
      <c r="O59" s="174">
        <v>35</v>
      </c>
      <c r="P59" s="174">
        <v>34</v>
      </c>
      <c r="Q59" s="174">
        <v>37</v>
      </c>
      <c r="R59" s="174">
        <v>38</v>
      </c>
      <c r="S59" s="174">
        <v>38</v>
      </c>
      <c r="T59" s="174">
        <v>37</v>
      </c>
      <c r="U59" s="174">
        <v>38</v>
      </c>
      <c r="V59" s="174">
        <v>39</v>
      </c>
      <c r="W59" s="174">
        <v>36</v>
      </c>
      <c r="X59" s="174">
        <v>35</v>
      </c>
      <c r="Y59" s="174">
        <v>34</v>
      </c>
      <c r="Z59" s="174">
        <v>34</v>
      </c>
      <c r="AA59" s="174">
        <v>166</v>
      </c>
      <c r="AB59" s="174">
        <v>156</v>
      </c>
      <c r="AC59" s="174">
        <v>134</v>
      </c>
      <c r="AD59" s="174">
        <v>124</v>
      </c>
      <c r="AE59" s="174">
        <v>119</v>
      </c>
      <c r="AF59" s="174">
        <v>110</v>
      </c>
      <c r="AG59" s="174">
        <v>84</v>
      </c>
      <c r="AH59" s="174">
        <v>74</v>
      </c>
      <c r="AI59" s="174">
        <v>57</v>
      </c>
      <c r="AJ59" s="174">
        <v>40</v>
      </c>
      <c r="AK59" s="174">
        <v>27</v>
      </c>
      <c r="AL59" s="174">
        <v>17</v>
      </c>
      <c r="AM59" s="174">
        <v>10</v>
      </c>
      <c r="AN59" s="175">
        <v>8</v>
      </c>
      <c r="AO59" s="176">
        <v>3</v>
      </c>
      <c r="AP59" s="174">
        <v>18</v>
      </c>
      <c r="AQ59" s="175">
        <v>16</v>
      </c>
      <c r="AR59" s="177">
        <v>42</v>
      </c>
      <c r="AS59" s="178">
        <v>882</v>
      </c>
      <c r="AT59" s="176">
        <v>91</v>
      </c>
      <c r="AU59" s="174">
        <v>85</v>
      </c>
      <c r="AV59" s="175">
        <v>398</v>
      </c>
      <c r="AW59" s="178">
        <v>53</v>
      </c>
      <c r="AX59" s="119" t="s">
        <v>21</v>
      </c>
      <c r="AY59" s="155" t="s">
        <v>26</v>
      </c>
      <c r="AZ59" s="156" t="s">
        <v>315</v>
      </c>
    </row>
    <row r="60" spans="1:59" s="180" customFormat="1" ht="16.5" customHeight="1" x14ac:dyDescent="0.2">
      <c r="A60" s="171">
        <v>220105</v>
      </c>
      <c r="B60" s="165" t="s">
        <v>204</v>
      </c>
      <c r="C60" s="165" t="s">
        <v>316</v>
      </c>
      <c r="D60" s="172" t="s">
        <v>317</v>
      </c>
      <c r="E60" s="122">
        <v>6.5903492247500362</v>
      </c>
      <c r="F60" s="173">
        <f t="shared" si="18"/>
        <v>1504</v>
      </c>
      <c r="G60" s="174">
        <v>28</v>
      </c>
      <c r="H60" s="174">
        <v>29</v>
      </c>
      <c r="I60" s="174">
        <v>25</v>
      </c>
      <c r="J60" s="174">
        <v>30</v>
      </c>
      <c r="K60" s="174">
        <v>29</v>
      </c>
      <c r="L60" s="174">
        <v>26</v>
      </c>
      <c r="M60" s="174">
        <v>25</v>
      </c>
      <c r="N60" s="174">
        <v>28</v>
      </c>
      <c r="O60" s="174">
        <v>29</v>
      </c>
      <c r="P60" s="174">
        <v>28</v>
      </c>
      <c r="Q60" s="174">
        <v>30</v>
      </c>
      <c r="R60" s="174">
        <v>31</v>
      </c>
      <c r="S60" s="174">
        <v>31</v>
      </c>
      <c r="T60" s="174">
        <v>31</v>
      </c>
      <c r="U60" s="174">
        <v>31</v>
      </c>
      <c r="V60" s="174">
        <v>32</v>
      </c>
      <c r="W60" s="174">
        <v>29</v>
      </c>
      <c r="X60" s="174">
        <v>29</v>
      </c>
      <c r="Y60" s="174">
        <v>28</v>
      </c>
      <c r="Z60" s="174">
        <v>28</v>
      </c>
      <c r="AA60" s="174">
        <v>136</v>
      </c>
      <c r="AB60" s="174">
        <v>128</v>
      </c>
      <c r="AC60" s="174">
        <v>110</v>
      </c>
      <c r="AD60" s="174">
        <v>102</v>
      </c>
      <c r="AE60" s="174">
        <v>98</v>
      </c>
      <c r="AF60" s="174">
        <v>91</v>
      </c>
      <c r="AG60" s="174">
        <v>69</v>
      </c>
      <c r="AH60" s="174">
        <v>61</v>
      </c>
      <c r="AI60" s="174">
        <v>47</v>
      </c>
      <c r="AJ60" s="174">
        <v>33</v>
      </c>
      <c r="AK60" s="174">
        <v>23</v>
      </c>
      <c r="AL60" s="174">
        <v>14</v>
      </c>
      <c r="AM60" s="174">
        <v>8</v>
      </c>
      <c r="AN60" s="175">
        <v>7</v>
      </c>
      <c r="AO60" s="176">
        <v>2</v>
      </c>
      <c r="AP60" s="174">
        <v>15</v>
      </c>
      <c r="AQ60" s="175">
        <v>13</v>
      </c>
      <c r="AR60" s="177">
        <v>34</v>
      </c>
      <c r="AS60" s="178">
        <v>725</v>
      </c>
      <c r="AT60" s="176">
        <v>75</v>
      </c>
      <c r="AU60" s="174">
        <v>70</v>
      </c>
      <c r="AV60" s="175">
        <v>327</v>
      </c>
      <c r="AW60" s="178">
        <v>44</v>
      </c>
      <c r="AX60" s="119" t="s">
        <v>21</v>
      </c>
      <c r="AY60" s="155" t="s">
        <v>26</v>
      </c>
      <c r="AZ60" s="156" t="s">
        <v>318</v>
      </c>
    </row>
    <row r="61" spans="1:59" s="183" customFormat="1" ht="16.5" hidden="1" customHeight="1" x14ac:dyDescent="0.2">
      <c r="A61" s="157">
        <v>220106</v>
      </c>
      <c r="B61" s="158"/>
      <c r="C61" s="158" t="s">
        <v>22</v>
      </c>
      <c r="D61" s="158" t="s">
        <v>27</v>
      </c>
      <c r="E61" s="123">
        <f>SUM(E63)</f>
        <v>100</v>
      </c>
      <c r="F61" s="158">
        <f t="shared" si="18"/>
        <v>2944</v>
      </c>
      <c r="G61" s="158">
        <v>78</v>
      </c>
      <c r="H61" s="158">
        <v>53</v>
      </c>
      <c r="I61" s="158">
        <v>41</v>
      </c>
      <c r="J61" s="158">
        <v>51</v>
      </c>
      <c r="K61" s="158">
        <v>49</v>
      </c>
      <c r="L61" s="158">
        <v>67</v>
      </c>
      <c r="M61" s="158">
        <v>51</v>
      </c>
      <c r="N61" s="158">
        <v>52</v>
      </c>
      <c r="O61" s="158">
        <v>39</v>
      </c>
      <c r="P61" s="158">
        <v>49</v>
      </c>
      <c r="Q61" s="158">
        <v>42</v>
      </c>
      <c r="R61" s="158">
        <v>45</v>
      </c>
      <c r="S61" s="158">
        <v>43</v>
      </c>
      <c r="T61" s="158">
        <v>48</v>
      </c>
      <c r="U61" s="158">
        <v>62</v>
      </c>
      <c r="V61" s="158">
        <v>45</v>
      </c>
      <c r="W61" s="158">
        <v>55</v>
      </c>
      <c r="X61" s="158">
        <v>62</v>
      </c>
      <c r="Y61" s="158">
        <v>53</v>
      </c>
      <c r="Z61" s="158">
        <v>52</v>
      </c>
      <c r="AA61" s="158">
        <v>259</v>
      </c>
      <c r="AB61" s="158">
        <v>237</v>
      </c>
      <c r="AC61" s="158">
        <v>234</v>
      </c>
      <c r="AD61" s="158">
        <v>226</v>
      </c>
      <c r="AE61" s="158">
        <v>197</v>
      </c>
      <c r="AF61" s="158">
        <v>195</v>
      </c>
      <c r="AG61" s="158">
        <v>135</v>
      </c>
      <c r="AH61" s="158">
        <v>123</v>
      </c>
      <c r="AI61" s="158">
        <v>110</v>
      </c>
      <c r="AJ61" s="158">
        <v>72</v>
      </c>
      <c r="AK61" s="158">
        <v>48</v>
      </c>
      <c r="AL61" s="158">
        <v>33</v>
      </c>
      <c r="AM61" s="158">
        <v>22</v>
      </c>
      <c r="AN61" s="184">
        <v>16</v>
      </c>
      <c r="AO61" s="185">
        <v>7</v>
      </c>
      <c r="AP61" s="158">
        <v>31</v>
      </c>
      <c r="AQ61" s="184">
        <v>47</v>
      </c>
      <c r="AR61" s="186">
        <v>97</v>
      </c>
      <c r="AS61" s="187">
        <v>1365</v>
      </c>
      <c r="AT61" s="185">
        <v>109</v>
      </c>
      <c r="AU61" s="158">
        <v>121</v>
      </c>
      <c r="AV61" s="184">
        <v>608</v>
      </c>
      <c r="AW61" s="188">
        <v>112</v>
      </c>
      <c r="AX61" s="119"/>
      <c r="AY61" s="182"/>
      <c r="AZ61" s="162"/>
    </row>
    <row r="62" spans="1:59" s="90" customFormat="1" ht="16.5" hidden="1" customHeight="1" x14ac:dyDescent="0.2">
      <c r="A62" s="109"/>
      <c r="B62" s="104"/>
      <c r="C62" s="106"/>
      <c r="D62" s="105"/>
      <c r="E62" s="122"/>
      <c r="F62" s="149">
        <f>SUM(G62:AN62)</f>
        <v>100.00000000000001</v>
      </c>
      <c r="G62" s="150">
        <f>G$61*100/$F61</f>
        <v>2.6494565217391304</v>
      </c>
      <c r="H62" s="150">
        <f t="shared" ref="H62:AW62" si="19">H$61*100/$F61</f>
        <v>1.8002717391304348</v>
      </c>
      <c r="I62" s="150">
        <f t="shared" si="19"/>
        <v>1.392663043478261</v>
      </c>
      <c r="J62" s="150">
        <f t="shared" si="19"/>
        <v>1.732336956521739</v>
      </c>
      <c r="K62" s="150">
        <f t="shared" si="19"/>
        <v>1.6644021739130435</v>
      </c>
      <c r="L62" s="150">
        <f t="shared" si="19"/>
        <v>2.2758152173913042</v>
      </c>
      <c r="M62" s="150">
        <f t="shared" si="19"/>
        <v>1.732336956521739</v>
      </c>
      <c r="N62" s="150">
        <f t="shared" si="19"/>
        <v>1.7663043478260869</v>
      </c>
      <c r="O62" s="150">
        <f t="shared" si="19"/>
        <v>1.3247282608695652</v>
      </c>
      <c r="P62" s="150">
        <f t="shared" si="19"/>
        <v>1.6644021739130435</v>
      </c>
      <c r="Q62" s="150">
        <f t="shared" si="19"/>
        <v>1.4266304347826086</v>
      </c>
      <c r="R62" s="150">
        <f t="shared" si="19"/>
        <v>1.5285326086956521</v>
      </c>
      <c r="S62" s="150">
        <f t="shared" si="19"/>
        <v>1.4605978260869565</v>
      </c>
      <c r="T62" s="150">
        <f t="shared" si="19"/>
        <v>1.6304347826086956</v>
      </c>
      <c r="U62" s="150">
        <f t="shared" si="19"/>
        <v>2.1059782608695654</v>
      </c>
      <c r="V62" s="150">
        <f t="shared" si="19"/>
        <v>1.5285326086956521</v>
      </c>
      <c r="W62" s="150">
        <f t="shared" si="19"/>
        <v>1.8682065217391304</v>
      </c>
      <c r="X62" s="150">
        <f t="shared" si="19"/>
        <v>2.1059782608695654</v>
      </c>
      <c r="Y62" s="150">
        <f t="shared" si="19"/>
        <v>1.8002717391304348</v>
      </c>
      <c r="Z62" s="150">
        <f t="shared" si="19"/>
        <v>1.7663043478260869</v>
      </c>
      <c r="AA62" s="150">
        <f t="shared" si="19"/>
        <v>8.7975543478260878</v>
      </c>
      <c r="AB62" s="150">
        <f t="shared" si="19"/>
        <v>8.0502717391304355</v>
      </c>
      <c r="AC62" s="150">
        <f t="shared" si="19"/>
        <v>7.9483695652173916</v>
      </c>
      <c r="AD62" s="150">
        <f t="shared" si="19"/>
        <v>7.6766304347826084</v>
      </c>
      <c r="AE62" s="150">
        <f t="shared" si="19"/>
        <v>6.6915760869565215</v>
      </c>
      <c r="AF62" s="150">
        <f t="shared" si="19"/>
        <v>6.6236413043478262</v>
      </c>
      <c r="AG62" s="150">
        <f t="shared" si="19"/>
        <v>4.5855978260869561</v>
      </c>
      <c r="AH62" s="150">
        <f t="shared" si="19"/>
        <v>4.1779891304347823</v>
      </c>
      <c r="AI62" s="150">
        <f t="shared" si="19"/>
        <v>3.7364130434782608</v>
      </c>
      <c r="AJ62" s="150">
        <f t="shared" si="19"/>
        <v>2.4456521739130435</v>
      </c>
      <c r="AK62" s="150">
        <f t="shared" si="19"/>
        <v>1.6304347826086956</v>
      </c>
      <c r="AL62" s="150">
        <f t="shared" si="19"/>
        <v>1.1209239130434783</v>
      </c>
      <c r="AM62" s="150">
        <f t="shared" si="19"/>
        <v>0.74728260869565222</v>
      </c>
      <c r="AN62" s="151">
        <f t="shared" si="19"/>
        <v>0.54347826086956519</v>
      </c>
      <c r="AO62" s="152">
        <f t="shared" si="19"/>
        <v>0.23777173913043478</v>
      </c>
      <c r="AP62" s="150">
        <f t="shared" si="19"/>
        <v>1.0529891304347827</v>
      </c>
      <c r="AQ62" s="151">
        <f t="shared" si="19"/>
        <v>1.5964673913043479</v>
      </c>
      <c r="AR62" s="153">
        <f t="shared" si="19"/>
        <v>3.2948369565217392</v>
      </c>
      <c r="AS62" s="154">
        <f t="shared" si="19"/>
        <v>46.365489130434781</v>
      </c>
      <c r="AT62" s="152">
        <f t="shared" si="19"/>
        <v>3.7024456521739131</v>
      </c>
      <c r="AU62" s="150">
        <f t="shared" si="19"/>
        <v>4.1100543478260869</v>
      </c>
      <c r="AV62" s="151">
        <f t="shared" si="19"/>
        <v>20.652173913043477</v>
      </c>
      <c r="AW62" s="154">
        <f t="shared" si="19"/>
        <v>3.8043478260869565</v>
      </c>
      <c r="AX62" s="119"/>
      <c r="AY62" s="155"/>
      <c r="AZ62" s="156"/>
    </row>
    <row r="63" spans="1:59" s="180" customFormat="1" ht="16.5" customHeight="1" x14ac:dyDescent="0.2">
      <c r="A63" s="171">
        <v>220106</v>
      </c>
      <c r="B63" s="165" t="s">
        <v>191</v>
      </c>
      <c r="C63" s="165" t="s">
        <v>319</v>
      </c>
      <c r="D63" s="172" t="s">
        <v>320</v>
      </c>
      <c r="E63" s="122">
        <v>100</v>
      </c>
      <c r="F63" s="173">
        <f t="shared" ref="F63:F64" si="20">SUM(G63:AN63)</f>
        <v>2944</v>
      </c>
      <c r="G63" s="189">
        <v>78</v>
      </c>
      <c r="H63" s="189">
        <v>53</v>
      </c>
      <c r="I63" s="189">
        <v>41</v>
      </c>
      <c r="J63" s="189">
        <v>51</v>
      </c>
      <c r="K63" s="189">
        <v>49</v>
      </c>
      <c r="L63" s="189">
        <v>67</v>
      </c>
      <c r="M63" s="189">
        <v>51</v>
      </c>
      <c r="N63" s="189">
        <v>52</v>
      </c>
      <c r="O63" s="189">
        <v>39</v>
      </c>
      <c r="P63" s="189">
        <v>49</v>
      </c>
      <c r="Q63" s="189">
        <v>42</v>
      </c>
      <c r="R63" s="189">
        <v>45</v>
      </c>
      <c r="S63" s="189">
        <v>43</v>
      </c>
      <c r="T63" s="189">
        <v>48</v>
      </c>
      <c r="U63" s="189">
        <v>62</v>
      </c>
      <c r="V63" s="189">
        <v>45</v>
      </c>
      <c r="W63" s="189">
        <v>55</v>
      </c>
      <c r="X63" s="189">
        <v>62</v>
      </c>
      <c r="Y63" s="189">
        <v>53</v>
      </c>
      <c r="Z63" s="189">
        <v>52</v>
      </c>
      <c r="AA63" s="189">
        <v>259</v>
      </c>
      <c r="AB63" s="189">
        <v>237</v>
      </c>
      <c r="AC63" s="189">
        <v>234</v>
      </c>
      <c r="AD63" s="189">
        <v>226</v>
      </c>
      <c r="AE63" s="189">
        <v>197</v>
      </c>
      <c r="AF63" s="189">
        <v>195</v>
      </c>
      <c r="AG63" s="189">
        <v>135</v>
      </c>
      <c r="AH63" s="189">
        <v>123</v>
      </c>
      <c r="AI63" s="189">
        <v>110</v>
      </c>
      <c r="AJ63" s="189">
        <v>72</v>
      </c>
      <c r="AK63" s="189">
        <v>48</v>
      </c>
      <c r="AL63" s="189">
        <v>33</v>
      </c>
      <c r="AM63" s="189">
        <v>22</v>
      </c>
      <c r="AN63" s="190">
        <v>16</v>
      </c>
      <c r="AO63" s="191">
        <v>7</v>
      </c>
      <c r="AP63" s="189">
        <v>31</v>
      </c>
      <c r="AQ63" s="190">
        <v>47</v>
      </c>
      <c r="AR63" s="192">
        <v>97</v>
      </c>
      <c r="AS63" s="193">
        <v>1365</v>
      </c>
      <c r="AT63" s="191">
        <v>109</v>
      </c>
      <c r="AU63" s="189">
        <v>121</v>
      </c>
      <c r="AV63" s="190">
        <v>608</v>
      </c>
      <c r="AW63" s="194">
        <v>112</v>
      </c>
      <c r="AX63" s="119" t="s">
        <v>21</v>
      </c>
      <c r="AY63" s="155" t="s">
        <v>27</v>
      </c>
      <c r="AZ63" s="156" t="s">
        <v>321</v>
      </c>
    </row>
    <row r="64" spans="1:59" s="91" customFormat="1" ht="16.5" hidden="1" customHeight="1" x14ac:dyDescent="0.2">
      <c r="A64" s="139">
        <v>220200</v>
      </c>
      <c r="B64" s="140"/>
      <c r="C64" s="140"/>
      <c r="D64" s="195" t="s">
        <v>28</v>
      </c>
      <c r="E64" s="196"/>
      <c r="F64" s="143">
        <f t="shared" si="20"/>
        <v>62580</v>
      </c>
      <c r="G64" s="143">
        <f t="shared" ref="G64:AW64" si="21">SUM(G66+G75+G83+G95+G99+G108)</f>
        <v>1267</v>
      </c>
      <c r="H64" s="143">
        <f t="shared" si="21"/>
        <v>1382</v>
      </c>
      <c r="I64" s="143">
        <f t="shared" si="21"/>
        <v>1395</v>
      </c>
      <c r="J64" s="143">
        <f t="shared" si="21"/>
        <v>1365</v>
      </c>
      <c r="K64" s="143">
        <f t="shared" si="21"/>
        <v>1264</v>
      </c>
      <c r="L64" s="143">
        <f t="shared" si="21"/>
        <v>1214</v>
      </c>
      <c r="M64" s="143">
        <f t="shared" si="21"/>
        <v>1275</v>
      </c>
      <c r="N64" s="143">
        <f t="shared" si="21"/>
        <v>1275</v>
      </c>
      <c r="O64" s="143">
        <f t="shared" si="21"/>
        <v>1244</v>
      </c>
      <c r="P64" s="143">
        <f t="shared" si="21"/>
        <v>1344</v>
      </c>
      <c r="Q64" s="143">
        <f t="shared" si="21"/>
        <v>1259</v>
      </c>
      <c r="R64" s="143">
        <f t="shared" si="21"/>
        <v>1275</v>
      </c>
      <c r="S64" s="143">
        <f t="shared" si="21"/>
        <v>1287</v>
      </c>
      <c r="T64" s="143">
        <f t="shared" si="21"/>
        <v>1322</v>
      </c>
      <c r="U64" s="143">
        <f t="shared" si="21"/>
        <v>1282</v>
      </c>
      <c r="V64" s="143">
        <f t="shared" si="21"/>
        <v>1194</v>
      </c>
      <c r="W64" s="143">
        <f t="shared" si="21"/>
        <v>1265</v>
      </c>
      <c r="X64" s="143">
        <f t="shared" si="21"/>
        <v>1076</v>
      </c>
      <c r="Y64" s="143">
        <f t="shared" si="21"/>
        <v>1125</v>
      </c>
      <c r="Z64" s="143">
        <f t="shared" si="21"/>
        <v>1036</v>
      </c>
      <c r="AA64" s="143">
        <f t="shared" si="21"/>
        <v>4822</v>
      </c>
      <c r="AB64" s="143">
        <f t="shared" si="21"/>
        <v>4896</v>
      </c>
      <c r="AC64" s="143">
        <f t="shared" si="21"/>
        <v>4308</v>
      </c>
      <c r="AD64" s="143">
        <f t="shared" si="21"/>
        <v>4410</v>
      </c>
      <c r="AE64" s="143">
        <f t="shared" si="21"/>
        <v>4037</v>
      </c>
      <c r="AF64" s="143">
        <f t="shared" si="21"/>
        <v>3495</v>
      </c>
      <c r="AG64" s="143">
        <f t="shared" si="21"/>
        <v>3034</v>
      </c>
      <c r="AH64" s="143">
        <f t="shared" si="21"/>
        <v>2743</v>
      </c>
      <c r="AI64" s="143">
        <f t="shared" si="21"/>
        <v>2174</v>
      </c>
      <c r="AJ64" s="143">
        <f t="shared" si="21"/>
        <v>1421</v>
      </c>
      <c r="AK64" s="143">
        <f t="shared" si="21"/>
        <v>909</v>
      </c>
      <c r="AL64" s="143">
        <f t="shared" si="21"/>
        <v>566</v>
      </c>
      <c r="AM64" s="143">
        <f t="shared" si="21"/>
        <v>342</v>
      </c>
      <c r="AN64" s="144">
        <f t="shared" si="21"/>
        <v>277</v>
      </c>
      <c r="AO64" s="145">
        <f t="shared" si="21"/>
        <v>83</v>
      </c>
      <c r="AP64" s="143">
        <f t="shared" si="21"/>
        <v>603</v>
      </c>
      <c r="AQ64" s="144">
        <f t="shared" si="21"/>
        <v>664</v>
      </c>
      <c r="AR64" s="146">
        <f t="shared" si="21"/>
        <v>1534</v>
      </c>
      <c r="AS64" s="147">
        <f t="shared" si="21"/>
        <v>29726</v>
      </c>
      <c r="AT64" s="145">
        <f t="shared" si="21"/>
        <v>3143</v>
      </c>
      <c r="AU64" s="143">
        <f t="shared" si="21"/>
        <v>2793</v>
      </c>
      <c r="AV64" s="144">
        <f t="shared" si="21"/>
        <v>12538</v>
      </c>
      <c r="AW64" s="147">
        <f t="shared" si="21"/>
        <v>2279</v>
      </c>
      <c r="AX64" s="148"/>
      <c r="AY64" s="132"/>
      <c r="AZ64" s="133"/>
      <c r="BA64" s="197"/>
      <c r="BB64" s="197"/>
      <c r="BC64" s="197"/>
      <c r="BD64" s="197"/>
      <c r="BE64" s="197"/>
      <c r="BF64" s="197"/>
      <c r="BG64" s="198"/>
    </row>
    <row r="65" spans="1:59" s="90" customFormat="1" ht="16.5" hidden="1" customHeight="1" x14ac:dyDescent="0.2">
      <c r="A65" s="109"/>
      <c r="B65" s="104"/>
      <c r="C65" s="106"/>
      <c r="D65" s="105"/>
      <c r="E65" s="122"/>
      <c r="F65" s="149">
        <f>SUM(G65:AN65)</f>
        <v>100</v>
      </c>
      <c r="G65" s="150">
        <f>G$64*100/$F64</f>
        <v>2.0246085011185682</v>
      </c>
      <c r="H65" s="150">
        <f t="shared" ref="H65:AW65" si="22">H$64*100/$F64</f>
        <v>2.2083732821987856</v>
      </c>
      <c r="I65" s="150">
        <f t="shared" si="22"/>
        <v>2.2291466922339405</v>
      </c>
      <c r="J65" s="150">
        <f t="shared" si="22"/>
        <v>2.1812080536912752</v>
      </c>
      <c r="K65" s="150">
        <f t="shared" si="22"/>
        <v>2.0198146372643015</v>
      </c>
      <c r="L65" s="150">
        <f t="shared" si="22"/>
        <v>1.9399169063598594</v>
      </c>
      <c r="M65" s="150">
        <f t="shared" si="22"/>
        <v>2.0373921380632791</v>
      </c>
      <c r="N65" s="150">
        <f t="shared" si="22"/>
        <v>2.0373921380632791</v>
      </c>
      <c r="O65" s="150">
        <f t="shared" si="22"/>
        <v>1.9878555449025248</v>
      </c>
      <c r="P65" s="150">
        <f t="shared" si="22"/>
        <v>2.1476510067114094</v>
      </c>
      <c r="Q65" s="150">
        <f t="shared" si="22"/>
        <v>2.0118248641738576</v>
      </c>
      <c r="R65" s="150">
        <f t="shared" si="22"/>
        <v>2.0373921380632791</v>
      </c>
      <c r="S65" s="150">
        <f t="shared" si="22"/>
        <v>2.0565675934803451</v>
      </c>
      <c r="T65" s="150">
        <f t="shared" si="22"/>
        <v>2.1124960051134547</v>
      </c>
      <c r="U65" s="150">
        <f t="shared" si="22"/>
        <v>2.0485778203899008</v>
      </c>
      <c r="V65" s="150">
        <f t="shared" si="22"/>
        <v>1.9079578139980824</v>
      </c>
      <c r="W65" s="150">
        <f t="shared" si="22"/>
        <v>2.0214125918823904</v>
      </c>
      <c r="X65" s="150">
        <f t="shared" si="22"/>
        <v>1.7193991690635986</v>
      </c>
      <c r="Y65" s="150">
        <f t="shared" si="22"/>
        <v>1.7976989453499521</v>
      </c>
      <c r="Z65" s="150">
        <f t="shared" si="22"/>
        <v>1.6554809843400446</v>
      </c>
      <c r="AA65" s="150">
        <f t="shared" si="22"/>
        <v>7.7053371684244167</v>
      </c>
      <c r="AB65" s="150">
        <f t="shared" si="22"/>
        <v>7.8235858101629914</v>
      </c>
      <c r="AC65" s="150">
        <f t="shared" si="22"/>
        <v>6.8839884947267498</v>
      </c>
      <c r="AD65" s="150">
        <f t="shared" si="22"/>
        <v>7.0469798657718119</v>
      </c>
      <c r="AE65" s="150">
        <f t="shared" si="22"/>
        <v>6.4509427932246721</v>
      </c>
      <c r="AF65" s="150">
        <f t="shared" si="22"/>
        <v>5.5848513902205177</v>
      </c>
      <c r="AG65" s="150">
        <f t="shared" si="22"/>
        <v>4.84819431128156</v>
      </c>
      <c r="AH65" s="150">
        <f t="shared" si="22"/>
        <v>4.3831895174177049</v>
      </c>
      <c r="AI65" s="150">
        <f t="shared" si="22"/>
        <v>3.4739533397251519</v>
      </c>
      <c r="AJ65" s="150">
        <f t="shared" si="22"/>
        <v>2.2706935123042506</v>
      </c>
      <c r="AK65" s="150">
        <f t="shared" si="22"/>
        <v>1.4525407478427612</v>
      </c>
      <c r="AL65" s="150">
        <f t="shared" si="22"/>
        <v>0.90444231383828699</v>
      </c>
      <c r="AM65" s="150">
        <f t="shared" si="22"/>
        <v>0.54650047938638546</v>
      </c>
      <c r="AN65" s="151">
        <f t="shared" si="22"/>
        <v>0.44263342921061044</v>
      </c>
      <c r="AO65" s="152">
        <f t="shared" si="22"/>
        <v>0.13263023330137425</v>
      </c>
      <c r="AP65" s="150">
        <f t="shared" si="22"/>
        <v>0.96356663470757431</v>
      </c>
      <c r="AQ65" s="151">
        <f t="shared" si="22"/>
        <v>1.061041866410994</v>
      </c>
      <c r="AR65" s="153">
        <f t="shared" si="22"/>
        <v>2.4512623841482903</v>
      </c>
      <c r="AS65" s="154">
        <f t="shared" si="22"/>
        <v>47.500798977309046</v>
      </c>
      <c r="AT65" s="152">
        <f t="shared" si="22"/>
        <v>5.0223713646532442</v>
      </c>
      <c r="AU65" s="150">
        <f t="shared" si="22"/>
        <v>4.4630872483221475</v>
      </c>
      <c r="AV65" s="151">
        <f t="shared" si="22"/>
        <v>20.035155001597953</v>
      </c>
      <c r="AW65" s="154">
        <f t="shared" si="22"/>
        <v>3.6417385746244806</v>
      </c>
      <c r="AX65" s="119"/>
      <c r="AY65" s="155"/>
      <c r="AZ65" s="156"/>
    </row>
    <row r="66" spans="1:59" s="183" customFormat="1" ht="16.5" hidden="1" customHeight="1" x14ac:dyDescent="0.2">
      <c r="A66" s="157">
        <v>220201</v>
      </c>
      <c r="B66" s="158"/>
      <c r="C66" s="158" t="s">
        <v>22</v>
      </c>
      <c r="D66" s="158" t="s">
        <v>28</v>
      </c>
      <c r="E66" s="123">
        <f>SUM(E68:E74)</f>
        <v>100</v>
      </c>
      <c r="F66" s="158">
        <f t="shared" ref="F66" si="23">SUM(G66:AN66)</f>
        <v>19244</v>
      </c>
      <c r="G66" s="158">
        <f>+G68+G69+G70+G71+G72+G73+G74</f>
        <v>373</v>
      </c>
      <c r="H66" s="158">
        <f t="shared" ref="H66:AW66" si="24">+H68+H69+H70+H71+H72+H73+H74</f>
        <v>437</v>
      </c>
      <c r="I66" s="158">
        <f t="shared" si="24"/>
        <v>421</v>
      </c>
      <c r="J66" s="158">
        <f t="shared" si="24"/>
        <v>436</v>
      </c>
      <c r="K66" s="158">
        <f t="shared" si="24"/>
        <v>423</v>
      </c>
      <c r="L66" s="158">
        <f t="shared" si="24"/>
        <v>377</v>
      </c>
      <c r="M66" s="158">
        <f t="shared" si="24"/>
        <v>393</v>
      </c>
      <c r="N66" s="158">
        <f t="shared" si="24"/>
        <v>364</v>
      </c>
      <c r="O66" s="158">
        <f t="shared" si="24"/>
        <v>396</v>
      </c>
      <c r="P66" s="158">
        <f t="shared" si="24"/>
        <v>406</v>
      </c>
      <c r="Q66" s="158">
        <f t="shared" si="24"/>
        <v>379</v>
      </c>
      <c r="R66" s="158">
        <f t="shared" si="24"/>
        <v>391</v>
      </c>
      <c r="S66" s="158">
        <f t="shared" si="24"/>
        <v>362</v>
      </c>
      <c r="T66" s="158">
        <f t="shared" si="24"/>
        <v>391</v>
      </c>
      <c r="U66" s="158">
        <f t="shared" si="24"/>
        <v>373</v>
      </c>
      <c r="V66" s="158">
        <f t="shared" si="24"/>
        <v>303</v>
      </c>
      <c r="W66" s="158">
        <f t="shared" si="24"/>
        <v>365</v>
      </c>
      <c r="X66" s="158">
        <f t="shared" si="24"/>
        <v>290</v>
      </c>
      <c r="Y66" s="158">
        <f t="shared" si="24"/>
        <v>318</v>
      </c>
      <c r="Z66" s="158">
        <f t="shared" si="24"/>
        <v>310</v>
      </c>
      <c r="AA66" s="158">
        <f t="shared" si="24"/>
        <v>1379</v>
      </c>
      <c r="AB66" s="158">
        <f t="shared" si="24"/>
        <v>1403</v>
      </c>
      <c r="AC66" s="158">
        <f t="shared" si="24"/>
        <v>1307</v>
      </c>
      <c r="AD66" s="158">
        <f t="shared" si="24"/>
        <v>1343</v>
      </c>
      <c r="AE66" s="158">
        <f t="shared" si="24"/>
        <v>1211</v>
      </c>
      <c r="AF66" s="158">
        <f t="shared" si="24"/>
        <v>1110</v>
      </c>
      <c r="AG66" s="158">
        <f t="shared" si="24"/>
        <v>1000</v>
      </c>
      <c r="AH66" s="158">
        <f t="shared" si="24"/>
        <v>904</v>
      </c>
      <c r="AI66" s="158">
        <f t="shared" si="24"/>
        <v>788</v>
      </c>
      <c r="AJ66" s="158">
        <f t="shared" si="24"/>
        <v>509</v>
      </c>
      <c r="AK66" s="158">
        <f t="shared" si="24"/>
        <v>316</v>
      </c>
      <c r="AL66" s="158">
        <f t="shared" si="24"/>
        <v>218</v>
      </c>
      <c r="AM66" s="158">
        <f t="shared" si="24"/>
        <v>137</v>
      </c>
      <c r="AN66" s="158">
        <f t="shared" si="24"/>
        <v>111</v>
      </c>
      <c r="AO66" s="158">
        <f t="shared" si="24"/>
        <v>21</v>
      </c>
      <c r="AP66" s="158">
        <f t="shared" si="24"/>
        <v>181</v>
      </c>
      <c r="AQ66" s="158">
        <f t="shared" si="24"/>
        <v>192</v>
      </c>
      <c r="AR66" s="158">
        <f t="shared" si="24"/>
        <v>448</v>
      </c>
      <c r="AS66" s="158">
        <f t="shared" si="24"/>
        <v>9041</v>
      </c>
      <c r="AT66" s="158">
        <f t="shared" si="24"/>
        <v>957</v>
      </c>
      <c r="AU66" s="158">
        <f t="shared" si="24"/>
        <v>767</v>
      </c>
      <c r="AV66" s="158">
        <f t="shared" si="24"/>
        <v>3675</v>
      </c>
      <c r="AW66" s="158">
        <f t="shared" si="24"/>
        <v>644</v>
      </c>
      <c r="AX66" s="119"/>
      <c r="AY66" s="182"/>
      <c r="AZ66" s="162"/>
      <c r="BA66" s="199"/>
      <c r="BB66" s="199"/>
      <c r="BC66" s="200"/>
      <c r="BD66" s="201"/>
      <c r="BE66" s="201"/>
      <c r="BF66" s="201"/>
      <c r="BG66" s="202"/>
    </row>
    <row r="67" spans="1:59" s="90" customFormat="1" ht="16.5" hidden="1" customHeight="1" x14ac:dyDescent="0.2">
      <c r="A67" s="109"/>
      <c r="B67" s="104"/>
      <c r="C67" s="106"/>
      <c r="D67" s="105"/>
      <c r="E67" s="122"/>
      <c r="F67" s="149">
        <f>SUM(G67:AN67)</f>
        <v>100.00000000000001</v>
      </c>
      <c r="G67" s="150">
        <f>G$66*100/$F66</f>
        <v>1.9382664726668053</v>
      </c>
      <c r="H67" s="150">
        <f t="shared" ref="H67:AW67" si="25">H$66*100/$F66</f>
        <v>2.270837663687383</v>
      </c>
      <c r="I67" s="150">
        <f t="shared" si="25"/>
        <v>2.1876948659322388</v>
      </c>
      <c r="J67" s="150">
        <f t="shared" si="25"/>
        <v>2.2656412388276865</v>
      </c>
      <c r="K67" s="150">
        <f t="shared" si="25"/>
        <v>2.1980877156516319</v>
      </c>
      <c r="L67" s="150">
        <f t="shared" si="25"/>
        <v>1.9590521721055913</v>
      </c>
      <c r="M67" s="150">
        <f t="shared" si="25"/>
        <v>2.042194969860736</v>
      </c>
      <c r="N67" s="150">
        <f t="shared" si="25"/>
        <v>1.8914986489295365</v>
      </c>
      <c r="O67" s="150">
        <f t="shared" si="25"/>
        <v>2.0577842444398255</v>
      </c>
      <c r="P67" s="150">
        <f t="shared" si="25"/>
        <v>2.1097484930367907</v>
      </c>
      <c r="Q67" s="150">
        <f t="shared" si="25"/>
        <v>1.9694450218249844</v>
      </c>
      <c r="R67" s="150">
        <f t="shared" si="25"/>
        <v>2.0318021201413425</v>
      </c>
      <c r="S67" s="150">
        <f t="shared" si="25"/>
        <v>1.8811057992101434</v>
      </c>
      <c r="T67" s="150">
        <f t="shared" si="25"/>
        <v>2.0318021201413425</v>
      </c>
      <c r="U67" s="150">
        <f t="shared" si="25"/>
        <v>1.9382664726668053</v>
      </c>
      <c r="V67" s="150">
        <f t="shared" si="25"/>
        <v>1.5745167324880482</v>
      </c>
      <c r="W67" s="150">
        <f t="shared" si="25"/>
        <v>1.896695073789233</v>
      </c>
      <c r="X67" s="150">
        <f t="shared" si="25"/>
        <v>1.5069632093119933</v>
      </c>
      <c r="Y67" s="150">
        <f t="shared" si="25"/>
        <v>1.6524631053834962</v>
      </c>
      <c r="Z67" s="150">
        <f t="shared" si="25"/>
        <v>1.6108917065059238</v>
      </c>
      <c r="AA67" s="150">
        <f t="shared" si="25"/>
        <v>7.1658698815215134</v>
      </c>
      <c r="AB67" s="150">
        <f t="shared" si="25"/>
        <v>7.2905840781542297</v>
      </c>
      <c r="AC67" s="150">
        <f t="shared" si="25"/>
        <v>6.7917272916233635</v>
      </c>
      <c r="AD67" s="150">
        <f t="shared" si="25"/>
        <v>6.978798586572438</v>
      </c>
      <c r="AE67" s="150">
        <f t="shared" si="25"/>
        <v>6.2928705050924965</v>
      </c>
      <c r="AF67" s="150">
        <f t="shared" si="25"/>
        <v>5.7680315942631468</v>
      </c>
      <c r="AG67" s="150">
        <f t="shared" si="25"/>
        <v>5.1964248596965286</v>
      </c>
      <c r="AH67" s="150">
        <f t="shared" si="25"/>
        <v>4.6975680731656624</v>
      </c>
      <c r="AI67" s="150">
        <f t="shared" si="25"/>
        <v>4.094782789440865</v>
      </c>
      <c r="AJ67" s="150">
        <f t="shared" si="25"/>
        <v>2.6449802535855333</v>
      </c>
      <c r="AK67" s="150">
        <f t="shared" si="25"/>
        <v>1.6420702556641031</v>
      </c>
      <c r="AL67" s="150">
        <f t="shared" si="25"/>
        <v>1.1328206194138433</v>
      </c>
      <c r="AM67" s="150">
        <f t="shared" si="25"/>
        <v>0.71191020577842445</v>
      </c>
      <c r="AN67" s="151">
        <f t="shared" si="25"/>
        <v>0.57680315942631466</v>
      </c>
      <c r="AO67" s="152">
        <f t="shared" si="25"/>
        <v>0.1091249220536271</v>
      </c>
      <c r="AP67" s="150">
        <f t="shared" si="25"/>
        <v>0.94055289960507171</v>
      </c>
      <c r="AQ67" s="151">
        <f t="shared" si="25"/>
        <v>0.99771357306173347</v>
      </c>
      <c r="AR67" s="153">
        <f t="shared" si="25"/>
        <v>2.3279983371440447</v>
      </c>
      <c r="AS67" s="154">
        <f t="shared" si="25"/>
        <v>46.980877156516314</v>
      </c>
      <c r="AT67" s="152">
        <f t="shared" si="25"/>
        <v>4.9729785907295785</v>
      </c>
      <c r="AU67" s="150">
        <f t="shared" si="25"/>
        <v>3.9856578673872374</v>
      </c>
      <c r="AV67" s="151">
        <f t="shared" si="25"/>
        <v>19.096861359384743</v>
      </c>
      <c r="AW67" s="154">
        <f t="shared" si="25"/>
        <v>3.3464976096445644</v>
      </c>
      <c r="AX67" s="119"/>
      <c r="AY67" s="155"/>
      <c r="AZ67" s="156"/>
    </row>
    <row r="68" spans="1:59" s="180" customFormat="1" ht="16.5" hidden="1" customHeight="1" x14ac:dyDescent="0.2">
      <c r="A68" s="171">
        <v>220201</v>
      </c>
      <c r="B68" s="165" t="s">
        <v>322</v>
      </c>
      <c r="C68" s="165" t="s">
        <v>323</v>
      </c>
      <c r="D68" s="172" t="s">
        <v>324</v>
      </c>
      <c r="E68" s="122">
        <v>72.243192235103805</v>
      </c>
      <c r="F68" s="173">
        <f t="shared" ref="F68:F75" si="26">SUM(G68:AN68)</f>
        <v>13906</v>
      </c>
      <c r="G68" s="174">
        <v>271</v>
      </c>
      <c r="H68" s="174">
        <v>315</v>
      </c>
      <c r="I68" s="174">
        <v>305</v>
      </c>
      <c r="J68" s="174">
        <v>314</v>
      </c>
      <c r="K68" s="174">
        <v>307</v>
      </c>
      <c r="L68" s="174">
        <v>272</v>
      </c>
      <c r="M68" s="174">
        <v>284</v>
      </c>
      <c r="N68" s="174">
        <v>262</v>
      </c>
      <c r="O68" s="174">
        <v>287</v>
      </c>
      <c r="P68" s="174">
        <v>292</v>
      </c>
      <c r="Q68" s="174">
        <v>274</v>
      </c>
      <c r="R68" s="174">
        <v>283</v>
      </c>
      <c r="S68" s="174">
        <v>260</v>
      </c>
      <c r="T68" s="174">
        <v>283</v>
      </c>
      <c r="U68" s="174">
        <v>271</v>
      </c>
      <c r="V68" s="174">
        <v>219</v>
      </c>
      <c r="W68" s="174">
        <v>263</v>
      </c>
      <c r="X68" s="174">
        <v>209</v>
      </c>
      <c r="Y68" s="174">
        <v>229</v>
      </c>
      <c r="Z68" s="174">
        <v>225</v>
      </c>
      <c r="AA68" s="174">
        <v>996</v>
      </c>
      <c r="AB68" s="174">
        <v>1014</v>
      </c>
      <c r="AC68" s="174">
        <v>944</v>
      </c>
      <c r="AD68" s="174">
        <v>971</v>
      </c>
      <c r="AE68" s="174">
        <v>875</v>
      </c>
      <c r="AF68" s="174">
        <v>801</v>
      </c>
      <c r="AG68" s="174">
        <v>723</v>
      </c>
      <c r="AH68" s="174">
        <v>653</v>
      </c>
      <c r="AI68" s="174">
        <v>570</v>
      </c>
      <c r="AJ68" s="174">
        <v>368</v>
      </c>
      <c r="AK68" s="174">
        <v>228</v>
      </c>
      <c r="AL68" s="174">
        <v>159</v>
      </c>
      <c r="AM68" s="174">
        <v>99</v>
      </c>
      <c r="AN68" s="175">
        <v>80</v>
      </c>
      <c r="AO68" s="176">
        <v>14</v>
      </c>
      <c r="AP68" s="174">
        <v>131</v>
      </c>
      <c r="AQ68" s="175">
        <v>139</v>
      </c>
      <c r="AR68" s="177">
        <v>324</v>
      </c>
      <c r="AS68" s="178">
        <v>6532</v>
      </c>
      <c r="AT68" s="176">
        <v>691</v>
      </c>
      <c r="AU68" s="174">
        <v>553</v>
      </c>
      <c r="AV68" s="175">
        <v>2655</v>
      </c>
      <c r="AW68" s="178">
        <v>466</v>
      </c>
      <c r="AX68" s="119" t="s">
        <v>28</v>
      </c>
      <c r="AY68" s="155" t="s">
        <v>28</v>
      </c>
      <c r="AZ68" s="156" t="s">
        <v>325</v>
      </c>
    </row>
    <row r="69" spans="1:59" s="180" customFormat="1" ht="16.5" hidden="1" customHeight="1" x14ac:dyDescent="0.2">
      <c r="A69" s="171">
        <v>220201</v>
      </c>
      <c r="B69" s="165" t="s">
        <v>204</v>
      </c>
      <c r="C69" s="165" t="s">
        <v>326</v>
      </c>
      <c r="D69" s="172" t="s">
        <v>327</v>
      </c>
      <c r="E69" s="122">
        <v>2.9387975195470477</v>
      </c>
      <c r="F69" s="173">
        <f t="shared" si="26"/>
        <v>565</v>
      </c>
      <c r="G69" s="174">
        <v>11</v>
      </c>
      <c r="H69" s="174">
        <v>13</v>
      </c>
      <c r="I69" s="174">
        <v>12</v>
      </c>
      <c r="J69" s="174">
        <v>13</v>
      </c>
      <c r="K69" s="174">
        <v>12</v>
      </c>
      <c r="L69" s="174">
        <v>11</v>
      </c>
      <c r="M69" s="174">
        <v>12</v>
      </c>
      <c r="N69" s="174">
        <v>11</v>
      </c>
      <c r="O69" s="174">
        <v>12</v>
      </c>
      <c r="P69" s="174">
        <v>12</v>
      </c>
      <c r="Q69" s="174">
        <v>11</v>
      </c>
      <c r="R69" s="174">
        <v>11</v>
      </c>
      <c r="S69" s="174">
        <v>11</v>
      </c>
      <c r="T69" s="174">
        <v>11</v>
      </c>
      <c r="U69" s="174">
        <v>11</v>
      </c>
      <c r="V69" s="174">
        <v>9</v>
      </c>
      <c r="W69" s="174">
        <v>11</v>
      </c>
      <c r="X69" s="174">
        <v>9</v>
      </c>
      <c r="Y69" s="174">
        <v>9</v>
      </c>
      <c r="Z69" s="174">
        <v>9</v>
      </c>
      <c r="AA69" s="174">
        <v>41</v>
      </c>
      <c r="AB69" s="174">
        <v>41</v>
      </c>
      <c r="AC69" s="174">
        <v>38</v>
      </c>
      <c r="AD69" s="174">
        <v>39</v>
      </c>
      <c r="AE69" s="174">
        <v>36</v>
      </c>
      <c r="AF69" s="174">
        <v>33</v>
      </c>
      <c r="AG69" s="174">
        <v>29</v>
      </c>
      <c r="AH69" s="174">
        <v>27</v>
      </c>
      <c r="AI69" s="174">
        <v>23</v>
      </c>
      <c r="AJ69" s="174">
        <v>15</v>
      </c>
      <c r="AK69" s="174">
        <v>9</v>
      </c>
      <c r="AL69" s="174">
        <v>6</v>
      </c>
      <c r="AM69" s="174">
        <v>4</v>
      </c>
      <c r="AN69" s="175">
        <v>3</v>
      </c>
      <c r="AO69" s="176">
        <v>1</v>
      </c>
      <c r="AP69" s="174">
        <v>5</v>
      </c>
      <c r="AQ69" s="175">
        <v>6</v>
      </c>
      <c r="AR69" s="177">
        <v>13</v>
      </c>
      <c r="AS69" s="178">
        <v>266</v>
      </c>
      <c r="AT69" s="176">
        <v>28</v>
      </c>
      <c r="AU69" s="174">
        <v>23</v>
      </c>
      <c r="AV69" s="175">
        <v>108</v>
      </c>
      <c r="AW69" s="178">
        <v>19</v>
      </c>
      <c r="AX69" s="119" t="s">
        <v>28</v>
      </c>
      <c r="AY69" s="155" t="s">
        <v>28</v>
      </c>
      <c r="AZ69" s="156" t="s">
        <v>328</v>
      </c>
    </row>
    <row r="70" spans="1:59" s="180" customFormat="1" ht="16.5" hidden="1" customHeight="1" x14ac:dyDescent="0.2">
      <c r="A70" s="171">
        <v>220201</v>
      </c>
      <c r="B70" s="165" t="s">
        <v>200</v>
      </c>
      <c r="C70" s="165" t="s">
        <v>329</v>
      </c>
      <c r="D70" s="172" t="s">
        <v>330</v>
      </c>
      <c r="E70" s="122">
        <v>3.3297384739822058</v>
      </c>
      <c r="F70" s="173">
        <f t="shared" si="26"/>
        <v>643</v>
      </c>
      <c r="G70" s="174">
        <v>12</v>
      </c>
      <c r="H70" s="174">
        <v>15</v>
      </c>
      <c r="I70" s="174">
        <v>14</v>
      </c>
      <c r="J70" s="174">
        <v>15</v>
      </c>
      <c r="K70" s="174">
        <v>14</v>
      </c>
      <c r="L70" s="174">
        <v>13</v>
      </c>
      <c r="M70" s="174">
        <v>13</v>
      </c>
      <c r="N70" s="174">
        <v>12</v>
      </c>
      <c r="O70" s="174">
        <v>13</v>
      </c>
      <c r="P70" s="174">
        <v>14</v>
      </c>
      <c r="Q70" s="174">
        <v>13</v>
      </c>
      <c r="R70" s="174">
        <v>13</v>
      </c>
      <c r="S70" s="174">
        <v>12</v>
      </c>
      <c r="T70" s="174">
        <v>13</v>
      </c>
      <c r="U70" s="174">
        <v>12</v>
      </c>
      <c r="V70" s="174">
        <v>10</v>
      </c>
      <c r="W70" s="174">
        <v>12</v>
      </c>
      <c r="X70" s="174">
        <v>10</v>
      </c>
      <c r="Y70" s="174">
        <v>11</v>
      </c>
      <c r="Z70" s="174">
        <v>10</v>
      </c>
      <c r="AA70" s="174">
        <v>46</v>
      </c>
      <c r="AB70" s="174">
        <v>47</v>
      </c>
      <c r="AC70" s="174">
        <v>44</v>
      </c>
      <c r="AD70" s="174">
        <v>45</v>
      </c>
      <c r="AE70" s="174">
        <v>40</v>
      </c>
      <c r="AF70" s="174">
        <v>37</v>
      </c>
      <c r="AG70" s="174">
        <v>33</v>
      </c>
      <c r="AH70" s="174">
        <v>30</v>
      </c>
      <c r="AI70" s="174">
        <v>26</v>
      </c>
      <c r="AJ70" s="174">
        <v>17</v>
      </c>
      <c r="AK70" s="174">
        <v>11</v>
      </c>
      <c r="AL70" s="174">
        <v>7</v>
      </c>
      <c r="AM70" s="174">
        <v>5</v>
      </c>
      <c r="AN70" s="175">
        <v>4</v>
      </c>
      <c r="AO70" s="176">
        <v>1</v>
      </c>
      <c r="AP70" s="174">
        <v>6</v>
      </c>
      <c r="AQ70" s="175">
        <v>6</v>
      </c>
      <c r="AR70" s="177">
        <v>15</v>
      </c>
      <c r="AS70" s="178">
        <v>301</v>
      </c>
      <c r="AT70" s="176">
        <v>32</v>
      </c>
      <c r="AU70" s="174">
        <v>26</v>
      </c>
      <c r="AV70" s="175">
        <v>122</v>
      </c>
      <c r="AW70" s="178">
        <v>21</v>
      </c>
      <c r="AX70" s="119" t="s">
        <v>28</v>
      </c>
      <c r="AY70" s="155" t="s">
        <v>28</v>
      </c>
      <c r="AZ70" s="156" t="s">
        <v>331</v>
      </c>
    </row>
    <row r="71" spans="1:59" s="180" customFormat="1" ht="16.5" hidden="1" customHeight="1" x14ac:dyDescent="0.2">
      <c r="A71" s="171">
        <v>220201</v>
      </c>
      <c r="B71" s="165" t="s">
        <v>204</v>
      </c>
      <c r="C71" s="165" t="s">
        <v>332</v>
      </c>
      <c r="D71" s="172" t="s">
        <v>333</v>
      </c>
      <c r="E71" s="122">
        <v>3.8622270153680236</v>
      </c>
      <c r="F71" s="173">
        <f t="shared" si="26"/>
        <v>741</v>
      </c>
      <c r="G71" s="174">
        <v>14</v>
      </c>
      <c r="H71" s="174">
        <v>17</v>
      </c>
      <c r="I71" s="174">
        <v>16</v>
      </c>
      <c r="J71" s="174">
        <v>17</v>
      </c>
      <c r="K71" s="174">
        <v>16</v>
      </c>
      <c r="L71" s="174">
        <v>15</v>
      </c>
      <c r="M71" s="174">
        <v>15</v>
      </c>
      <c r="N71" s="174">
        <v>14</v>
      </c>
      <c r="O71" s="174">
        <v>15</v>
      </c>
      <c r="P71" s="174">
        <v>16</v>
      </c>
      <c r="Q71" s="174">
        <v>15</v>
      </c>
      <c r="R71" s="174">
        <v>15</v>
      </c>
      <c r="S71" s="174">
        <v>14</v>
      </c>
      <c r="T71" s="174">
        <v>15</v>
      </c>
      <c r="U71" s="174">
        <v>14</v>
      </c>
      <c r="V71" s="174">
        <v>12</v>
      </c>
      <c r="W71" s="174">
        <v>14</v>
      </c>
      <c r="X71" s="174">
        <v>11</v>
      </c>
      <c r="Y71" s="174">
        <v>12</v>
      </c>
      <c r="Z71" s="174">
        <v>12</v>
      </c>
      <c r="AA71" s="174">
        <v>53</v>
      </c>
      <c r="AB71" s="174">
        <v>54</v>
      </c>
      <c r="AC71" s="174">
        <v>50</v>
      </c>
      <c r="AD71" s="174">
        <v>52</v>
      </c>
      <c r="AE71" s="174">
        <v>47</v>
      </c>
      <c r="AF71" s="174">
        <v>43</v>
      </c>
      <c r="AG71" s="174">
        <v>39</v>
      </c>
      <c r="AH71" s="174">
        <v>35</v>
      </c>
      <c r="AI71" s="174">
        <v>30</v>
      </c>
      <c r="AJ71" s="174">
        <v>20</v>
      </c>
      <c r="AK71" s="174">
        <v>12</v>
      </c>
      <c r="AL71" s="174">
        <v>8</v>
      </c>
      <c r="AM71" s="174">
        <v>5</v>
      </c>
      <c r="AN71" s="175">
        <v>4</v>
      </c>
      <c r="AO71" s="176">
        <v>1</v>
      </c>
      <c r="AP71" s="174">
        <v>7</v>
      </c>
      <c r="AQ71" s="175">
        <v>7</v>
      </c>
      <c r="AR71" s="177">
        <v>17</v>
      </c>
      <c r="AS71" s="178">
        <v>349</v>
      </c>
      <c r="AT71" s="176">
        <v>37</v>
      </c>
      <c r="AU71" s="174">
        <v>30</v>
      </c>
      <c r="AV71" s="175">
        <v>142</v>
      </c>
      <c r="AW71" s="178">
        <v>25</v>
      </c>
      <c r="AX71" s="119" t="s">
        <v>28</v>
      </c>
      <c r="AY71" s="155" t="s">
        <v>28</v>
      </c>
      <c r="AZ71" s="156" t="s">
        <v>334</v>
      </c>
    </row>
    <row r="72" spans="1:59" s="180" customFormat="1" ht="16.5" hidden="1" customHeight="1" x14ac:dyDescent="0.2">
      <c r="A72" s="171">
        <v>220201</v>
      </c>
      <c r="B72" s="165" t="s">
        <v>204</v>
      </c>
      <c r="C72" s="165" t="s">
        <v>335</v>
      </c>
      <c r="D72" s="172" t="s">
        <v>336</v>
      </c>
      <c r="E72" s="122">
        <v>8.7085467781073067</v>
      </c>
      <c r="F72" s="173">
        <f t="shared" si="26"/>
        <v>1676</v>
      </c>
      <c r="G72" s="174">
        <v>32</v>
      </c>
      <c r="H72" s="174">
        <v>38</v>
      </c>
      <c r="I72" s="174">
        <v>37</v>
      </c>
      <c r="J72" s="174">
        <v>38</v>
      </c>
      <c r="K72" s="174">
        <v>37</v>
      </c>
      <c r="L72" s="174">
        <v>33</v>
      </c>
      <c r="M72" s="174">
        <v>34</v>
      </c>
      <c r="N72" s="174">
        <v>32</v>
      </c>
      <c r="O72" s="174">
        <v>34</v>
      </c>
      <c r="P72" s="174">
        <v>35</v>
      </c>
      <c r="Q72" s="174">
        <v>33</v>
      </c>
      <c r="R72" s="174">
        <v>34</v>
      </c>
      <c r="S72" s="174">
        <v>32</v>
      </c>
      <c r="T72" s="174">
        <v>34</v>
      </c>
      <c r="U72" s="174">
        <v>32</v>
      </c>
      <c r="V72" s="174">
        <v>26</v>
      </c>
      <c r="W72" s="174">
        <v>32</v>
      </c>
      <c r="X72" s="174">
        <v>25</v>
      </c>
      <c r="Y72" s="174">
        <v>28</v>
      </c>
      <c r="Z72" s="174">
        <v>27</v>
      </c>
      <c r="AA72" s="174">
        <v>120</v>
      </c>
      <c r="AB72" s="174">
        <v>122</v>
      </c>
      <c r="AC72" s="174">
        <v>114</v>
      </c>
      <c r="AD72" s="174">
        <v>117</v>
      </c>
      <c r="AE72" s="174">
        <v>105</v>
      </c>
      <c r="AF72" s="174">
        <v>97</v>
      </c>
      <c r="AG72" s="174">
        <v>87</v>
      </c>
      <c r="AH72" s="174">
        <v>79</v>
      </c>
      <c r="AI72" s="174">
        <v>69</v>
      </c>
      <c r="AJ72" s="174">
        <v>44</v>
      </c>
      <c r="AK72" s="174">
        <v>28</v>
      </c>
      <c r="AL72" s="174">
        <v>19</v>
      </c>
      <c r="AM72" s="174">
        <v>12</v>
      </c>
      <c r="AN72" s="175">
        <v>10</v>
      </c>
      <c r="AO72" s="176">
        <v>2</v>
      </c>
      <c r="AP72" s="174">
        <v>16</v>
      </c>
      <c r="AQ72" s="175">
        <v>17</v>
      </c>
      <c r="AR72" s="177">
        <v>39</v>
      </c>
      <c r="AS72" s="178">
        <v>787</v>
      </c>
      <c r="AT72" s="176">
        <v>83</v>
      </c>
      <c r="AU72" s="174">
        <v>67</v>
      </c>
      <c r="AV72" s="175">
        <v>320</v>
      </c>
      <c r="AW72" s="178">
        <v>56</v>
      </c>
      <c r="AX72" s="119" t="s">
        <v>28</v>
      </c>
      <c r="AY72" s="155" t="s">
        <v>28</v>
      </c>
      <c r="AZ72" s="156" t="s">
        <v>337</v>
      </c>
    </row>
    <row r="73" spans="1:59" s="180" customFormat="1" ht="16.5" hidden="1" customHeight="1" x14ac:dyDescent="0.2">
      <c r="A73" s="171">
        <v>220201</v>
      </c>
      <c r="B73" s="165" t="s">
        <v>204</v>
      </c>
      <c r="C73" s="165" t="s">
        <v>338</v>
      </c>
      <c r="D73" s="172" t="s">
        <v>339</v>
      </c>
      <c r="E73" s="122">
        <v>4.3407926664869239</v>
      </c>
      <c r="F73" s="173">
        <f t="shared" si="26"/>
        <v>834</v>
      </c>
      <c r="G73" s="174">
        <v>16</v>
      </c>
      <c r="H73" s="174">
        <v>19</v>
      </c>
      <c r="I73" s="174">
        <v>18</v>
      </c>
      <c r="J73" s="174">
        <v>19</v>
      </c>
      <c r="K73" s="174">
        <v>18</v>
      </c>
      <c r="L73" s="174">
        <v>16</v>
      </c>
      <c r="M73" s="174">
        <v>17</v>
      </c>
      <c r="N73" s="174">
        <v>16</v>
      </c>
      <c r="O73" s="174">
        <v>17</v>
      </c>
      <c r="P73" s="174">
        <v>18</v>
      </c>
      <c r="Q73" s="174">
        <v>16</v>
      </c>
      <c r="R73" s="174">
        <v>17</v>
      </c>
      <c r="S73" s="174">
        <v>16</v>
      </c>
      <c r="T73" s="174">
        <v>17</v>
      </c>
      <c r="U73" s="174">
        <v>16</v>
      </c>
      <c r="V73" s="174">
        <v>13</v>
      </c>
      <c r="W73" s="174">
        <v>16</v>
      </c>
      <c r="X73" s="174">
        <v>13</v>
      </c>
      <c r="Y73" s="174">
        <v>14</v>
      </c>
      <c r="Z73" s="174">
        <v>13</v>
      </c>
      <c r="AA73" s="174">
        <v>60</v>
      </c>
      <c r="AB73" s="174">
        <v>61</v>
      </c>
      <c r="AC73" s="174">
        <v>57</v>
      </c>
      <c r="AD73" s="174">
        <v>58</v>
      </c>
      <c r="AE73" s="174">
        <v>53</v>
      </c>
      <c r="AF73" s="174">
        <v>48</v>
      </c>
      <c r="AG73" s="174">
        <v>43</v>
      </c>
      <c r="AH73" s="174">
        <v>39</v>
      </c>
      <c r="AI73" s="174">
        <v>34</v>
      </c>
      <c r="AJ73" s="174">
        <v>22</v>
      </c>
      <c r="AK73" s="174">
        <v>14</v>
      </c>
      <c r="AL73" s="174">
        <v>9</v>
      </c>
      <c r="AM73" s="174">
        <v>6</v>
      </c>
      <c r="AN73" s="175">
        <v>5</v>
      </c>
      <c r="AO73" s="176">
        <v>1</v>
      </c>
      <c r="AP73" s="174">
        <v>8</v>
      </c>
      <c r="AQ73" s="175">
        <v>8</v>
      </c>
      <c r="AR73" s="177">
        <v>19</v>
      </c>
      <c r="AS73" s="178">
        <v>392</v>
      </c>
      <c r="AT73" s="176">
        <v>42</v>
      </c>
      <c r="AU73" s="174">
        <v>33</v>
      </c>
      <c r="AV73" s="175">
        <v>160</v>
      </c>
      <c r="AW73" s="178">
        <v>28</v>
      </c>
      <c r="AX73" s="119" t="s">
        <v>28</v>
      </c>
      <c r="AY73" s="155" t="s">
        <v>28</v>
      </c>
      <c r="AZ73" s="156" t="s">
        <v>340</v>
      </c>
    </row>
    <row r="74" spans="1:59" s="180" customFormat="1" ht="16.5" hidden="1" customHeight="1" x14ac:dyDescent="0.2">
      <c r="A74" s="171">
        <v>220201</v>
      </c>
      <c r="B74" s="165" t="s">
        <v>204</v>
      </c>
      <c r="C74" s="165" t="s">
        <v>341</v>
      </c>
      <c r="D74" s="172" t="s">
        <v>342</v>
      </c>
      <c r="E74" s="122">
        <v>4.5767053114046909</v>
      </c>
      <c r="F74" s="173">
        <f t="shared" si="26"/>
        <v>879</v>
      </c>
      <c r="G74" s="174">
        <v>17</v>
      </c>
      <c r="H74" s="174">
        <v>20</v>
      </c>
      <c r="I74" s="174">
        <v>19</v>
      </c>
      <c r="J74" s="174">
        <v>20</v>
      </c>
      <c r="K74" s="174">
        <v>19</v>
      </c>
      <c r="L74" s="174">
        <v>17</v>
      </c>
      <c r="M74" s="174">
        <v>18</v>
      </c>
      <c r="N74" s="174">
        <v>17</v>
      </c>
      <c r="O74" s="174">
        <v>18</v>
      </c>
      <c r="P74" s="174">
        <v>19</v>
      </c>
      <c r="Q74" s="174">
        <v>17</v>
      </c>
      <c r="R74" s="174">
        <v>18</v>
      </c>
      <c r="S74" s="174">
        <v>17</v>
      </c>
      <c r="T74" s="174">
        <v>18</v>
      </c>
      <c r="U74" s="174">
        <v>17</v>
      </c>
      <c r="V74" s="174">
        <v>14</v>
      </c>
      <c r="W74" s="174">
        <v>17</v>
      </c>
      <c r="X74" s="174">
        <v>13</v>
      </c>
      <c r="Y74" s="174">
        <v>15</v>
      </c>
      <c r="Z74" s="174">
        <v>14</v>
      </c>
      <c r="AA74" s="174">
        <v>63</v>
      </c>
      <c r="AB74" s="174">
        <v>64</v>
      </c>
      <c r="AC74" s="174">
        <v>60</v>
      </c>
      <c r="AD74" s="174">
        <v>61</v>
      </c>
      <c r="AE74" s="174">
        <v>55</v>
      </c>
      <c r="AF74" s="174">
        <v>51</v>
      </c>
      <c r="AG74" s="174">
        <v>46</v>
      </c>
      <c r="AH74" s="174">
        <v>41</v>
      </c>
      <c r="AI74" s="174">
        <v>36</v>
      </c>
      <c r="AJ74" s="174">
        <v>23</v>
      </c>
      <c r="AK74" s="174">
        <v>14</v>
      </c>
      <c r="AL74" s="174">
        <v>10</v>
      </c>
      <c r="AM74" s="174">
        <v>6</v>
      </c>
      <c r="AN74" s="175">
        <v>5</v>
      </c>
      <c r="AO74" s="176">
        <v>1</v>
      </c>
      <c r="AP74" s="174">
        <v>8</v>
      </c>
      <c r="AQ74" s="175">
        <v>9</v>
      </c>
      <c r="AR74" s="177">
        <v>21</v>
      </c>
      <c r="AS74" s="178">
        <v>414</v>
      </c>
      <c r="AT74" s="176">
        <v>44</v>
      </c>
      <c r="AU74" s="174">
        <v>35</v>
      </c>
      <c r="AV74" s="175">
        <v>168</v>
      </c>
      <c r="AW74" s="178">
        <v>29</v>
      </c>
      <c r="AX74" s="119" t="s">
        <v>28</v>
      </c>
      <c r="AY74" s="155" t="s">
        <v>28</v>
      </c>
      <c r="AZ74" s="156" t="s">
        <v>343</v>
      </c>
    </row>
    <row r="75" spans="1:59" s="183" customFormat="1" ht="16.5" hidden="1" customHeight="1" x14ac:dyDescent="0.2">
      <c r="A75" s="157">
        <v>220202</v>
      </c>
      <c r="B75" s="158"/>
      <c r="C75" s="158" t="s">
        <v>22</v>
      </c>
      <c r="D75" s="158" t="s">
        <v>29</v>
      </c>
      <c r="E75" s="123">
        <f>SUM(E77:E82)</f>
        <v>100</v>
      </c>
      <c r="F75" s="158">
        <f t="shared" si="26"/>
        <v>10138</v>
      </c>
      <c r="G75" s="158">
        <f>+G77+G78+G79+G80+G81+G82</f>
        <v>196</v>
      </c>
      <c r="H75" s="158">
        <f t="shared" ref="H75:AW75" si="27">+H77+H78+H79+H80+H81+H82</f>
        <v>191</v>
      </c>
      <c r="I75" s="158">
        <f t="shared" si="27"/>
        <v>243</v>
      </c>
      <c r="J75" s="158">
        <f t="shared" si="27"/>
        <v>215</v>
      </c>
      <c r="K75" s="158">
        <f t="shared" si="27"/>
        <v>200</v>
      </c>
      <c r="L75" s="158">
        <f t="shared" si="27"/>
        <v>192</v>
      </c>
      <c r="M75" s="158">
        <f t="shared" si="27"/>
        <v>233</v>
      </c>
      <c r="N75" s="158">
        <f t="shared" si="27"/>
        <v>214</v>
      </c>
      <c r="O75" s="158">
        <f t="shared" si="27"/>
        <v>200</v>
      </c>
      <c r="P75" s="158">
        <f t="shared" si="27"/>
        <v>236</v>
      </c>
      <c r="Q75" s="158">
        <f t="shared" si="27"/>
        <v>208</v>
      </c>
      <c r="R75" s="158">
        <f t="shared" si="27"/>
        <v>222</v>
      </c>
      <c r="S75" s="158">
        <f t="shared" si="27"/>
        <v>216</v>
      </c>
      <c r="T75" s="158">
        <f t="shared" si="27"/>
        <v>236</v>
      </c>
      <c r="U75" s="158">
        <f t="shared" si="27"/>
        <v>228</v>
      </c>
      <c r="V75" s="158">
        <f t="shared" si="27"/>
        <v>209</v>
      </c>
      <c r="W75" s="158">
        <f t="shared" si="27"/>
        <v>236</v>
      </c>
      <c r="X75" s="158">
        <f t="shared" si="27"/>
        <v>203</v>
      </c>
      <c r="Y75" s="158">
        <f t="shared" si="27"/>
        <v>177</v>
      </c>
      <c r="Z75" s="158">
        <f t="shared" si="27"/>
        <v>168</v>
      </c>
      <c r="AA75" s="158">
        <f t="shared" si="27"/>
        <v>781</v>
      </c>
      <c r="AB75" s="158">
        <f t="shared" si="27"/>
        <v>821</v>
      </c>
      <c r="AC75" s="158">
        <f t="shared" si="27"/>
        <v>712</v>
      </c>
      <c r="AD75" s="158">
        <f t="shared" si="27"/>
        <v>850</v>
      </c>
      <c r="AE75" s="158">
        <f t="shared" si="27"/>
        <v>678</v>
      </c>
      <c r="AF75" s="158">
        <f t="shared" si="27"/>
        <v>533</v>
      </c>
      <c r="AG75" s="158">
        <f t="shared" si="27"/>
        <v>420</v>
      </c>
      <c r="AH75" s="158">
        <f t="shared" si="27"/>
        <v>403</v>
      </c>
      <c r="AI75" s="158">
        <f t="shared" si="27"/>
        <v>288</v>
      </c>
      <c r="AJ75" s="158">
        <f t="shared" si="27"/>
        <v>192</v>
      </c>
      <c r="AK75" s="158">
        <f t="shared" si="27"/>
        <v>110</v>
      </c>
      <c r="AL75" s="158">
        <f t="shared" si="27"/>
        <v>61</v>
      </c>
      <c r="AM75" s="158">
        <f t="shared" si="27"/>
        <v>39</v>
      </c>
      <c r="AN75" s="158">
        <f t="shared" si="27"/>
        <v>27</v>
      </c>
      <c r="AO75" s="158">
        <f t="shared" si="27"/>
        <v>13</v>
      </c>
      <c r="AP75" s="158">
        <f t="shared" si="27"/>
        <v>82</v>
      </c>
      <c r="AQ75" s="158">
        <f t="shared" si="27"/>
        <v>114</v>
      </c>
      <c r="AR75" s="158">
        <f t="shared" si="27"/>
        <v>239</v>
      </c>
      <c r="AS75" s="158">
        <f t="shared" si="27"/>
        <v>4998</v>
      </c>
      <c r="AT75" s="158">
        <f t="shared" si="27"/>
        <v>549</v>
      </c>
      <c r="AU75" s="158">
        <f t="shared" si="27"/>
        <v>502</v>
      </c>
      <c r="AV75" s="158">
        <f t="shared" si="27"/>
        <v>2214</v>
      </c>
      <c r="AW75" s="158">
        <f t="shared" si="27"/>
        <v>587</v>
      </c>
      <c r="AX75" s="119"/>
      <c r="AY75" s="182"/>
      <c r="AZ75" s="162"/>
      <c r="BA75" s="199"/>
      <c r="BB75" s="199"/>
      <c r="BC75" s="200"/>
      <c r="BD75" s="201"/>
      <c r="BE75" s="201"/>
      <c r="BF75" s="201"/>
      <c r="BG75" s="202"/>
    </row>
    <row r="76" spans="1:59" s="90" customFormat="1" ht="16.5" hidden="1" customHeight="1" x14ac:dyDescent="0.2">
      <c r="A76" s="109"/>
      <c r="B76" s="104"/>
      <c r="C76" s="106"/>
      <c r="D76" s="105"/>
      <c r="E76" s="122"/>
      <c r="F76" s="149">
        <f>SUM(G76:AN76)</f>
        <v>100</v>
      </c>
      <c r="G76" s="150">
        <f>G$75*100/$F75</f>
        <v>1.933320181495364</v>
      </c>
      <c r="H76" s="150">
        <f t="shared" ref="H76:AW76" si="28">H$75*100/$F75</f>
        <v>1.8840007891102781</v>
      </c>
      <c r="I76" s="150">
        <f t="shared" si="28"/>
        <v>2.3969224699151708</v>
      </c>
      <c r="J76" s="150">
        <f t="shared" si="28"/>
        <v>2.1207338725586902</v>
      </c>
      <c r="K76" s="150">
        <f t="shared" si="28"/>
        <v>1.9727756954034326</v>
      </c>
      <c r="L76" s="150">
        <f t="shared" si="28"/>
        <v>1.8938646675872952</v>
      </c>
      <c r="M76" s="150">
        <f t="shared" si="28"/>
        <v>2.298283685144999</v>
      </c>
      <c r="N76" s="150">
        <f t="shared" si="28"/>
        <v>2.1108699940816731</v>
      </c>
      <c r="O76" s="150">
        <f t="shared" si="28"/>
        <v>1.9727756954034326</v>
      </c>
      <c r="P76" s="150">
        <f t="shared" si="28"/>
        <v>2.3278753205760503</v>
      </c>
      <c r="Q76" s="150">
        <f t="shared" si="28"/>
        <v>2.0516867232195701</v>
      </c>
      <c r="R76" s="150">
        <f t="shared" si="28"/>
        <v>2.1897810218978102</v>
      </c>
      <c r="S76" s="150">
        <f t="shared" si="28"/>
        <v>2.1305977510357073</v>
      </c>
      <c r="T76" s="150">
        <f t="shared" si="28"/>
        <v>2.3278753205760503</v>
      </c>
      <c r="U76" s="150">
        <f t="shared" si="28"/>
        <v>2.2489642927599132</v>
      </c>
      <c r="V76" s="150">
        <f t="shared" si="28"/>
        <v>2.0615506016965872</v>
      </c>
      <c r="W76" s="150">
        <f t="shared" si="28"/>
        <v>2.3278753205760503</v>
      </c>
      <c r="X76" s="150">
        <f t="shared" si="28"/>
        <v>2.0023673308344843</v>
      </c>
      <c r="Y76" s="150">
        <f t="shared" si="28"/>
        <v>1.7459064904320378</v>
      </c>
      <c r="Z76" s="150">
        <f t="shared" si="28"/>
        <v>1.6571315841388834</v>
      </c>
      <c r="AA76" s="150">
        <f t="shared" si="28"/>
        <v>7.7036890905504043</v>
      </c>
      <c r="AB76" s="150">
        <f t="shared" si="28"/>
        <v>8.0982442296310904</v>
      </c>
      <c r="AC76" s="150">
        <f t="shared" si="28"/>
        <v>7.0230814756362205</v>
      </c>
      <c r="AD76" s="150">
        <f t="shared" si="28"/>
        <v>8.3842967054645889</v>
      </c>
      <c r="AE76" s="150">
        <f t="shared" si="28"/>
        <v>6.687709607417637</v>
      </c>
      <c r="AF76" s="150">
        <f t="shared" si="28"/>
        <v>5.2574472282501477</v>
      </c>
      <c r="AG76" s="150">
        <f t="shared" si="28"/>
        <v>4.1428289603472086</v>
      </c>
      <c r="AH76" s="150">
        <f t="shared" si="28"/>
        <v>3.9751430262379168</v>
      </c>
      <c r="AI76" s="150">
        <f t="shared" si="28"/>
        <v>2.8407970013809432</v>
      </c>
      <c r="AJ76" s="150">
        <f t="shared" si="28"/>
        <v>1.8938646675872952</v>
      </c>
      <c r="AK76" s="150">
        <f t="shared" si="28"/>
        <v>1.085026632471888</v>
      </c>
      <c r="AL76" s="150">
        <f t="shared" si="28"/>
        <v>0.60169658709804696</v>
      </c>
      <c r="AM76" s="150">
        <f t="shared" si="28"/>
        <v>0.38469126060366937</v>
      </c>
      <c r="AN76" s="151">
        <f t="shared" si="28"/>
        <v>0.26632471887946341</v>
      </c>
      <c r="AO76" s="152">
        <f t="shared" si="28"/>
        <v>0.12823042020122313</v>
      </c>
      <c r="AP76" s="150">
        <f t="shared" si="28"/>
        <v>0.80883803511540742</v>
      </c>
      <c r="AQ76" s="151">
        <f t="shared" si="28"/>
        <v>1.1244821463799566</v>
      </c>
      <c r="AR76" s="153">
        <f t="shared" si="28"/>
        <v>2.357466956007102</v>
      </c>
      <c r="AS76" s="154">
        <f t="shared" si="28"/>
        <v>49.299664628131779</v>
      </c>
      <c r="AT76" s="152">
        <f t="shared" si="28"/>
        <v>5.4152692838824228</v>
      </c>
      <c r="AU76" s="150">
        <f t="shared" si="28"/>
        <v>4.9516669954626158</v>
      </c>
      <c r="AV76" s="151">
        <f t="shared" si="28"/>
        <v>21.838626948115998</v>
      </c>
      <c r="AW76" s="154">
        <f t="shared" si="28"/>
        <v>5.7900966660090747</v>
      </c>
      <c r="AX76" s="119"/>
      <c r="AY76" s="155"/>
      <c r="AZ76" s="156"/>
    </row>
    <row r="77" spans="1:59" s="180" customFormat="1" ht="16.5" hidden="1" customHeight="1" x14ac:dyDescent="0.2">
      <c r="A77" s="171">
        <v>220202</v>
      </c>
      <c r="B77" s="165" t="s">
        <v>204</v>
      </c>
      <c r="C77" s="165" t="s">
        <v>344</v>
      </c>
      <c r="D77" s="172" t="s">
        <v>345</v>
      </c>
      <c r="E77" s="122">
        <v>23.313284518828453</v>
      </c>
      <c r="F77" s="173">
        <f t="shared" ref="F77:F83" si="29">SUM(G77:AN77)</f>
        <v>2361</v>
      </c>
      <c r="G77" s="174">
        <v>45</v>
      </c>
      <c r="H77" s="174">
        <v>45</v>
      </c>
      <c r="I77" s="174">
        <v>57</v>
      </c>
      <c r="J77" s="174">
        <v>50</v>
      </c>
      <c r="K77" s="174">
        <v>46</v>
      </c>
      <c r="L77" s="174">
        <v>44</v>
      </c>
      <c r="M77" s="174">
        <v>54</v>
      </c>
      <c r="N77" s="174">
        <v>50</v>
      </c>
      <c r="O77" s="174">
        <v>46</v>
      </c>
      <c r="P77" s="174">
        <v>55</v>
      </c>
      <c r="Q77" s="174">
        <v>49</v>
      </c>
      <c r="R77" s="174">
        <v>51</v>
      </c>
      <c r="S77" s="174">
        <v>51</v>
      </c>
      <c r="T77" s="174">
        <v>55</v>
      </c>
      <c r="U77" s="174">
        <v>53</v>
      </c>
      <c r="V77" s="174">
        <v>49</v>
      </c>
      <c r="W77" s="174">
        <v>55</v>
      </c>
      <c r="X77" s="174">
        <v>47</v>
      </c>
      <c r="Y77" s="174">
        <v>42</v>
      </c>
      <c r="Z77" s="174">
        <v>39</v>
      </c>
      <c r="AA77" s="174">
        <v>182</v>
      </c>
      <c r="AB77" s="174">
        <v>191</v>
      </c>
      <c r="AC77" s="174">
        <v>166</v>
      </c>
      <c r="AD77" s="174">
        <v>199</v>
      </c>
      <c r="AE77" s="174">
        <v>159</v>
      </c>
      <c r="AF77" s="174">
        <v>125</v>
      </c>
      <c r="AG77" s="174">
        <v>97</v>
      </c>
      <c r="AH77" s="174">
        <v>93</v>
      </c>
      <c r="AI77" s="174">
        <v>67</v>
      </c>
      <c r="AJ77" s="174">
        <v>44</v>
      </c>
      <c r="AK77" s="174">
        <v>26</v>
      </c>
      <c r="AL77" s="174">
        <v>13</v>
      </c>
      <c r="AM77" s="174">
        <v>10</v>
      </c>
      <c r="AN77" s="175">
        <v>6</v>
      </c>
      <c r="AO77" s="176">
        <v>4</v>
      </c>
      <c r="AP77" s="174">
        <v>18</v>
      </c>
      <c r="AQ77" s="175">
        <v>27</v>
      </c>
      <c r="AR77" s="177">
        <v>55</v>
      </c>
      <c r="AS77" s="178">
        <v>1165</v>
      </c>
      <c r="AT77" s="176">
        <v>128</v>
      </c>
      <c r="AU77" s="174">
        <v>116</v>
      </c>
      <c r="AV77" s="175">
        <v>516</v>
      </c>
      <c r="AW77" s="178">
        <v>136</v>
      </c>
      <c r="AX77" s="119" t="s">
        <v>28</v>
      </c>
      <c r="AY77" s="155" t="s">
        <v>29</v>
      </c>
      <c r="AZ77" s="156" t="s">
        <v>346</v>
      </c>
    </row>
    <row r="78" spans="1:59" s="180" customFormat="1" ht="16.5" hidden="1" customHeight="1" x14ac:dyDescent="0.2">
      <c r="A78" s="171">
        <v>220202</v>
      </c>
      <c r="B78" s="203" t="s">
        <v>200</v>
      </c>
      <c r="C78" s="203" t="s">
        <v>347</v>
      </c>
      <c r="D78" s="172" t="s">
        <v>348</v>
      </c>
      <c r="E78" s="122">
        <v>14.055962343096235</v>
      </c>
      <c r="F78" s="173">
        <f t="shared" si="29"/>
        <v>1423</v>
      </c>
      <c r="G78" s="174">
        <v>28</v>
      </c>
      <c r="H78" s="174">
        <v>27</v>
      </c>
      <c r="I78" s="174">
        <v>34</v>
      </c>
      <c r="J78" s="174">
        <v>30</v>
      </c>
      <c r="K78" s="174">
        <v>28</v>
      </c>
      <c r="L78" s="174">
        <v>27</v>
      </c>
      <c r="M78" s="174">
        <v>33</v>
      </c>
      <c r="N78" s="174">
        <v>30</v>
      </c>
      <c r="O78" s="174">
        <v>28</v>
      </c>
      <c r="P78" s="174">
        <v>33</v>
      </c>
      <c r="Q78" s="174">
        <v>29</v>
      </c>
      <c r="R78" s="174">
        <v>31</v>
      </c>
      <c r="S78" s="174">
        <v>30</v>
      </c>
      <c r="T78" s="174">
        <v>33</v>
      </c>
      <c r="U78" s="174">
        <v>32</v>
      </c>
      <c r="V78" s="174">
        <v>29</v>
      </c>
      <c r="W78" s="174">
        <v>33</v>
      </c>
      <c r="X78" s="174">
        <v>29</v>
      </c>
      <c r="Y78" s="174">
        <v>25</v>
      </c>
      <c r="Z78" s="174">
        <v>24</v>
      </c>
      <c r="AA78" s="174">
        <v>110</v>
      </c>
      <c r="AB78" s="174">
        <v>115</v>
      </c>
      <c r="AC78" s="174">
        <v>100</v>
      </c>
      <c r="AD78" s="174">
        <v>119</v>
      </c>
      <c r="AE78" s="174">
        <v>95</v>
      </c>
      <c r="AF78" s="174">
        <v>75</v>
      </c>
      <c r="AG78" s="174">
        <v>59</v>
      </c>
      <c r="AH78" s="174">
        <v>57</v>
      </c>
      <c r="AI78" s="174">
        <v>40</v>
      </c>
      <c r="AJ78" s="174">
        <v>27</v>
      </c>
      <c r="AK78" s="174">
        <v>15</v>
      </c>
      <c r="AL78" s="174">
        <v>9</v>
      </c>
      <c r="AM78" s="174">
        <v>5</v>
      </c>
      <c r="AN78" s="175">
        <v>4</v>
      </c>
      <c r="AO78" s="176">
        <v>2</v>
      </c>
      <c r="AP78" s="174">
        <v>12</v>
      </c>
      <c r="AQ78" s="175">
        <v>16</v>
      </c>
      <c r="AR78" s="177">
        <v>34</v>
      </c>
      <c r="AS78" s="178">
        <v>703</v>
      </c>
      <c r="AT78" s="176">
        <v>77</v>
      </c>
      <c r="AU78" s="174">
        <v>71</v>
      </c>
      <c r="AV78" s="175">
        <v>311</v>
      </c>
      <c r="AW78" s="178">
        <v>83</v>
      </c>
      <c r="AX78" s="119" t="s">
        <v>28</v>
      </c>
      <c r="AY78" s="155" t="s">
        <v>29</v>
      </c>
      <c r="AZ78" s="156" t="s">
        <v>349</v>
      </c>
    </row>
    <row r="79" spans="1:59" s="180" customFormat="1" ht="16.5" hidden="1" customHeight="1" x14ac:dyDescent="0.2">
      <c r="A79" s="171">
        <v>220202</v>
      </c>
      <c r="B79" s="203" t="s">
        <v>204</v>
      </c>
      <c r="C79" s="203" t="s">
        <v>350</v>
      </c>
      <c r="D79" s="172" t="s">
        <v>351</v>
      </c>
      <c r="E79" s="122">
        <v>18.26621338912134</v>
      </c>
      <c r="F79" s="173">
        <f t="shared" si="29"/>
        <v>1853</v>
      </c>
      <c r="G79" s="174">
        <v>36</v>
      </c>
      <c r="H79" s="174">
        <v>35</v>
      </c>
      <c r="I79" s="174">
        <v>44</v>
      </c>
      <c r="J79" s="174">
        <v>39</v>
      </c>
      <c r="K79" s="174">
        <v>37</v>
      </c>
      <c r="L79" s="174">
        <v>35</v>
      </c>
      <c r="M79" s="174">
        <v>43</v>
      </c>
      <c r="N79" s="174">
        <v>39</v>
      </c>
      <c r="O79" s="174">
        <v>37</v>
      </c>
      <c r="P79" s="174">
        <v>43</v>
      </c>
      <c r="Q79" s="174">
        <v>38</v>
      </c>
      <c r="R79" s="174">
        <v>41</v>
      </c>
      <c r="S79" s="174">
        <v>39</v>
      </c>
      <c r="T79" s="174">
        <v>43</v>
      </c>
      <c r="U79" s="174">
        <v>42</v>
      </c>
      <c r="V79" s="174">
        <v>38</v>
      </c>
      <c r="W79" s="174">
        <v>43</v>
      </c>
      <c r="X79" s="174">
        <v>37</v>
      </c>
      <c r="Y79" s="174">
        <v>32</v>
      </c>
      <c r="Z79" s="174">
        <v>31</v>
      </c>
      <c r="AA79" s="174">
        <v>143</v>
      </c>
      <c r="AB79" s="174">
        <v>150</v>
      </c>
      <c r="AC79" s="174">
        <v>130</v>
      </c>
      <c r="AD79" s="174">
        <v>155</v>
      </c>
      <c r="AE79" s="174">
        <v>124</v>
      </c>
      <c r="AF79" s="174">
        <v>97</v>
      </c>
      <c r="AG79" s="174">
        <v>77</v>
      </c>
      <c r="AH79" s="174">
        <v>74</v>
      </c>
      <c r="AI79" s="174">
        <v>53</v>
      </c>
      <c r="AJ79" s="174">
        <v>35</v>
      </c>
      <c r="AK79" s="174">
        <v>20</v>
      </c>
      <c r="AL79" s="174">
        <v>11</v>
      </c>
      <c r="AM79" s="174">
        <v>7</v>
      </c>
      <c r="AN79" s="175">
        <v>5</v>
      </c>
      <c r="AO79" s="176">
        <v>2</v>
      </c>
      <c r="AP79" s="174">
        <v>15</v>
      </c>
      <c r="AQ79" s="175">
        <v>21</v>
      </c>
      <c r="AR79" s="177">
        <v>44</v>
      </c>
      <c r="AS79" s="178">
        <v>913</v>
      </c>
      <c r="AT79" s="176">
        <v>100</v>
      </c>
      <c r="AU79" s="174">
        <v>92</v>
      </c>
      <c r="AV79" s="175">
        <v>404</v>
      </c>
      <c r="AW79" s="178">
        <v>107</v>
      </c>
      <c r="AX79" s="119" t="s">
        <v>28</v>
      </c>
      <c r="AY79" s="155" t="s">
        <v>29</v>
      </c>
      <c r="AZ79" s="156" t="s">
        <v>352</v>
      </c>
    </row>
    <row r="80" spans="1:59" s="180" customFormat="1" ht="16.5" hidden="1" customHeight="1" x14ac:dyDescent="0.2">
      <c r="A80" s="171">
        <v>220202</v>
      </c>
      <c r="B80" s="165" t="s">
        <v>204</v>
      </c>
      <c r="C80" s="165" t="s">
        <v>353</v>
      </c>
      <c r="D80" s="172" t="s">
        <v>354</v>
      </c>
      <c r="E80" s="122">
        <v>10.682531380753138</v>
      </c>
      <c r="F80" s="173">
        <f t="shared" si="29"/>
        <v>1083</v>
      </c>
      <c r="G80" s="174">
        <v>21</v>
      </c>
      <c r="H80" s="174">
        <v>20</v>
      </c>
      <c r="I80" s="174">
        <v>26</v>
      </c>
      <c r="J80" s="174">
        <v>23</v>
      </c>
      <c r="K80" s="174">
        <v>21</v>
      </c>
      <c r="L80" s="174">
        <v>21</v>
      </c>
      <c r="M80" s="174">
        <v>25</v>
      </c>
      <c r="N80" s="174">
        <v>23</v>
      </c>
      <c r="O80" s="174">
        <v>21</v>
      </c>
      <c r="P80" s="174">
        <v>25</v>
      </c>
      <c r="Q80" s="174">
        <v>22</v>
      </c>
      <c r="R80" s="174">
        <v>24</v>
      </c>
      <c r="S80" s="174">
        <v>23</v>
      </c>
      <c r="T80" s="174">
        <v>25</v>
      </c>
      <c r="U80" s="174">
        <v>24</v>
      </c>
      <c r="V80" s="174">
        <v>22</v>
      </c>
      <c r="W80" s="174">
        <v>25</v>
      </c>
      <c r="X80" s="174">
        <v>22</v>
      </c>
      <c r="Y80" s="174">
        <v>19</v>
      </c>
      <c r="Z80" s="174">
        <v>18</v>
      </c>
      <c r="AA80" s="174">
        <v>83</v>
      </c>
      <c r="AB80" s="174">
        <v>88</v>
      </c>
      <c r="AC80" s="174">
        <v>76</v>
      </c>
      <c r="AD80" s="174">
        <v>91</v>
      </c>
      <c r="AE80" s="174">
        <v>72</v>
      </c>
      <c r="AF80" s="174">
        <v>57</v>
      </c>
      <c r="AG80" s="174">
        <v>45</v>
      </c>
      <c r="AH80" s="174">
        <v>43</v>
      </c>
      <c r="AI80" s="174">
        <v>31</v>
      </c>
      <c r="AJ80" s="174">
        <v>21</v>
      </c>
      <c r="AK80" s="174">
        <v>12</v>
      </c>
      <c r="AL80" s="174">
        <v>7</v>
      </c>
      <c r="AM80" s="174">
        <v>4</v>
      </c>
      <c r="AN80" s="175">
        <v>3</v>
      </c>
      <c r="AO80" s="176">
        <v>1</v>
      </c>
      <c r="AP80" s="174">
        <v>9</v>
      </c>
      <c r="AQ80" s="175">
        <v>12</v>
      </c>
      <c r="AR80" s="177">
        <v>26</v>
      </c>
      <c r="AS80" s="178">
        <v>534</v>
      </c>
      <c r="AT80" s="176">
        <v>59</v>
      </c>
      <c r="AU80" s="174">
        <v>54</v>
      </c>
      <c r="AV80" s="175">
        <v>237</v>
      </c>
      <c r="AW80" s="178">
        <v>63</v>
      </c>
      <c r="AX80" s="119" t="s">
        <v>28</v>
      </c>
      <c r="AY80" s="155" t="s">
        <v>29</v>
      </c>
      <c r="AZ80" s="156" t="s">
        <v>355</v>
      </c>
    </row>
    <row r="81" spans="1:59" s="180" customFormat="1" ht="16.5" hidden="1" customHeight="1" x14ac:dyDescent="0.2">
      <c r="A81" s="171">
        <v>220202</v>
      </c>
      <c r="B81" s="165" t="s">
        <v>204</v>
      </c>
      <c r="C81" s="165" t="s">
        <v>356</v>
      </c>
      <c r="D81" s="172" t="s">
        <v>357</v>
      </c>
      <c r="E81" s="122">
        <v>22.7510460251046</v>
      </c>
      <c r="F81" s="173">
        <f t="shared" si="29"/>
        <v>2310</v>
      </c>
      <c r="G81" s="174">
        <v>45</v>
      </c>
      <c r="H81" s="174">
        <v>43</v>
      </c>
      <c r="I81" s="174">
        <v>55</v>
      </c>
      <c r="J81" s="174">
        <v>49</v>
      </c>
      <c r="K81" s="174">
        <v>46</v>
      </c>
      <c r="L81" s="174">
        <v>44</v>
      </c>
      <c r="M81" s="174">
        <v>53</v>
      </c>
      <c r="N81" s="174">
        <v>49</v>
      </c>
      <c r="O81" s="174">
        <v>46</v>
      </c>
      <c r="P81" s="174">
        <v>54</v>
      </c>
      <c r="Q81" s="174">
        <v>47</v>
      </c>
      <c r="R81" s="174">
        <v>51</v>
      </c>
      <c r="S81" s="174">
        <v>49</v>
      </c>
      <c r="T81" s="174">
        <v>54</v>
      </c>
      <c r="U81" s="174">
        <v>52</v>
      </c>
      <c r="V81" s="174">
        <v>48</v>
      </c>
      <c r="W81" s="174">
        <v>54</v>
      </c>
      <c r="X81" s="174">
        <v>46</v>
      </c>
      <c r="Y81" s="174">
        <v>40</v>
      </c>
      <c r="Z81" s="174">
        <v>38</v>
      </c>
      <c r="AA81" s="174">
        <v>178</v>
      </c>
      <c r="AB81" s="174">
        <v>187</v>
      </c>
      <c r="AC81" s="174">
        <v>162</v>
      </c>
      <c r="AD81" s="174">
        <v>193</v>
      </c>
      <c r="AE81" s="174">
        <v>154</v>
      </c>
      <c r="AF81" s="174">
        <v>121</v>
      </c>
      <c r="AG81" s="174">
        <v>96</v>
      </c>
      <c r="AH81" s="174">
        <v>92</v>
      </c>
      <c r="AI81" s="174">
        <v>66</v>
      </c>
      <c r="AJ81" s="174">
        <v>44</v>
      </c>
      <c r="AK81" s="174">
        <v>25</v>
      </c>
      <c r="AL81" s="174">
        <v>14</v>
      </c>
      <c r="AM81" s="174">
        <v>9</v>
      </c>
      <c r="AN81" s="175">
        <v>6</v>
      </c>
      <c r="AO81" s="176">
        <v>3</v>
      </c>
      <c r="AP81" s="174">
        <v>19</v>
      </c>
      <c r="AQ81" s="175">
        <v>26</v>
      </c>
      <c r="AR81" s="177">
        <v>54</v>
      </c>
      <c r="AS81" s="178">
        <v>1137</v>
      </c>
      <c r="AT81" s="176">
        <v>125</v>
      </c>
      <c r="AU81" s="174">
        <v>114</v>
      </c>
      <c r="AV81" s="175">
        <v>504</v>
      </c>
      <c r="AW81" s="178">
        <v>134</v>
      </c>
      <c r="AX81" s="119" t="s">
        <v>28</v>
      </c>
      <c r="AY81" s="155" t="s">
        <v>29</v>
      </c>
      <c r="AZ81" s="156" t="s">
        <v>358</v>
      </c>
    </row>
    <row r="82" spans="1:59" s="180" customFormat="1" ht="16.5" hidden="1" customHeight="1" x14ac:dyDescent="0.2">
      <c r="A82" s="171">
        <v>220202</v>
      </c>
      <c r="B82" s="165" t="s">
        <v>204</v>
      </c>
      <c r="C82" s="165" t="s">
        <v>359</v>
      </c>
      <c r="D82" s="172" t="s">
        <v>360</v>
      </c>
      <c r="E82" s="122">
        <v>10.930962343096235</v>
      </c>
      <c r="F82" s="173">
        <f t="shared" si="29"/>
        <v>1108</v>
      </c>
      <c r="G82" s="174">
        <v>21</v>
      </c>
      <c r="H82" s="174">
        <v>21</v>
      </c>
      <c r="I82" s="174">
        <v>27</v>
      </c>
      <c r="J82" s="174">
        <v>24</v>
      </c>
      <c r="K82" s="174">
        <v>22</v>
      </c>
      <c r="L82" s="174">
        <v>21</v>
      </c>
      <c r="M82" s="174">
        <v>25</v>
      </c>
      <c r="N82" s="174">
        <v>23</v>
      </c>
      <c r="O82" s="174">
        <v>22</v>
      </c>
      <c r="P82" s="174">
        <v>26</v>
      </c>
      <c r="Q82" s="174">
        <v>23</v>
      </c>
      <c r="R82" s="174">
        <v>24</v>
      </c>
      <c r="S82" s="174">
        <v>24</v>
      </c>
      <c r="T82" s="174">
        <v>26</v>
      </c>
      <c r="U82" s="174">
        <v>25</v>
      </c>
      <c r="V82" s="174">
        <v>23</v>
      </c>
      <c r="W82" s="174">
        <v>26</v>
      </c>
      <c r="X82" s="174">
        <v>22</v>
      </c>
      <c r="Y82" s="174">
        <v>19</v>
      </c>
      <c r="Z82" s="174">
        <v>18</v>
      </c>
      <c r="AA82" s="174">
        <v>85</v>
      </c>
      <c r="AB82" s="174">
        <v>90</v>
      </c>
      <c r="AC82" s="174">
        <v>78</v>
      </c>
      <c r="AD82" s="174">
        <v>93</v>
      </c>
      <c r="AE82" s="174">
        <v>74</v>
      </c>
      <c r="AF82" s="174">
        <v>58</v>
      </c>
      <c r="AG82" s="174">
        <v>46</v>
      </c>
      <c r="AH82" s="174">
        <v>44</v>
      </c>
      <c r="AI82" s="174">
        <v>31</v>
      </c>
      <c r="AJ82" s="174">
        <v>21</v>
      </c>
      <c r="AK82" s="174">
        <v>12</v>
      </c>
      <c r="AL82" s="174">
        <v>7</v>
      </c>
      <c r="AM82" s="174">
        <v>4</v>
      </c>
      <c r="AN82" s="175">
        <v>3</v>
      </c>
      <c r="AO82" s="176">
        <v>1</v>
      </c>
      <c r="AP82" s="174">
        <v>9</v>
      </c>
      <c r="AQ82" s="175">
        <v>12</v>
      </c>
      <c r="AR82" s="177">
        <v>26</v>
      </c>
      <c r="AS82" s="178">
        <v>546</v>
      </c>
      <c r="AT82" s="176">
        <v>60</v>
      </c>
      <c r="AU82" s="174">
        <v>55</v>
      </c>
      <c r="AV82" s="175">
        <v>242</v>
      </c>
      <c r="AW82" s="178">
        <v>64</v>
      </c>
      <c r="AX82" s="119" t="s">
        <v>56</v>
      </c>
      <c r="AY82" s="155" t="s">
        <v>361</v>
      </c>
      <c r="AZ82" s="156" t="s">
        <v>362</v>
      </c>
    </row>
    <row r="83" spans="1:59" s="183" customFormat="1" ht="16.5" hidden="1" customHeight="1" x14ac:dyDescent="0.2">
      <c r="A83" s="158">
        <v>220203</v>
      </c>
      <c r="B83" s="158"/>
      <c r="C83" s="158" t="s">
        <v>22</v>
      </c>
      <c r="D83" s="158" t="s">
        <v>30</v>
      </c>
      <c r="E83" s="123">
        <f>SUM(E85:E94)</f>
        <v>100.00000000000001</v>
      </c>
      <c r="F83" s="158">
        <f t="shared" si="29"/>
        <v>15501</v>
      </c>
      <c r="G83" s="158">
        <f>+G85+G86+G87+G88+G89+G90+G91+G92+G93+G94</f>
        <v>286</v>
      </c>
      <c r="H83" s="158">
        <f t="shared" ref="H83:AW83" si="30">+H85+H86+H87+H88+H89+H90+H91+H92+H93+H94</f>
        <v>372</v>
      </c>
      <c r="I83" s="158">
        <f t="shared" si="30"/>
        <v>383</v>
      </c>
      <c r="J83" s="158">
        <f t="shared" si="30"/>
        <v>362</v>
      </c>
      <c r="K83" s="158">
        <f t="shared" si="30"/>
        <v>320</v>
      </c>
      <c r="L83" s="158">
        <f t="shared" si="30"/>
        <v>331</v>
      </c>
      <c r="M83" s="158">
        <f t="shared" si="30"/>
        <v>333</v>
      </c>
      <c r="N83" s="158">
        <f t="shared" si="30"/>
        <v>369</v>
      </c>
      <c r="O83" s="158">
        <f t="shared" si="30"/>
        <v>320</v>
      </c>
      <c r="P83" s="158">
        <f t="shared" si="30"/>
        <v>383</v>
      </c>
      <c r="Q83" s="158">
        <f t="shared" si="30"/>
        <v>344</v>
      </c>
      <c r="R83" s="158">
        <f t="shared" si="30"/>
        <v>349</v>
      </c>
      <c r="S83" s="158">
        <f t="shared" si="30"/>
        <v>343</v>
      </c>
      <c r="T83" s="158">
        <f t="shared" si="30"/>
        <v>345</v>
      </c>
      <c r="U83" s="158">
        <f t="shared" si="30"/>
        <v>342</v>
      </c>
      <c r="V83" s="158">
        <f t="shared" si="30"/>
        <v>341</v>
      </c>
      <c r="W83" s="158">
        <f t="shared" si="30"/>
        <v>296</v>
      </c>
      <c r="X83" s="158">
        <f t="shared" si="30"/>
        <v>279</v>
      </c>
      <c r="Y83" s="158">
        <f t="shared" si="30"/>
        <v>308</v>
      </c>
      <c r="Z83" s="158">
        <f t="shared" si="30"/>
        <v>284</v>
      </c>
      <c r="AA83" s="158">
        <f t="shared" si="30"/>
        <v>1237</v>
      </c>
      <c r="AB83" s="158">
        <f t="shared" si="30"/>
        <v>1197</v>
      </c>
      <c r="AC83" s="158">
        <f t="shared" si="30"/>
        <v>1084</v>
      </c>
      <c r="AD83" s="158">
        <f t="shared" si="30"/>
        <v>1040</v>
      </c>
      <c r="AE83" s="158">
        <f t="shared" si="30"/>
        <v>983</v>
      </c>
      <c r="AF83" s="158">
        <f t="shared" si="30"/>
        <v>834</v>
      </c>
      <c r="AG83" s="158">
        <f t="shared" si="30"/>
        <v>682</v>
      </c>
      <c r="AH83" s="158">
        <f t="shared" si="30"/>
        <v>593</v>
      </c>
      <c r="AI83" s="158">
        <f t="shared" si="30"/>
        <v>458</v>
      </c>
      <c r="AJ83" s="158">
        <f t="shared" si="30"/>
        <v>285</v>
      </c>
      <c r="AK83" s="158">
        <f t="shared" si="30"/>
        <v>188</v>
      </c>
      <c r="AL83" s="158">
        <f t="shared" si="30"/>
        <v>110</v>
      </c>
      <c r="AM83" s="158">
        <f t="shared" si="30"/>
        <v>56</v>
      </c>
      <c r="AN83" s="158">
        <f t="shared" si="30"/>
        <v>64</v>
      </c>
      <c r="AO83" s="158">
        <f t="shared" si="30"/>
        <v>22</v>
      </c>
      <c r="AP83" s="158">
        <f t="shared" si="30"/>
        <v>135</v>
      </c>
      <c r="AQ83" s="158">
        <f t="shared" si="30"/>
        <v>151</v>
      </c>
      <c r="AR83" s="158">
        <f t="shared" si="30"/>
        <v>347</v>
      </c>
      <c r="AS83" s="158">
        <f t="shared" si="30"/>
        <v>7302</v>
      </c>
      <c r="AT83" s="158">
        <f t="shared" si="30"/>
        <v>812</v>
      </c>
      <c r="AU83" s="158">
        <f t="shared" si="30"/>
        <v>741</v>
      </c>
      <c r="AV83" s="158">
        <f t="shared" si="30"/>
        <v>3073</v>
      </c>
      <c r="AW83" s="158">
        <f t="shared" si="30"/>
        <v>506</v>
      </c>
      <c r="AX83" s="119"/>
      <c r="AY83" s="182"/>
      <c r="AZ83" s="162"/>
      <c r="BA83" s="199"/>
      <c r="BB83" s="199"/>
      <c r="BC83" s="200"/>
      <c r="BD83" s="201"/>
      <c r="BE83" s="201"/>
      <c r="BF83" s="201"/>
      <c r="BG83" s="202"/>
    </row>
    <row r="84" spans="1:59" s="90" customFormat="1" ht="16.5" hidden="1" customHeight="1" x14ac:dyDescent="0.2">
      <c r="A84" s="109"/>
      <c r="B84" s="104"/>
      <c r="C84" s="106"/>
      <c r="D84" s="105"/>
      <c r="E84" s="122"/>
      <c r="F84" s="149">
        <f>SUM(G84:AN84)</f>
        <v>100</v>
      </c>
      <c r="G84" s="150">
        <f>G$83*100/$F83</f>
        <v>1.8450422553383652</v>
      </c>
      <c r="H84" s="150">
        <f t="shared" ref="H84:AW84" si="31">H$83*100/$F83</f>
        <v>2.3998451712792721</v>
      </c>
      <c r="I84" s="150">
        <f t="shared" si="31"/>
        <v>2.4708083349461325</v>
      </c>
      <c r="J84" s="150">
        <f t="shared" si="31"/>
        <v>2.3353332043093995</v>
      </c>
      <c r="K84" s="150">
        <f t="shared" si="31"/>
        <v>2.0643829430359331</v>
      </c>
      <c r="L84" s="150">
        <f t="shared" si="31"/>
        <v>2.1353461067027935</v>
      </c>
      <c r="M84" s="150">
        <f t="shared" si="31"/>
        <v>2.1482485000967682</v>
      </c>
      <c r="N84" s="150">
        <f t="shared" si="31"/>
        <v>2.3804915811883105</v>
      </c>
      <c r="O84" s="150">
        <f t="shared" si="31"/>
        <v>2.0643829430359331</v>
      </c>
      <c r="P84" s="150">
        <f t="shared" si="31"/>
        <v>2.4708083349461325</v>
      </c>
      <c r="Q84" s="150">
        <f t="shared" si="31"/>
        <v>2.2192116637636281</v>
      </c>
      <c r="R84" s="150">
        <f t="shared" si="31"/>
        <v>2.2514676472485644</v>
      </c>
      <c r="S84" s="150">
        <f t="shared" si="31"/>
        <v>2.2127604670666408</v>
      </c>
      <c r="T84" s="150">
        <f t="shared" si="31"/>
        <v>2.2256628604606155</v>
      </c>
      <c r="U84" s="150">
        <f t="shared" si="31"/>
        <v>2.2063092703696534</v>
      </c>
      <c r="V84" s="150">
        <f t="shared" si="31"/>
        <v>2.1998580736726661</v>
      </c>
      <c r="W84" s="150">
        <f t="shared" si="31"/>
        <v>1.9095542223082382</v>
      </c>
      <c r="X84" s="150">
        <f t="shared" si="31"/>
        <v>1.7998838784594542</v>
      </c>
      <c r="Y84" s="150">
        <f t="shared" si="31"/>
        <v>1.9869685826720858</v>
      </c>
      <c r="Z84" s="150">
        <f t="shared" si="31"/>
        <v>1.8321398619443907</v>
      </c>
      <c r="AA84" s="150">
        <f t="shared" si="31"/>
        <v>7.9801303141732793</v>
      </c>
      <c r="AB84" s="150">
        <f t="shared" si="31"/>
        <v>7.7220824462937872</v>
      </c>
      <c r="AC84" s="150">
        <f t="shared" si="31"/>
        <v>6.9930972195342234</v>
      </c>
      <c r="AD84" s="150">
        <f t="shared" si="31"/>
        <v>6.7092445648667827</v>
      </c>
      <c r="AE84" s="150">
        <f t="shared" si="31"/>
        <v>6.3415263531385069</v>
      </c>
      <c r="AF84" s="150">
        <f t="shared" si="31"/>
        <v>5.3802980452874012</v>
      </c>
      <c r="AG84" s="150">
        <f t="shared" si="31"/>
        <v>4.3997161473453321</v>
      </c>
      <c r="AH84" s="150">
        <f t="shared" si="31"/>
        <v>3.8255596413134638</v>
      </c>
      <c r="AI84" s="150">
        <f t="shared" si="31"/>
        <v>2.9546480872201792</v>
      </c>
      <c r="AJ84" s="150">
        <f t="shared" si="31"/>
        <v>1.8385910586413781</v>
      </c>
      <c r="AK84" s="150">
        <f t="shared" si="31"/>
        <v>1.2128249790336108</v>
      </c>
      <c r="AL84" s="150">
        <f t="shared" si="31"/>
        <v>0.70963163666860207</v>
      </c>
      <c r="AM84" s="150">
        <f t="shared" si="31"/>
        <v>0.36126701503128833</v>
      </c>
      <c r="AN84" s="151">
        <f t="shared" si="31"/>
        <v>0.41287658860718662</v>
      </c>
      <c r="AO84" s="152">
        <f t="shared" si="31"/>
        <v>0.1419263273337204</v>
      </c>
      <c r="AP84" s="150">
        <f t="shared" si="31"/>
        <v>0.87091155409328436</v>
      </c>
      <c r="AQ84" s="151">
        <f t="shared" si="31"/>
        <v>0.97413070124508094</v>
      </c>
      <c r="AR84" s="153">
        <f t="shared" si="31"/>
        <v>2.2385652538545902</v>
      </c>
      <c r="AS84" s="154">
        <f t="shared" si="31"/>
        <v>47.106638281401203</v>
      </c>
      <c r="AT84" s="152">
        <f t="shared" si="31"/>
        <v>5.2383717179536804</v>
      </c>
      <c r="AU84" s="150">
        <f t="shared" si="31"/>
        <v>4.7803367524675826</v>
      </c>
      <c r="AV84" s="151">
        <f t="shared" si="31"/>
        <v>19.824527449841945</v>
      </c>
      <c r="AW84" s="154">
        <f t="shared" si="31"/>
        <v>3.2643055286755693</v>
      </c>
      <c r="AX84" s="119"/>
      <c r="AY84" s="155"/>
      <c r="AZ84" s="156"/>
    </row>
    <row r="85" spans="1:59" s="180" customFormat="1" ht="16.5" hidden="1" customHeight="1" x14ac:dyDescent="0.2">
      <c r="A85" s="171">
        <v>220203</v>
      </c>
      <c r="B85" s="165" t="s">
        <v>272</v>
      </c>
      <c r="C85" s="165" t="s">
        <v>363</v>
      </c>
      <c r="D85" s="172" t="s">
        <v>364</v>
      </c>
      <c r="E85" s="122">
        <v>17.944847020933977</v>
      </c>
      <c r="F85" s="173">
        <f t="shared" ref="F85:F95" si="32">SUM(G85:AN85)</f>
        <v>2786</v>
      </c>
      <c r="G85" s="174">
        <v>52</v>
      </c>
      <c r="H85" s="174">
        <v>67</v>
      </c>
      <c r="I85" s="174">
        <v>69</v>
      </c>
      <c r="J85" s="174">
        <v>65</v>
      </c>
      <c r="K85" s="174">
        <v>58</v>
      </c>
      <c r="L85" s="174">
        <v>58</v>
      </c>
      <c r="M85" s="174">
        <v>60</v>
      </c>
      <c r="N85" s="174">
        <v>66</v>
      </c>
      <c r="O85" s="174">
        <v>58</v>
      </c>
      <c r="P85" s="174">
        <v>69</v>
      </c>
      <c r="Q85" s="174">
        <v>63</v>
      </c>
      <c r="R85" s="174">
        <v>63</v>
      </c>
      <c r="S85" s="174">
        <v>62</v>
      </c>
      <c r="T85" s="174">
        <v>61</v>
      </c>
      <c r="U85" s="174">
        <v>63</v>
      </c>
      <c r="V85" s="174">
        <v>62</v>
      </c>
      <c r="W85" s="174">
        <v>52</v>
      </c>
      <c r="X85" s="174">
        <v>49</v>
      </c>
      <c r="Y85" s="174">
        <v>55</v>
      </c>
      <c r="Z85" s="174">
        <v>51</v>
      </c>
      <c r="AA85" s="174">
        <v>222</v>
      </c>
      <c r="AB85" s="174">
        <v>214</v>
      </c>
      <c r="AC85" s="174">
        <v>195</v>
      </c>
      <c r="AD85" s="174">
        <v>187</v>
      </c>
      <c r="AE85" s="174">
        <v>176</v>
      </c>
      <c r="AF85" s="174">
        <v>150</v>
      </c>
      <c r="AG85" s="174">
        <v>123</v>
      </c>
      <c r="AH85" s="174">
        <v>107</v>
      </c>
      <c r="AI85" s="174">
        <v>84</v>
      </c>
      <c r="AJ85" s="174">
        <v>52</v>
      </c>
      <c r="AK85" s="174">
        <v>32</v>
      </c>
      <c r="AL85" s="174">
        <v>20</v>
      </c>
      <c r="AM85" s="174">
        <v>9</v>
      </c>
      <c r="AN85" s="175">
        <v>12</v>
      </c>
      <c r="AO85" s="176">
        <v>4</v>
      </c>
      <c r="AP85" s="174">
        <v>24</v>
      </c>
      <c r="AQ85" s="175">
        <v>27</v>
      </c>
      <c r="AR85" s="177">
        <v>62</v>
      </c>
      <c r="AS85" s="178">
        <v>1311</v>
      </c>
      <c r="AT85" s="176">
        <v>146</v>
      </c>
      <c r="AU85" s="174">
        <v>133</v>
      </c>
      <c r="AV85" s="175">
        <v>551</v>
      </c>
      <c r="AW85" s="178">
        <v>90</v>
      </c>
      <c r="AX85" s="119" t="s">
        <v>28</v>
      </c>
      <c r="AY85" s="155" t="s">
        <v>30</v>
      </c>
      <c r="AZ85" s="156" t="s">
        <v>365</v>
      </c>
    </row>
    <row r="86" spans="1:59" s="180" customFormat="1" ht="16.5" hidden="1" customHeight="1" x14ac:dyDescent="0.2">
      <c r="A86" s="171">
        <v>220203</v>
      </c>
      <c r="B86" s="165" t="s">
        <v>204</v>
      </c>
      <c r="C86" s="165" t="s">
        <v>366</v>
      </c>
      <c r="D86" s="172" t="s">
        <v>367</v>
      </c>
      <c r="E86" s="122">
        <v>6.6576086956521747</v>
      </c>
      <c r="F86" s="173">
        <f t="shared" si="32"/>
        <v>1031</v>
      </c>
      <c r="G86" s="174">
        <v>19</v>
      </c>
      <c r="H86" s="174">
        <v>25</v>
      </c>
      <c r="I86" s="174">
        <v>25</v>
      </c>
      <c r="J86" s="174">
        <v>24</v>
      </c>
      <c r="K86" s="174">
        <v>21</v>
      </c>
      <c r="L86" s="174">
        <v>22</v>
      </c>
      <c r="M86" s="174">
        <v>22</v>
      </c>
      <c r="N86" s="174">
        <v>25</v>
      </c>
      <c r="O86" s="174">
        <v>21</v>
      </c>
      <c r="P86" s="174">
        <v>25</v>
      </c>
      <c r="Q86" s="174">
        <v>23</v>
      </c>
      <c r="R86" s="174">
        <v>23</v>
      </c>
      <c r="S86" s="174">
        <v>23</v>
      </c>
      <c r="T86" s="174">
        <v>23</v>
      </c>
      <c r="U86" s="174">
        <v>23</v>
      </c>
      <c r="V86" s="174">
        <v>23</v>
      </c>
      <c r="W86" s="174">
        <v>20</v>
      </c>
      <c r="X86" s="174">
        <v>19</v>
      </c>
      <c r="Y86" s="174">
        <v>21</v>
      </c>
      <c r="Z86" s="174">
        <v>19</v>
      </c>
      <c r="AA86" s="174">
        <v>82</v>
      </c>
      <c r="AB86" s="174">
        <v>80</v>
      </c>
      <c r="AC86" s="174">
        <v>72</v>
      </c>
      <c r="AD86" s="174">
        <v>69</v>
      </c>
      <c r="AE86" s="174">
        <v>65</v>
      </c>
      <c r="AF86" s="174">
        <v>56</v>
      </c>
      <c r="AG86" s="174">
        <v>45</v>
      </c>
      <c r="AH86" s="174">
        <v>39</v>
      </c>
      <c r="AI86" s="174">
        <v>30</v>
      </c>
      <c r="AJ86" s="174">
        <v>19</v>
      </c>
      <c r="AK86" s="174">
        <v>13</v>
      </c>
      <c r="AL86" s="174">
        <v>7</v>
      </c>
      <c r="AM86" s="174">
        <v>4</v>
      </c>
      <c r="AN86" s="175">
        <v>4</v>
      </c>
      <c r="AO86" s="176">
        <v>1</v>
      </c>
      <c r="AP86" s="174">
        <v>9</v>
      </c>
      <c r="AQ86" s="175">
        <v>10</v>
      </c>
      <c r="AR86" s="177">
        <v>23</v>
      </c>
      <c r="AS86" s="178">
        <v>486</v>
      </c>
      <c r="AT86" s="176">
        <v>54</v>
      </c>
      <c r="AU86" s="174">
        <v>49</v>
      </c>
      <c r="AV86" s="175">
        <v>205</v>
      </c>
      <c r="AW86" s="178">
        <v>34</v>
      </c>
      <c r="AX86" s="119" t="s">
        <v>28</v>
      </c>
      <c r="AY86" s="155" t="s">
        <v>30</v>
      </c>
      <c r="AZ86" s="156" t="s">
        <v>368</v>
      </c>
    </row>
    <row r="87" spans="1:59" s="180" customFormat="1" ht="16.5" hidden="1" customHeight="1" x14ac:dyDescent="0.2">
      <c r="A87" s="171">
        <v>220203</v>
      </c>
      <c r="B87" s="165" t="s">
        <v>204</v>
      </c>
      <c r="C87" s="165" t="s">
        <v>369</v>
      </c>
      <c r="D87" s="172" t="s">
        <v>370</v>
      </c>
      <c r="E87" s="122">
        <v>7.1205716586151366</v>
      </c>
      <c r="F87" s="173">
        <f t="shared" si="32"/>
        <v>1102</v>
      </c>
      <c r="G87" s="174">
        <v>20</v>
      </c>
      <c r="H87" s="174">
        <v>26</v>
      </c>
      <c r="I87" s="174">
        <v>27</v>
      </c>
      <c r="J87" s="174">
        <v>26</v>
      </c>
      <c r="K87" s="174">
        <v>23</v>
      </c>
      <c r="L87" s="174">
        <v>24</v>
      </c>
      <c r="M87" s="174">
        <v>24</v>
      </c>
      <c r="N87" s="174">
        <v>26</v>
      </c>
      <c r="O87" s="174">
        <v>23</v>
      </c>
      <c r="P87" s="174">
        <v>27</v>
      </c>
      <c r="Q87" s="174">
        <v>24</v>
      </c>
      <c r="R87" s="174">
        <v>25</v>
      </c>
      <c r="S87" s="174">
        <v>24</v>
      </c>
      <c r="T87" s="174">
        <v>25</v>
      </c>
      <c r="U87" s="174">
        <v>24</v>
      </c>
      <c r="V87" s="174">
        <v>24</v>
      </c>
      <c r="W87" s="174">
        <v>21</v>
      </c>
      <c r="X87" s="174">
        <v>20</v>
      </c>
      <c r="Y87" s="174">
        <v>22</v>
      </c>
      <c r="Z87" s="174">
        <v>20</v>
      </c>
      <c r="AA87" s="174">
        <v>88</v>
      </c>
      <c r="AB87" s="174">
        <v>85</v>
      </c>
      <c r="AC87" s="174">
        <v>77</v>
      </c>
      <c r="AD87" s="174">
        <v>74</v>
      </c>
      <c r="AE87" s="174">
        <v>70</v>
      </c>
      <c r="AF87" s="174">
        <v>59</v>
      </c>
      <c r="AG87" s="174">
        <v>49</v>
      </c>
      <c r="AH87" s="174">
        <v>42</v>
      </c>
      <c r="AI87" s="174">
        <v>33</v>
      </c>
      <c r="AJ87" s="174">
        <v>20</v>
      </c>
      <c r="AK87" s="174">
        <v>13</v>
      </c>
      <c r="AL87" s="174">
        <v>8</v>
      </c>
      <c r="AM87" s="174">
        <v>4</v>
      </c>
      <c r="AN87" s="175">
        <v>5</v>
      </c>
      <c r="AO87" s="176">
        <v>2</v>
      </c>
      <c r="AP87" s="174">
        <v>10</v>
      </c>
      <c r="AQ87" s="175">
        <v>11</v>
      </c>
      <c r="AR87" s="177">
        <v>25</v>
      </c>
      <c r="AS87" s="178">
        <v>520</v>
      </c>
      <c r="AT87" s="176">
        <v>58</v>
      </c>
      <c r="AU87" s="174">
        <v>53</v>
      </c>
      <c r="AV87" s="175">
        <v>219</v>
      </c>
      <c r="AW87" s="178">
        <v>36</v>
      </c>
      <c r="AX87" s="119" t="s">
        <v>28</v>
      </c>
      <c r="AY87" s="155" t="s">
        <v>30</v>
      </c>
      <c r="AZ87" s="156" t="s">
        <v>371</v>
      </c>
    </row>
    <row r="88" spans="1:59" s="180" customFormat="1" ht="16.5" hidden="1" customHeight="1" x14ac:dyDescent="0.2">
      <c r="A88" s="171">
        <v>220203</v>
      </c>
      <c r="B88" s="165" t="s">
        <v>204</v>
      </c>
      <c r="C88" s="165" t="s">
        <v>372</v>
      </c>
      <c r="D88" s="172" t="s">
        <v>373</v>
      </c>
      <c r="E88" s="122">
        <v>24.984903381642511</v>
      </c>
      <c r="F88" s="173">
        <f t="shared" si="32"/>
        <v>3871</v>
      </c>
      <c r="G88" s="174">
        <v>71</v>
      </c>
      <c r="H88" s="174">
        <v>93</v>
      </c>
      <c r="I88" s="174">
        <v>96</v>
      </c>
      <c r="J88" s="174">
        <v>90</v>
      </c>
      <c r="K88" s="174">
        <v>80</v>
      </c>
      <c r="L88" s="174">
        <v>83</v>
      </c>
      <c r="M88" s="174">
        <v>83</v>
      </c>
      <c r="N88" s="174">
        <v>92</v>
      </c>
      <c r="O88" s="174">
        <v>80</v>
      </c>
      <c r="P88" s="174">
        <v>96</v>
      </c>
      <c r="Q88" s="174">
        <v>86</v>
      </c>
      <c r="R88" s="174">
        <v>87</v>
      </c>
      <c r="S88" s="174">
        <v>86</v>
      </c>
      <c r="T88" s="174">
        <v>86</v>
      </c>
      <c r="U88" s="174">
        <v>85</v>
      </c>
      <c r="V88" s="174">
        <v>85</v>
      </c>
      <c r="W88" s="174">
        <v>74</v>
      </c>
      <c r="X88" s="174">
        <v>70</v>
      </c>
      <c r="Y88" s="174">
        <v>77</v>
      </c>
      <c r="Z88" s="174">
        <v>71</v>
      </c>
      <c r="AA88" s="174">
        <v>309</v>
      </c>
      <c r="AB88" s="174">
        <v>299</v>
      </c>
      <c r="AC88" s="174">
        <v>271</v>
      </c>
      <c r="AD88" s="174">
        <v>260</v>
      </c>
      <c r="AE88" s="174">
        <v>246</v>
      </c>
      <c r="AF88" s="174">
        <v>208</v>
      </c>
      <c r="AG88" s="174">
        <v>170</v>
      </c>
      <c r="AH88" s="174">
        <v>148</v>
      </c>
      <c r="AI88" s="174">
        <v>114</v>
      </c>
      <c r="AJ88" s="174">
        <v>71</v>
      </c>
      <c r="AK88" s="174">
        <v>47</v>
      </c>
      <c r="AL88" s="174">
        <v>27</v>
      </c>
      <c r="AM88" s="174">
        <v>14</v>
      </c>
      <c r="AN88" s="175">
        <v>16</v>
      </c>
      <c r="AO88" s="176">
        <v>5</v>
      </c>
      <c r="AP88" s="174">
        <v>34</v>
      </c>
      <c r="AQ88" s="175">
        <v>38</v>
      </c>
      <c r="AR88" s="177">
        <v>87</v>
      </c>
      <c r="AS88" s="178">
        <v>1824</v>
      </c>
      <c r="AT88" s="176">
        <v>203</v>
      </c>
      <c r="AU88" s="174">
        <v>185</v>
      </c>
      <c r="AV88" s="175">
        <v>768</v>
      </c>
      <c r="AW88" s="178">
        <v>126</v>
      </c>
      <c r="AX88" s="119" t="s">
        <v>28</v>
      </c>
      <c r="AY88" s="155" t="s">
        <v>30</v>
      </c>
      <c r="AZ88" s="156" t="s">
        <v>374</v>
      </c>
    </row>
    <row r="89" spans="1:59" s="180" customFormat="1" ht="16.5" hidden="1" customHeight="1" x14ac:dyDescent="0.2">
      <c r="A89" s="171">
        <v>220203</v>
      </c>
      <c r="B89" s="165" t="s">
        <v>204</v>
      </c>
      <c r="C89" s="165" t="s">
        <v>375</v>
      </c>
      <c r="D89" s="172" t="s">
        <v>376</v>
      </c>
      <c r="E89" s="122">
        <v>4.5893719806763285</v>
      </c>
      <c r="F89" s="173">
        <f t="shared" si="32"/>
        <v>715</v>
      </c>
      <c r="G89" s="174">
        <v>13</v>
      </c>
      <c r="H89" s="174">
        <v>17</v>
      </c>
      <c r="I89" s="174">
        <v>18</v>
      </c>
      <c r="J89" s="174">
        <v>17</v>
      </c>
      <c r="K89" s="174">
        <v>15</v>
      </c>
      <c r="L89" s="174">
        <v>15</v>
      </c>
      <c r="M89" s="174">
        <v>15</v>
      </c>
      <c r="N89" s="174">
        <v>17</v>
      </c>
      <c r="O89" s="174">
        <v>15</v>
      </c>
      <c r="P89" s="174">
        <v>18</v>
      </c>
      <c r="Q89" s="174">
        <v>16</v>
      </c>
      <c r="R89" s="174">
        <v>16</v>
      </c>
      <c r="S89" s="174">
        <v>16</v>
      </c>
      <c r="T89" s="174">
        <v>16</v>
      </c>
      <c r="U89" s="174">
        <v>16</v>
      </c>
      <c r="V89" s="174">
        <v>16</v>
      </c>
      <c r="W89" s="174">
        <v>14</v>
      </c>
      <c r="X89" s="174">
        <v>13</v>
      </c>
      <c r="Y89" s="174">
        <v>14</v>
      </c>
      <c r="Z89" s="174">
        <v>13</v>
      </c>
      <c r="AA89" s="174">
        <v>57</v>
      </c>
      <c r="AB89" s="174">
        <v>55</v>
      </c>
      <c r="AC89" s="174">
        <v>50</v>
      </c>
      <c r="AD89" s="174">
        <v>48</v>
      </c>
      <c r="AE89" s="174">
        <v>45</v>
      </c>
      <c r="AF89" s="174">
        <v>38</v>
      </c>
      <c r="AG89" s="174">
        <v>31</v>
      </c>
      <c r="AH89" s="174">
        <v>27</v>
      </c>
      <c r="AI89" s="174">
        <v>21</v>
      </c>
      <c r="AJ89" s="174">
        <v>13</v>
      </c>
      <c r="AK89" s="174">
        <v>9</v>
      </c>
      <c r="AL89" s="174">
        <v>5</v>
      </c>
      <c r="AM89" s="174">
        <v>3</v>
      </c>
      <c r="AN89" s="175">
        <v>3</v>
      </c>
      <c r="AO89" s="176">
        <v>1</v>
      </c>
      <c r="AP89" s="174">
        <v>6</v>
      </c>
      <c r="AQ89" s="175">
        <v>7</v>
      </c>
      <c r="AR89" s="177">
        <v>16</v>
      </c>
      <c r="AS89" s="178">
        <v>335</v>
      </c>
      <c r="AT89" s="176">
        <v>37</v>
      </c>
      <c r="AU89" s="174">
        <v>34</v>
      </c>
      <c r="AV89" s="175">
        <v>141</v>
      </c>
      <c r="AW89" s="178">
        <v>23</v>
      </c>
      <c r="AX89" s="119" t="s">
        <v>28</v>
      </c>
      <c r="AY89" s="155" t="s">
        <v>30</v>
      </c>
      <c r="AZ89" s="156" t="s">
        <v>377</v>
      </c>
    </row>
    <row r="90" spans="1:59" s="163" customFormat="1" ht="16.5" hidden="1" customHeight="1" x14ac:dyDescent="0.2">
      <c r="A90" s="171">
        <v>220203</v>
      </c>
      <c r="B90" s="165" t="s">
        <v>204</v>
      </c>
      <c r="C90" s="165" t="s">
        <v>378</v>
      </c>
      <c r="D90" s="172" t="s">
        <v>379</v>
      </c>
      <c r="E90" s="122">
        <v>6.8236714975845407</v>
      </c>
      <c r="F90" s="173">
        <f t="shared" si="32"/>
        <v>1057</v>
      </c>
      <c r="G90" s="174">
        <v>20</v>
      </c>
      <c r="H90" s="174">
        <v>25</v>
      </c>
      <c r="I90" s="174">
        <v>26</v>
      </c>
      <c r="J90" s="174">
        <v>25</v>
      </c>
      <c r="K90" s="174">
        <v>22</v>
      </c>
      <c r="L90" s="174">
        <v>23</v>
      </c>
      <c r="M90" s="174">
        <v>23</v>
      </c>
      <c r="N90" s="174">
        <v>25</v>
      </c>
      <c r="O90" s="174">
        <v>22</v>
      </c>
      <c r="P90" s="174">
        <v>26</v>
      </c>
      <c r="Q90" s="174">
        <v>23</v>
      </c>
      <c r="R90" s="174">
        <v>24</v>
      </c>
      <c r="S90" s="174">
        <v>23</v>
      </c>
      <c r="T90" s="174">
        <v>24</v>
      </c>
      <c r="U90" s="174">
        <v>23</v>
      </c>
      <c r="V90" s="174">
        <v>23</v>
      </c>
      <c r="W90" s="174">
        <v>20</v>
      </c>
      <c r="X90" s="174">
        <v>19</v>
      </c>
      <c r="Y90" s="174">
        <v>21</v>
      </c>
      <c r="Z90" s="174">
        <v>19</v>
      </c>
      <c r="AA90" s="174">
        <v>84</v>
      </c>
      <c r="AB90" s="174">
        <v>82</v>
      </c>
      <c r="AC90" s="174">
        <v>74</v>
      </c>
      <c r="AD90" s="174">
        <v>71</v>
      </c>
      <c r="AE90" s="174">
        <v>67</v>
      </c>
      <c r="AF90" s="174">
        <v>57</v>
      </c>
      <c r="AG90" s="174">
        <v>47</v>
      </c>
      <c r="AH90" s="174">
        <v>40</v>
      </c>
      <c r="AI90" s="174">
        <v>31</v>
      </c>
      <c r="AJ90" s="174">
        <v>19</v>
      </c>
      <c r="AK90" s="174">
        <v>13</v>
      </c>
      <c r="AL90" s="174">
        <v>8</v>
      </c>
      <c r="AM90" s="174">
        <v>4</v>
      </c>
      <c r="AN90" s="175">
        <v>4</v>
      </c>
      <c r="AO90" s="176">
        <v>2</v>
      </c>
      <c r="AP90" s="174">
        <v>9</v>
      </c>
      <c r="AQ90" s="175">
        <v>10</v>
      </c>
      <c r="AR90" s="177">
        <v>24</v>
      </c>
      <c r="AS90" s="178">
        <v>498</v>
      </c>
      <c r="AT90" s="176">
        <v>55</v>
      </c>
      <c r="AU90" s="174">
        <v>51</v>
      </c>
      <c r="AV90" s="175">
        <v>210</v>
      </c>
      <c r="AW90" s="178">
        <v>35</v>
      </c>
      <c r="AX90" s="119" t="s">
        <v>62</v>
      </c>
      <c r="AY90" s="155" t="s">
        <v>62</v>
      </c>
      <c r="AZ90" s="156" t="s">
        <v>380</v>
      </c>
    </row>
    <row r="91" spans="1:59" s="92" customFormat="1" ht="16.5" hidden="1" customHeight="1" x14ac:dyDescent="0.2">
      <c r="A91" s="171">
        <v>220203</v>
      </c>
      <c r="B91" s="165" t="s">
        <v>204</v>
      </c>
      <c r="C91" s="165" t="s">
        <v>381</v>
      </c>
      <c r="D91" s="172" t="s">
        <v>382</v>
      </c>
      <c r="E91" s="122">
        <v>9.4353864734299524</v>
      </c>
      <c r="F91" s="173">
        <f t="shared" si="32"/>
        <v>1460</v>
      </c>
      <c r="G91" s="174">
        <v>27</v>
      </c>
      <c r="H91" s="174">
        <v>35</v>
      </c>
      <c r="I91" s="174">
        <v>36</v>
      </c>
      <c r="J91" s="174">
        <v>34</v>
      </c>
      <c r="K91" s="174">
        <v>30</v>
      </c>
      <c r="L91" s="174">
        <v>31</v>
      </c>
      <c r="M91" s="174">
        <v>31</v>
      </c>
      <c r="N91" s="174">
        <v>35</v>
      </c>
      <c r="O91" s="174">
        <v>30</v>
      </c>
      <c r="P91" s="174">
        <v>36</v>
      </c>
      <c r="Q91" s="174">
        <v>32</v>
      </c>
      <c r="R91" s="174">
        <v>33</v>
      </c>
      <c r="S91" s="174">
        <v>32</v>
      </c>
      <c r="T91" s="174">
        <v>33</v>
      </c>
      <c r="U91" s="174">
        <v>32</v>
      </c>
      <c r="V91" s="174">
        <v>32</v>
      </c>
      <c r="W91" s="174">
        <v>28</v>
      </c>
      <c r="X91" s="174">
        <v>26</v>
      </c>
      <c r="Y91" s="174">
        <v>29</v>
      </c>
      <c r="Z91" s="174">
        <v>27</v>
      </c>
      <c r="AA91" s="174">
        <v>117</v>
      </c>
      <c r="AB91" s="174">
        <v>113</v>
      </c>
      <c r="AC91" s="174">
        <v>102</v>
      </c>
      <c r="AD91" s="174">
        <v>98</v>
      </c>
      <c r="AE91" s="174">
        <v>93</v>
      </c>
      <c r="AF91" s="174">
        <v>79</v>
      </c>
      <c r="AG91" s="174">
        <v>64</v>
      </c>
      <c r="AH91" s="174">
        <v>56</v>
      </c>
      <c r="AI91" s="174">
        <v>43</v>
      </c>
      <c r="AJ91" s="174">
        <v>27</v>
      </c>
      <c r="AK91" s="174">
        <v>18</v>
      </c>
      <c r="AL91" s="174">
        <v>10</v>
      </c>
      <c r="AM91" s="174">
        <v>5</v>
      </c>
      <c r="AN91" s="175">
        <v>6</v>
      </c>
      <c r="AO91" s="176">
        <v>2</v>
      </c>
      <c r="AP91" s="174">
        <v>13</v>
      </c>
      <c r="AQ91" s="175">
        <v>14</v>
      </c>
      <c r="AR91" s="177">
        <v>33</v>
      </c>
      <c r="AS91" s="178">
        <v>689</v>
      </c>
      <c r="AT91" s="176">
        <v>77</v>
      </c>
      <c r="AU91" s="174">
        <v>70</v>
      </c>
      <c r="AV91" s="175">
        <v>290</v>
      </c>
      <c r="AW91" s="178">
        <v>48</v>
      </c>
      <c r="AX91" s="119" t="s">
        <v>28</v>
      </c>
      <c r="AY91" s="155" t="s">
        <v>28</v>
      </c>
      <c r="AZ91" s="156" t="s">
        <v>383</v>
      </c>
    </row>
    <row r="92" spans="1:59" s="92" customFormat="1" ht="16.5" hidden="1" customHeight="1" x14ac:dyDescent="0.2">
      <c r="A92" s="171">
        <v>220203</v>
      </c>
      <c r="B92" s="165" t="s">
        <v>204</v>
      </c>
      <c r="C92" s="165" t="s">
        <v>384</v>
      </c>
      <c r="D92" s="172" t="s">
        <v>385</v>
      </c>
      <c r="E92" s="122">
        <v>3.5477053140096615</v>
      </c>
      <c r="F92" s="173">
        <f t="shared" si="32"/>
        <v>549</v>
      </c>
      <c r="G92" s="174">
        <v>10</v>
      </c>
      <c r="H92" s="174">
        <v>13</v>
      </c>
      <c r="I92" s="174">
        <v>14</v>
      </c>
      <c r="J92" s="174">
        <v>13</v>
      </c>
      <c r="K92" s="174">
        <v>11</v>
      </c>
      <c r="L92" s="174">
        <v>12</v>
      </c>
      <c r="M92" s="174">
        <v>12</v>
      </c>
      <c r="N92" s="174">
        <v>13</v>
      </c>
      <c r="O92" s="174">
        <v>11</v>
      </c>
      <c r="P92" s="174">
        <v>14</v>
      </c>
      <c r="Q92" s="174">
        <v>12</v>
      </c>
      <c r="R92" s="174">
        <v>12</v>
      </c>
      <c r="S92" s="174">
        <v>12</v>
      </c>
      <c r="T92" s="174">
        <v>12</v>
      </c>
      <c r="U92" s="174">
        <v>12</v>
      </c>
      <c r="V92" s="174">
        <v>12</v>
      </c>
      <c r="W92" s="174">
        <v>11</v>
      </c>
      <c r="X92" s="174">
        <v>10</v>
      </c>
      <c r="Y92" s="174">
        <v>11</v>
      </c>
      <c r="Z92" s="174">
        <v>10</v>
      </c>
      <c r="AA92" s="174">
        <v>44</v>
      </c>
      <c r="AB92" s="174">
        <v>42</v>
      </c>
      <c r="AC92" s="174">
        <v>38</v>
      </c>
      <c r="AD92" s="174">
        <v>37</v>
      </c>
      <c r="AE92" s="174">
        <v>35</v>
      </c>
      <c r="AF92" s="174">
        <v>30</v>
      </c>
      <c r="AG92" s="174">
        <v>24</v>
      </c>
      <c r="AH92" s="174">
        <v>21</v>
      </c>
      <c r="AI92" s="174">
        <v>16</v>
      </c>
      <c r="AJ92" s="174">
        <v>10</v>
      </c>
      <c r="AK92" s="174">
        <v>7</v>
      </c>
      <c r="AL92" s="174">
        <v>4</v>
      </c>
      <c r="AM92" s="174">
        <v>2</v>
      </c>
      <c r="AN92" s="175">
        <v>2</v>
      </c>
      <c r="AO92" s="176">
        <v>1</v>
      </c>
      <c r="AP92" s="174">
        <v>5</v>
      </c>
      <c r="AQ92" s="175">
        <v>5</v>
      </c>
      <c r="AR92" s="177">
        <v>12</v>
      </c>
      <c r="AS92" s="178">
        <v>259</v>
      </c>
      <c r="AT92" s="176">
        <v>29</v>
      </c>
      <c r="AU92" s="174">
        <v>26</v>
      </c>
      <c r="AV92" s="175">
        <v>109</v>
      </c>
      <c r="AW92" s="178">
        <v>18</v>
      </c>
      <c r="AX92" s="119" t="s">
        <v>62</v>
      </c>
      <c r="AY92" s="155" t="s">
        <v>386</v>
      </c>
      <c r="AZ92" s="156" t="s">
        <v>387</v>
      </c>
    </row>
    <row r="93" spans="1:59" s="92" customFormat="1" ht="16.5" hidden="1" customHeight="1" x14ac:dyDescent="0.2">
      <c r="A93" s="171">
        <v>220203</v>
      </c>
      <c r="B93" s="165" t="s">
        <v>204</v>
      </c>
      <c r="C93" s="165" t="s">
        <v>388</v>
      </c>
      <c r="D93" s="172" t="s">
        <v>389</v>
      </c>
      <c r="E93" s="122">
        <v>5.3140096618357484</v>
      </c>
      <c r="F93" s="173">
        <f t="shared" si="32"/>
        <v>823</v>
      </c>
      <c r="G93" s="174">
        <v>15</v>
      </c>
      <c r="H93" s="174">
        <v>20</v>
      </c>
      <c r="I93" s="174">
        <v>20</v>
      </c>
      <c r="J93" s="174">
        <v>19</v>
      </c>
      <c r="K93" s="174">
        <v>17</v>
      </c>
      <c r="L93" s="174">
        <v>18</v>
      </c>
      <c r="M93" s="174">
        <v>18</v>
      </c>
      <c r="N93" s="174">
        <v>20</v>
      </c>
      <c r="O93" s="174">
        <v>17</v>
      </c>
      <c r="P93" s="174">
        <v>20</v>
      </c>
      <c r="Q93" s="174">
        <v>18</v>
      </c>
      <c r="R93" s="174">
        <v>19</v>
      </c>
      <c r="S93" s="174">
        <v>18</v>
      </c>
      <c r="T93" s="174">
        <v>18</v>
      </c>
      <c r="U93" s="174">
        <v>18</v>
      </c>
      <c r="V93" s="174">
        <v>18</v>
      </c>
      <c r="W93" s="174">
        <v>16</v>
      </c>
      <c r="X93" s="174">
        <v>15</v>
      </c>
      <c r="Y93" s="174">
        <v>16</v>
      </c>
      <c r="Z93" s="174">
        <v>15</v>
      </c>
      <c r="AA93" s="174">
        <v>66</v>
      </c>
      <c r="AB93" s="174">
        <v>64</v>
      </c>
      <c r="AC93" s="174">
        <v>58</v>
      </c>
      <c r="AD93" s="174">
        <v>55</v>
      </c>
      <c r="AE93" s="174">
        <v>52</v>
      </c>
      <c r="AF93" s="174">
        <v>44</v>
      </c>
      <c r="AG93" s="174">
        <v>36</v>
      </c>
      <c r="AH93" s="174">
        <v>32</v>
      </c>
      <c r="AI93" s="174">
        <v>24</v>
      </c>
      <c r="AJ93" s="174">
        <v>15</v>
      </c>
      <c r="AK93" s="174">
        <v>10</v>
      </c>
      <c r="AL93" s="174">
        <v>6</v>
      </c>
      <c r="AM93" s="174">
        <v>3</v>
      </c>
      <c r="AN93" s="175">
        <v>3</v>
      </c>
      <c r="AO93" s="176">
        <v>1</v>
      </c>
      <c r="AP93" s="174">
        <v>7</v>
      </c>
      <c r="AQ93" s="175">
        <v>8</v>
      </c>
      <c r="AR93" s="177">
        <v>18</v>
      </c>
      <c r="AS93" s="178">
        <v>388</v>
      </c>
      <c r="AT93" s="176">
        <v>43</v>
      </c>
      <c r="AU93" s="174">
        <v>39</v>
      </c>
      <c r="AV93" s="175">
        <v>163</v>
      </c>
      <c r="AW93" s="178">
        <v>27</v>
      </c>
      <c r="AX93" s="119" t="s">
        <v>62</v>
      </c>
      <c r="AY93" s="155" t="s">
        <v>386</v>
      </c>
      <c r="AZ93" s="156" t="s">
        <v>390</v>
      </c>
    </row>
    <row r="94" spans="1:59" s="92" customFormat="1" ht="16.5" hidden="1" customHeight="1" x14ac:dyDescent="0.2">
      <c r="A94" s="171">
        <v>220203</v>
      </c>
      <c r="B94" s="165" t="s">
        <v>204</v>
      </c>
      <c r="C94" s="165" t="s">
        <v>391</v>
      </c>
      <c r="D94" s="172" t="s">
        <v>392</v>
      </c>
      <c r="E94" s="122">
        <v>13.581924315619966</v>
      </c>
      <c r="F94" s="173">
        <f t="shared" si="32"/>
        <v>2107</v>
      </c>
      <c r="G94" s="174">
        <v>39</v>
      </c>
      <c r="H94" s="174">
        <v>51</v>
      </c>
      <c r="I94" s="174">
        <v>52</v>
      </c>
      <c r="J94" s="174">
        <v>49</v>
      </c>
      <c r="K94" s="174">
        <v>43</v>
      </c>
      <c r="L94" s="174">
        <v>45</v>
      </c>
      <c r="M94" s="174">
        <v>45</v>
      </c>
      <c r="N94" s="174">
        <v>50</v>
      </c>
      <c r="O94" s="174">
        <v>43</v>
      </c>
      <c r="P94" s="174">
        <v>52</v>
      </c>
      <c r="Q94" s="174">
        <v>47</v>
      </c>
      <c r="R94" s="174">
        <v>47</v>
      </c>
      <c r="S94" s="174">
        <v>47</v>
      </c>
      <c r="T94" s="174">
        <v>47</v>
      </c>
      <c r="U94" s="174">
        <v>46</v>
      </c>
      <c r="V94" s="174">
        <v>46</v>
      </c>
      <c r="W94" s="174">
        <v>40</v>
      </c>
      <c r="X94" s="174">
        <v>38</v>
      </c>
      <c r="Y94" s="174">
        <v>42</v>
      </c>
      <c r="Z94" s="174">
        <v>39</v>
      </c>
      <c r="AA94" s="174">
        <v>168</v>
      </c>
      <c r="AB94" s="174">
        <v>163</v>
      </c>
      <c r="AC94" s="174">
        <v>147</v>
      </c>
      <c r="AD94" s="174">
        <v>141</v>
      </c>
      <c r="AE94" s="174">
        <v>134</v>
      </c>
      <c r="AF94" s="174">
        <v>113</v>
      </c>
      <c r="AG94" s="174">
        <v>93</v>
      </c>
      <c r="AH94" s="174">
        <v>81</v>
      </c>
      <c r="AI94" s="174">
        <v>62</v>
      </c>
      <c r="AJ94" s="174">
        <v>39</v>
      </c>
      <c r="AK94" s="174">
        <v>26</v>
      </c>
      <c r="AL94" s="174">
        <v>15</v>
      </c>
      <c r="AM94" s="174">
        <v>8</v>
      </c>
      <c r="AN94" s="175">
        <v>9</v>
      </c>
      <c r="AO94" s="176">
        <v>3</v>
      </c>
      <c r="AP94" s="174">
        <v>18</v>
      </c>
      <c r="AQ94" s="175">
        <v>21</v>
      </c>
      <c r="AR94" s="177">
        <v>47</v>
      </c>
      <c r="AS94" s="178">
        <v>992</v>
      </c>
      <c r="AT94" s="176">
        <v>110</v>
      </c>
      <c r="AU94" s="174">
        <v>101</v>
      </c>
      <c r="AV94" s="175">
        <v>417</v>
      </c>
      <c r="AW94" s="178">
        <v>69</v>
      </c>
      <c r="AX94" s="119" t="s">
        <v>62</v>
      </c>
      <c r="AY94" s="155" t="s">
        <v>62</v>
      </c>
      <c r="AZ94" s="156" t="s">
        <v>393</v>
      </c>
    </row>
    <row r="95" spans="1:59" s="183" customFormat="1" ht="16.5" hidden="1" customHeight="1" x14ac:dyDescent="0.2">
      <c r="A95" s="158">
        <v>220204</v>
      </c>
      <c r="B95" s="158"/>
      <c r="C95" s="158" t="s">
        <v>22</v>
      </c>
      <c r="D95" s="158" t="s">
        <v>31</v>
      </c>
      <c r="E95" s="123">
        <f>SUM(E97:E98)</f>
        <v>100</v>
      </c>
      <c r="F95" s="158">
        <f t="shared" si="32"/>
        <v>2731</v>
      </c>
      <c r="G95" s="158">
        <f>+G97+G98</f>
        <v>83</v>
      </c>
      <c r="H95" s="158">
        <f t="shared" ref="H95:AW95" si="33">+H97+H98</f>
        <v>52</v>
      </c>
      <c r="I95" s="158">
        <f t="shared" si="33"/>
        <v>58</v>
      </c>
      <c r="J95" s="158">
        <f t="shared" si="33"/>
        <v>53</v>
      </c>
      <c r="K95" s="158">
        <f t="shared" si="33"/>
        <v>46</v>
      </c>
      <c r="L95" s="158">
        <f t="shared" si="33"/>
        <v>61</v>
      </c>
      <c r="M95" s="158">
        <f t="shared" si="33"/>
        <v>38</v>
      </c>
      <c r="N95" s="158">
        <f t="shared" si="33"/>
        <v>57</v>
      </c>
      <c r="O95" s="158">
        <f t="shared" si="33"/>
        <v>38</v>
      </c>
      <c r="P95" s="158">
        <f t="shared" si="33"/>
        <v>46</v>
      </c>
      <c r="Q95" s="158">
        <f t="shared" si="33"/>
        <v>53</v>
      </c>
      <c r="R95" s="158">
        <f t="shared" si="33"/>
        <v>54</v>
      </c>
      <c r="S95" s="158">
        <f t="shared" si="33"/>
        <v>51</v>
      </c>
      <c r="T95" s="158">
        <f t="shared" si="33"/>
        <v>50</v>
      </c>
      <c r="U95" s="158">
        <f t="shared" si="33"/>
        <v>59</v>
      </c>
      <c r="V95" s="158">
        <f t="shared" si="33"/>
        <v>52</v>
      </c>
      <c r="W95" s="158">
        <f t="shared" si="33"/>
        <v>65</v>
      </c>
      <c r="X95" s="158">
        <f t="shared" si="33"/>
        <v>58</v>
      </c>
      <c r="Y95" s="158">
        <f t="shared" si="33"/>
        <v>48</v>
      </c>
      <c r="Z95" s="158">
        <f t="shared" si="33"/>
        <v>46</v>
      </c>
      <c r="AA95" s="158">
        <f t="shared" si="33"/>
        <v>226</v>
      </c>
      <c r="AB95" s="158">
        <f t="shared" si="33"/>
        <v>231</v>
      </c>
      <c r="AC95" s="158">
        <f t="shared" si="33"/>
        <v>177</v>
      </c>
      <c r="AD95" s="158">
        <f t="shared" si="33"/>
        <v>215</v>
      </c>
      <c r="AE95" s="158">
        <f t="shared" si="33"/>
        <v>187</v>
      </c>
      <c r="AF95" s="158">
        <f t="shared" si="33"/>
        <v>139</v>
      </c>
      <c r="AG95" s="158">
        <f t="shared" si="33"/>
        <v>133</v>
      </c>
      <c r="AH95" s="158">
        <f t="shared" si="33"/>
        <v>112</v>
      </c>
      <c r="AI95" s="158">
        <f t="shared" si="33"/>
        <v>93</v>
      </c>
      <c r="AJ95" s="158">
        <f t="shared" si="33"/>
        <v>61</v>
      </c>
      <c r="AK95" s="158">
        <f t="shared" si="33"/>
        <v>39</v>
      </c>
      <c r="AL95" s="158">
        <f t="shared" si="33"/>
        <v>25</v>
      </c>
      <c r="AM95" s="158">
        <f t="shared" si="33"/>
        <v>16</v>
      </c>
      <c r="AN95" s="158">
        <f t="shared" si="33"/>
        <v>9</v>
      </c>
      <c r="AO95" s="158">
        <f t="shared" si="33"/>
        <v>7</v>
      </c>
      <c r="AP95" s="158">
        <f t="shared" si="33"/>
        <v>42</v>
      </c>
      <c r="AQ95" s="158">
        <f t="shared" si="33"/>
        <v>41</v>
      </c>
      <c r="AR95" s="158">
        <f t="shared" si="33"/>
        <v>102</v>
      </c>
      <c r="AS95" s="158">
        <f t="shared" si="33"/>
        <v>1328</v>
      </c>
      <c r="AT95" s="158">
        <f t="shared" si="33"/>
        <v>117</v>
      </c>
      <c r="AU95" s="158">
        <f t="shared" si="33"/>
        <v>129</v>
      </c>
      <c r="AV95" s="158">
        <f t="shared" si="33"/>
        <v>596</v>
      </c>
      <c r="AW95" s="158">
        <f t="shared" si="33"/>
        <v>102</v>
      </c>
      <c r="AX95" s="119"/>
      <c r="AY95" s="182"/>
      <c r="AZ95" s="162"/>
      <c r="BA95" s="199"/>
      <c r="BB95" s="199"/>
      <c r="BC95" s="200"/>
      <c r="BD95" s="201"/>
      <c r="BE95" s="201"/>
      <c r="BF95" s="201"/>
      <c r="BG95" s="202"/>
    </row>
    <row r="96" spans="1:59" s="90" customFormat="1" ht="16.5" hidden="1" customHeight="1" x14ac:dyDescent="0.2">
      <c r="A96" s="109"/>
      <c r="B96" s="104"/>
      <c r="C96" s="106"/>
      <c r="D96" s="105"/>
      <c r="E96" s="122"/>
      <c r="F96" s="149">
        <f>SUM(G96:AN96)</f>
        <v>100.00000000000001</v>
      </c>
      <c r="G96" s="150">
        <f>G$95*100/$F95</f>
        <v>3.0391797876235813</v>
      </c>
      <c r="H96" s="150">
        <f t="shared" ref="H96:AW96" si="34">H$95*100/$F95</f>
        <v>1.9040644452581472</v>
      </c>
      <c r="I96" s="150">
        <f t="shared" si="34"/>
        <v>2.1237641889417795</v>
      </c>
      <c r="J96" s="150">
        <f t="shared" si="34"/>
        <v>1.9406810692054193</v>
      </c>
      <c r="K96" s="150">
        <f t="shared" si="34"/>
        <v>1.6843647015745149</v>
      </c>
      <c r="L96" s="150">
        <f t="shared" si="34"/>
        <v>2.2336140607835957</v>
      </c>
      <c r="M96" s="150">
        <f t="shared" si="34"/>
        <v>1.3914317099963383</v>
      </c>
      <c r="N96" s="150">
        <f t="shared" si="34"/>
        <v>2.0871475649945075</v>
      </c>
      <c r="O96" s="150">
        <f t="shared" si="34"/>
        <v>1.3914317099963383</v>
      </c>
      <c r="P96" s="150">
        <f t="shared" si="34"/>
        <v>1.6843647015745149</v>
      </c>
      <c r="Q96" s="150">
        <f t="shared" si="34"/>
        <v>1.9406810692054193</v>
      </c>
      <c r="R96" s="150">
        <f t="shared" si="34"/>
        <v>1.9772976931526913</v>
      </c>
      <c r="S96" s="150">
        <f t="shared" si="34"/>
        <v>1.8674478213108752</v>
      </c>
      <c r="T96" s="150">
        <f t="shared" si="34"/>
        <v>1.8308311973636031</v>
      </c>
      <c r="U96" s="150">
        <f t="shared" si="34"/>
        <v>2.1603808128890516</v>
      </c>
      <c r="V96" s="150">
        <f t="shared" si="34"/>
        <v>1.9040644452581472</v>
      </c>
      <c r="W96" s="150">
        <f t="shared" si="34"/>
        <v>2.3800805565726839</v>
      </c>
      <c r="X96" s="150">
        <f t="shared" si="34"/>
        <v>2.1237641889417795</v>
      </c>
      <c r="Y96" s="150">
        <f t="shared" si="34"/>
        <v>1.757597949469059</v>
      </c>
      <c r="Z96" s="150">
        <f t="shared" si="34"/>
        <v>1.6843647015745149</v>
      </c>
      <c r="AA96" s="150">
        <f t="shared" si="34"/>
        <v>8.2753570120834858</v>
      </c>
      <c r="AB96" s="150">
        <f t="shared" si="34"/>
        <v>8.458440131819847</v>
      </c>
      <c r="AC96" s="150">
        <f t="shared" si="34"/>
        <v>6.4811424386671552</v>
      </c>
      <c r="AD96" s="150">
        <f t="shared" si="34"/>
        <v>7.8725741486634933</v>
      </c>
      <c r="AE96" s="150">
        <f t="shared" si="34"/>
        <v>6.8473086781398758</v>
      </c>
      <c r="AF96" s="150">
        <f t="shared" si="34"/>
        <v>5.0897107286708163</v>
      </c>
      <c r="AG96" s="150">
        <f t="shared" si="34"/>
        <v>4.870010984987184</v>
      </c>
      <c r="AH96" s="150">
        <f t="shared" si="34"/>
        <v>4.1010618820944709</v>
      </c>
      <c r="AI96" s="150">
        <f t="shared" si="34"/>
        <v>3.4053460270963019</v>
      </c>
      <c r="AJ96" s="150">
        <f t="shared" si="34"/>
        <v>2.2336140607835957</v>
      </c>
      <c r="AK96" s="150">
        <f t="shared" si="34"/>
        <v>1.4280483339436103</v>
      </c>
      <c r="AL96" s="150">
        <f t="shared" si="34"/>
        <v>0.91541559868180156</v>
      </c>
      <c r="AM96" s="150">
        <f t="shared" si="34"/>
        <v>0.58586598315635297</v>
      </c>
      <c r="AN96" s="151">
        <f t="shared" si="34"/>
        <v>0.32954961552544854</v>
      </c>
      <c r="AO96" s="152">
        <f t="shared" si="34"/>
        <v>0.25631636763090443</v>
      </c>
      <c r="AP96" s="150">
        <f t="shared" si="34"/>
        <v>1.5378982057854267</v>
      </c>
      <c r="AQ96" s="151">
        <f t="shared" si="34"/>
        <v>1.5012815818381546</v>
      </c>
      <c r="AR96" s="153">
        <f t="shared" si="34"/>
        <v>3.7348956426217503</v>
      </c>
      <c r="AS96" s="154">
        <f t="shared" si="34"/>
        <v>48.626876601977301</v>
      </c>
      <c r="AT96" s="152">
        <f t="shared" si="34"/>
        <v>4.2841450018308311</v>
      </c>
      <c r="AU96" s="150">
        <f t="shared" si="34"/>
        <v>4.7235444891980958</v>
      </c>
      <c r="AV96" s="151">
        <f t="shared" si="34"/>
        <v>21.823507872574147</v>
      </c>
      <c r="AW96" s="154">
        <f t="shared" si="34"/>
        <v>3.7348956426217503</v>
      </c>
      <c r="AX96" s="119"/>
      <c r="AY96" s="155"/>
      <c r="AZ96" s="156"/>
    </row>
    <row r="97" spans="1:59" s="180" customFormat="1" ht="16.5" hidden="1" customHeight="1" x14ac:dyDescent="0.2">
      <c r="A97" s="171">
        <v>220204</v>
      </c>
      <c r="B97" s="165" t="s">
        <v>204</v>
      </c>
      <c r="C97" s="165" t="s">
        <v>394</v>
      </c>
      <c r="D97" s="172" t="s">
        <v>395</v>
      </c>
      <c r="E97" s="122">
        <v>26.775244299674267</v>
      </c>
      <c r="F97" s="173">
        <f t="shared" ref="F97:F108" si="35">SUM(G97:AN97)</f>
        <v>729</v>
      </c>
      <c r="G97" s="174">
        <v>22</v>
      </c>
      <c r="H97" s="174">
        <v>14</v>
      </c>
      <c r="I97" s="174">
        <v>16</v>
      </c>
      <c r="J97" s="174">
        <v>14</v>
      </c>
      <c r="K97" s="174">
        <v>12</v>
      </c>
      <c r="L97" s="174">
        <v>16</v>
      </c>
      <c r="M97" s="174">
        <v>10</v>
      </c>
      <c r="N97" s="174">
        <v>15</v>
      </c>
      <c r="O97" s="174">
        <v>10</v>
      </c>
      <c r="P97" s="174">
        <v>12</v>
      </c>
      <c r="Q97" s="174">
        <v>14</v>
      </c>
      <c r="R97" s="174">
        <v>14</v>
      </c>
      <c r="S97" s="174">
        <v>14</v>
      </c>
      <c r="T97" s="174">
        <v>13</v>
      </c>
      <c r="U97" s="174">
        <v>16</v>
      </c>
      <c r="V97" s="174">
        <v>14</v>
      </c>
      <c r="W97" s="174">
        <v>17</v>
      </c>
      <c r="X97" s="174">
        <v>16</v>
      </c>
      <c r="Y97" s="174">
        <v>13</v>
      </c>
      <c r="Z97" s="174">
        <v>12</v>
      </c>
      <c r="AA97" s="174">
        <v>61</v>
      </c>
      <c r="AB97" s="174">
        <v>62</v>
      </c>
      <c r="AC97" s="174">
        <v>47</v>
      </c>
      <c r="AD97" s="174">
        <v>58</v>
      </c>
      <c r="AE97" s="174">
        <v>50</v>
      </c>
      <c r="AF97" s="174">
        <v>37</v>
      </c>
      <c r="AG97" s="174">
        <v>36</v>
      </c>
      <c r="AH97" s="174">
        <v>30</v>
      </c>
      <c r="AI97" s="174">
        <v>25</v>
      </c>
      <c r="AJ97" s="174">
        <v>16</v>
      </c>
      <c r="AK97" s="174">
        <v>10</v>
      </c>
      <c r="AL97" s="174">
        <v>7</v>
      </c>
      <c r="AM97" s="174">
        <v>4</v>
      </c>
      <c r="AN97" s="175">
        <v>2</v>
      </c>
      <c r="AO97" s="176">
        <v>2</v>
      </c>
      <c r="AP97" s="174">
        <v>11</v>
      </c>
      <c r="AQ97" s="175">
        <v>11</v>
      </c>
      <c r="AR97" s="177">
        <v>27</v>
      </c>
      <c r="AS97" s="178">
        <v>356</v>
      </c>
      <c r="AT97" s="176">
        <v>31</v>
      </c>
      <c r="AU97" s="174">
        <v>35</v>
      </c>
      <c r="AV97" s="175">
        <v>160</v>
      </c>
      <c r="AW97" s="178">
        <v>27</v>
      </c>
      <c r="AX97" s="119" t="s">
        <v>56</v>
      </c>
      <c r="AY97" s="155" t="s">
        <v>361</v>
      </c>
      <c r="AZ97" s="156" t="s">
        <v>396</v>
      </c>
    </row>
    <row r="98" spans="1:59" s="183" customFormat="1" ht="16.5" hidden="1" customHeight="1" x14ac:dyDescent="0.2">
      <c r="A98" s="171">
        <v>220204</v>
      </c>
      <c r="B98" s="165" t="s">
        <v>204</v>
      </c>
      <c r="C98" s="165" t="s">
        <v>397</v>
      </c>
      <c r="D98" s="172" t="s">
        <v>398</v>
      </c>
      <c r="E98" s="122">
        <v>73.22475570032573</v>
      </c>
      <c r="F98" s="173">
        <f t="shared" si="35"/>
        <v>2002</v>
      </c>
      <c r="G98" s="174">
        <v>61</v>
      </c>
      <c r="H98" s="174">
        <v>38</v>
      </c>
      <c r="I98" s="174">
        <v>42</v>
      </c>
      <c r="J98" s="174">
        <v>39</v>
      </c>
      <c r="K98" s="174">
        <v>34</v>
      </c>
      <c r="L98" s="174">
        <v>45</v>
      </c>
      <c r="M98" s="174">
        <v>28</v>
      </c>
      <c r="N98" s="174">
        <v>42</v>
      </c>
      <c r="O98" s="174">
        <v>28</v>
      </c>
      <c r="P98" s="174">
        <v>34</v>
      </c>
      <c r="Q98" s="174">
        <v>39</v>
      </c>
      <c r="R98" s="174">
        <v>40</v>
      </c>
      <c r="S98" s="174">
        <v>37</v>
      </c>
      <c r="T98" s="174">
        <v>37</v>
      </c>
      <c r="U98" s="174">
        <v>43</v>
      </c>
      <c r="V98" s="174">
        <v>38</v>
      </c>
      <c r="W98" s="174">
        <v>48</v>
      </c>
      <c r="X98" s="174">
        <v>42</v>
      </c>
      <c r="Y98" s="174">
        <v>35</v>
      </c>
      <c r="Z98" s="174">
        <v>34</v>
      </c>
      <c r="AA98" s="174">
        <v>165</v>
      </c>
      <c r="AB98" s="174">
        <v>169</v>
      </c>
      <c r="AC98" s="174">
        <v>130</v>
      </c>
      <c r="AD98" s="174">
        <v>157</v>
      </c>
      <c r="AE98" s="174">
        <v>137</v>
      </c>
      <c r="AF98" s="174">
        <v>102</v>
      </c>
      <c r="AG98" s="174">
        <v>97</v>
      </c>
      <c r="AH98" s="174">
        <v>82</v>
      </c>
      <c r="AI98" s="174">
        <v>68</v>
      </c>
      <c r="AJ98" s="174">
        <v>45</v>
      </c>
      <c r="AK98" s="174">
        <v>29</v>
      </c>
      <c r="AL98" s="174">
        <v>18</v>
      </c>
      <c r="AM98" s="174">
        <v>12</v>
      </c>
      <c r="AN98" s="175">
        <v>7</v>
      </c>
      <c r="AO98" s="176">
        <v>5</v>
      </c>
      <c r="AP98" s="174">
        <v>31</v>
      </c>
      <c r="AQ98" s="175">
        <v>30</v>
      </c>
      <c r="AR98" s="177">
        <v>75</v>
      </c>
      <c r="AS98" s="178">
        <v>972</v>
      </c>
      <c r="AT98" s="176">
        <v>86</v>
      </c>
      <c r="AU98" s="174">
        <v>94</v>
      </c>
      <c r="AV98" s="175">
        <v>436</v>
      </c>
      <c r="AW98" s="178">
        <v>75</v>
      </c>
      <c r="AX98" s="119" t="s">
        <v>28</v>
      </c>
      <c r="AY98" s="155" t="s">
        <v>28</v>
      </c>
      <c r="AZ98" s="156" t="s">
        <v>399</v>
      </c>
      <c r="BA98" s="204"/>
      <c r="BB98" s="204"/>
      <c r="BC98" s="205"/>
      <c r="BD98" s="206"/>
      <c r="BE98" s="206"/>
      <c r="BF98" s="206"/>
      <c r="BG98" s="207"/>
    </row>
    <row r="99" spans="1:59" s="90" customFormat="1" ht="16.5" hidden="1" customHeight="1" x14ac:dyDescent="0.2">
      <c r="A99" s="158">
        <v>220205</v>
      </c>
      <c r="B99" s="158"/>
      <c r="C99" s="158" t="s">
        <v>22</v>
      </c>
      <c r="D99" s="158" t="s">
        <v>32</v>
      </c>
      <c r="E99" s="158">
        <f>SUM(E101:E107)</f>
        <v>100.00209834675709</v>
      </c>
      <c r="F99" s="158">
        <f t="shared" si="35"/>
        <v>8622</v>
      </c>
      <c r="G99" s="158">
        <f>+G101+G102+G103+G104+G105+G106+G107</f>
        <v>174</v>
      </c>
      <c r="H99" s="158">
        <f t="shared" ref="H99:AW99" si="36">+H101+H102+H103+H104+H105+H106+H107</f>
        <v>192</v>
      </c>
      <c r="I99" s="158">
        <f t="shared" si="36"/>
        <v>166</v>
      </c>
      <c r="J99" s="158">
        <f t="shared" si="36"/>
        <v>167</v>
      </c>
      <c r="K99" s="158">
        <f t="shared" si="36"/>
        <v>162</v>
      </c>
      <c r="L99" s="158">
        <f t="shared" si="36"/>
        <v>152</v>
      </c>
      <c r="M99" s="158">
        <f t="shared" si="36"/>
        <v>159</v>
      </c>
      <c r="N99" s="158">
        <f t="shared" si="36"/>
        <v>159</v>
      </c>
      <c r="O99" s="158">
        <f t="shared" si="36"/>
        <v>163</v>
      </c>
      <c r="P99" s="158">
        <f t="shared" si="36"/>
        <v>167</v>
      </c>
      <c r="Q99" s="158">
        <f t="shared" si="36"/>
        <v>169</v>
      </c>
      <c r="R99" s="158">
        <f t="shared" si="36"/>
        <v>146</v>
      </c>
      <c r="S99" s="158">
        <f t="shared" si="36"/>
        <v>176</v>
      </c>
      <c r="T99" s="158">
        <f t="shared" si="36"/>
        <v>167</v>
      </c>
      <c r="U99" s="158">
        <f t="shared" si="36"/>
        <v>158</v>
      </c>
      <c r="V99" s="158">
        <f t="shared" si="36"/>
        <v>168</v>
      </c>
      <c r="W99" s="158">
        <f t="shared" si="36"/>
        <v>176</v>
      </c>
      <c r="X99" s="158">
        <f t="shared" si="36"/>
        <v>138</v>
      </c>
      <c r="Y99" s="158">
        <f t="shared" si="36"/>
        <v>167</v>
      </c>
      <c r="Z99" s="158">
        <f t="shared" si="36"/>
        <v>144</v>
      </c>
      <c r="AA99" s="158">
        <f t="shared" si="36"/>
        <v>658</v>
      </c>
      <c r="AB99" s="158">
        <f t="shared" si="36"/>
        <v>739</v>
      </c>
      <c r="AC99" s="158">
        <f t="shared" si="36"/>
        <v>608</v>
      </c>
      <c r="AD99" s="158">
        <f t="shared" si="36"/>
        <v>529</v>
      </c>
      <c r="AE99" s="158">
        <f t="shared" si="36"/>
        <v>549</v>
      </c>
      <c r="AF99" s="158">
        <f t="shared" si="36"/>
        <v>497</v>
      </c>
      <c r="AG99" s="158">
        <f t="shared" si="36"/>
        <v>454</v>
      </c>
      <c r="AH99" s="158">
        <f t="shared" si="36"/>
        <v>445</v>
      </c>
      <c r="AI99" s="158">
        <f t="shared" si="36"/>
        <v>317</v>
      </c>
      <c r="AJ99" s="158">
        <f t="shared" si="36"/>
        <v>212</v>
      </c>
      <c r="AK99" s="158">
        <f t="shared" si="36"/>
        <v>158</v>
      </c>
      <c r="AL99" s="158">
        <f t="shared" si="36"/>
        <v>96</v>
      </c>
      <c r="AM99" s="158">
        <f t="shared" si="36"/>
        <v>51</v>
      </c>
      <c r="AN99" s="158">
        <f t="shared" si="36"/>
        <v>39</v>
      </c>
      <c r="AO99" s="158">
        <f t="shared" si="36"/>
        <v>13</v>
      </c>
      <c r="AP99" s="158">
        <f t="shared" si="36"/>
        <v>90</v>
      </c>
      <c r="AQ99" s="158">
        <f t="shared" si="36"/>
        <v>84</v>
      </c>
      <c r="AR99" s="158">
        <f t="shared" si="36"/>
        <v>211</v>
      </c>
      <c r="AS99" s="158">
        <f t="shared" si="36"/>
        <v>4034</v>
      </c>
      <c r="AT99" s="158">
        <f t="shared" si="36"/>
        <v>391</v>
      </c>
      <c r="AU99" s="158">
        <f t="shared" si="36"/>
        <v>393</v>
      </c>
      <c r="AV99" s="158">
        <f t="shared" si="36"/>
        <v>1675</v>
      </c>
      <c r="AW99" s="158">
        <f t="shared" si="36"/>
        <v>312</v>
      </c>
      <c r="AX99" s="119"/>
      <c r="AY99" s="182"/>
      <c r="AZ99" s="162"/>
    </row>
    <row r="100" spans="1:59" s="180" customFormat="1" ht="16.5" hidden="1" customHeight="1" x14ac:dyDescent="0.2">
      <c r="A100" s="109"/>
      <c r="B100" s="131"/>
      <c r="C100" s="131"/>
      <c r="D100" s="105"/>
      <c r="E100" s="122"/>
      <c r="F100" s="149">
        <f>SUM(G100:AN100)</f>
        <v>99.999999999999972</v>
      </c>
      <c r="G100" s="150">
        <f>G$99*100/$F99</f>
        <v>2.0180932498260264</v>
      </c>
      <c r="H100" s="150">
        <f t="shared" ref="H100:AW100" si="37">H$99*100/$F99</f>
        <v>2.2268615170494086</v>
      </c>
      <c r="I100" s="150">
        <f t="shared" si="37"/>
        <v>1.9253073532823011</v>
      </c>
      <c r="J100" s="150">
        <f t="shared" si="37"/>
        <v>1.9369055903502668</v>
      </c>
      <c r="K100" s="150">
        <f t="shared" si="37"/>
        <v>1.8789144050104385</v>
      </c>
      <c r="L100" s="150">
        <f t="shared" si="37"/>
        <v>1.7629320343307817</v>
      </c>
      <c r="M100" s="150">
        <f t="shared" si="37"/>
        <v>1.8441196938065414</v>
      </c>
      <c r="N100" s="150">
        <f t="shared" si="37"/>
        <v>1.8441196938065414</v>
      </c>
      <c r="O100" s="150">
        <f t="shared" si="37"/>
        <v>1.8905126420784042</v>
      </c>
      <c r="P100" s="150">
        <f t="shared" si="37"/>
        <v>1.9369055903502668</v>
      </c>
      <c r="Q100" s="150">
        <f t="shared" si="37"/>
        <v>1.9601020644861982</v>
      </c>
      <c r="R100" s="150">
        <f t="shared" si="37"/>
        <v>1.6933426119229877</v>
      </c>
      <c r="S100" s="150">
        <f t="shared" si="37"/>
        <v>2.0412897239619578</v>
      </c>
      <c r="T100" s="150">
        <f t="shared" si="37"/>
        <v>1.9369055903502668</v>
      </c>
      <c r="U100" s="150">
        <f t="shared" si="37"/>
        <v>1.8325214567385757</v>
      </c>
      <c r="V100" s="150">
        <f t="shared" si="37"/>
        <v>1.9485038274182325</v>
      </c>
      <c r="W100" s="150">
        <f t="shared" si="37"/>
        <v>2.0412897239619578</v>
      </c>
      <c r="X100" s="150">
        <f t="shared" si="37"/>
        <v>1.6005567153792624</v>
      </c>
      <c r="Y100" s="150">
        <f t="shared" si="37"/>
        <v>1.9369055903502668</v>
      </c>
      <c r="Z100" s="150">
        <f t="shared" si="37"/>
        <v>1.6701461377870563</v>
      </c>
      <c r="AA100" s="150">
        <f t="shared" si="37"/>
        <v>7.6316399907214105</v>
      </c>
      <c r="AB100" s="150">
        <f t="shared" si="37"/>
        <v>8.5710971932266293</v>
      </c>
      <c r="AC100" s="150">
        <f t="shared" si="37"/>
        <v>7.0517281373231269</v>
      </c>
      <c r="AD100" s="150">
        <f t="shared" si="37"/>
        <v>6.135467408953839</v>
      </c>
      <c r="AE100" s="150">
        <f t="shared" si="37"/>
        <v>6.3674321503131521</v>
      </c>
      <c r="AF100" s="150">
        <f t="shared" si="37"/>
        <v>5.7643238227789375</v>
      </c>
      <c r="AG100" s="150">
        <f t="shared" si="37"/>
        <v>5.265599628856414</v>
      </c>
      <c r="AH100" s="150">
        <f t="shared" si="37"/>
        <v>5.1612154952447229</v>
      </c>
      <c r="AI100" s="150">
        <f t="shared" si="37"/>
        <v>3.6766411505451173</v>
      </c>
      <c r="AJ100" s="150">
        <f t="shared" si="37"/>
        <v>2.4588262584087217</v>
      </c>
      <c r="AK100" s="150">
        <f t="shared" si="37"/>
        <v>1.8325214567385757</v>
      </c>
      <c r="AL100" s="150">
        <f t="shared" si="37"/>
        <v>1.1134307585247043</v>
      </c>
      <c r="AM100" s="150">
        <f t="shared" si="37"/>
        <v>0.59151009046624914</v>
      </c>
      <c r="AN100" s="151">
        <f t="shared" si="37"/>
        <v>0.45233124565066107</v>
      </c>
      <c r="AO100" s="152">
        <f t="shared" si="37"/>
        <v>0.15077708188355371</v>
      </c>
      <c r="AP100" s="150">
        <f t="shared" si="37"/>
        <v>1.0438413361169103</v>
      </c>
      <c r="AQ100" s="151">
        <f t="shared" si="37"/>
        <v>0.97425191370911624</v>
      </c>
      <c r="AR100" s="153">
        <f t="shared" si="37"/>
        <v>2.4472280213407562</v>
      </c>
      <c r="AS100" s="154">
        <f t="shared" si="37"/>
        <v>46.78728833217351</v>
      </c>
      <c r="AT100" s="152">
        <f t="shared" si="37"/>
        <v>4.5349106935745764</v>
      </c>
      <c r="AU100" s="150">
        <f t="shared" si="37"/>
        <v>4.5581071677105083</v>
      </c>
      <c r="AV100" s="151">
        <f t="shared" si="37"/>
        <v>19.427047088842496</v>
      </c>
      <c r="AW100" s="154">
        <f t="shared" si="37"/>
        <v>3.6186499652052886</v>
      </c>
      <c r="AX100" s="119"/>
      <c r="AY100" s="155"/>
      <c r="AZ100" s="156"/>
    </row>
    <row r="101" spans="1:59" s="180" customFormat="1" ht="16.5" hidden="1" customHeight="1" x14ac:dyDescent="0.2">
      <c r="A101" s="171">
        <v>220205</v>
      </c>
      <c r="B101" s="208" t="s">
        <v>191</v>
      </c>
      <c r="C101" s="208" t="s">
        <v>400</v>
      </c>
      <c r="D101" s="172" t="s">
        <v>401</v>
      </c>
      <c r="E101" s="122">
        <v>33.880000000000003</v>
      </c>
      <c r="F101" s="173">
        <f t="shared" si="35"/>
        <v>2927</v>
      </c>
      <c r="G101" s="174">
        <v>58</v>
      </c>
      <c r="H101" s="174">
        <v>65</v>
      </c>
      <c r="I101" s="174">
        <v>56</v>
      </c>
      <c r="J101" s="174">
        <v>57</v>
      </c>
      <c r="K101" s="174">
        <v>55</v>
      </c>
      <c r="L101" s="174">
        <v>52</v>
      </c>
      <c r="M101" s="174">
        <v>53</v>
      </c>
      <c r="N101" s="174">
        <v>53</v>
      </c>
      <c r="O101" s="174">
        <v>56</v>
      </c>
      <c r="P101" s="174">
        <v>57</v>
      </c>
      <c r="Q101" s="174">
        <v>59</v>
      </c>
      <c r="R101" s="174">
        <v>50</v>
      </c>
      <c r="S101" s="174">
        <v>60</v>
      </c>
      <c r="T101" s="174">
        <v>57</v>
      </c>
      <c r="U101" s="174">
        <v>54</v>
      </c>
      <c r="V101" s="174">
        <v>58</v>
      </c>
      <c r="W101" s="174">
        <v>60</v>
      </c>
      <c r="X101" s="174">
        <v>47</v>
      </c>
      <c r="Y101" s="174">
        <v>57</v>
      </c>
      <c r="Z101" s="174">
        <v>49</v>
      </c>
      <c r="AA101" s="174">
        <v>223</v>
      </c>
      <c r="AB101" s="174">
        <v>250</v>
      </c>
      <c r="AC101" s="174">
        <v>206</v>
      </c>
      <c r="AD101" s="174">
        <v>179</v>
      </c>
      <c r="AE101" s="174">
        <v>186</v>
      </c>
      <c r="AF101" s="174">
        <v>169</v>
      </c>
      <c r="AG101" s="174">
        <v>153</v>
      </c>
      <c r="AH101" s="174">
        <v>151</v>
      </c>
      <c r="AI101" s="174">
        <v>107</v>
      </c>
      <c r="AJ101" s="174">
        <v>72</v>
      </c>
      <c r="AK101" s="174">
        <v>54</v>
      </c>
      <c r="AL101" s="174">
        <v>33</v>
      </c>
      <c r="AM101" s="174">
        <v>17</v>
      </c>
      <c r="AN101" s="175">
        <v>14</v>
      </c>
      <c r="AO101" s="176">
        <v>5</v>
      </c>
      <c r="AP101" s="174">
        <v>30</v>
      </c>
      <c r="AQ101" s="175">
        <v>29</v>
      </c>
      <c r="AR101" s="177">
        <v>72</v>
      </c>
      <c r="AS101" s="178">
        <v>1366</v>
      </c>
      <c r="AT101" s="176">
        <v>132</v>
      </c>
      <c r="AU101" s="174">
        <v>133</v>
      </c>
      <c r="AV101" s="175">
        <v>567</v>
      </c>
      <c r="AW101" s="178">
        <v>106</v>
      </c>
      <c r="AX101" s="119" t="s">
        <v>28</v>
      </c>
      <c r="AY101" s="155" t="s">
        <v>402</v>
      </c>
      <c r="AZ101" s="156" t="s">
        <v>403</v>
      </c>
    </row>
    <row r="102" spans="1:59" s="180" customFormat="1" ht="16.5" hidden="1" customHeight="1" x14ac:dyDescent="0.2">
      <c r="A102" s="171">
        <v>220205</v>
      </c>
      <c r="B102" s="208" t="s">
        <v>204</v>
      </c>
      <c r="C102" s="208" t="s">
        <v>404</v>
      </c>
      <c r="D102" s="172" t="s">
        <v>405</v>
      </c>
      <c r="E102" s="122">
        <v>10.936837643069097</v>
      </c>
      <c r="F102" s="173">
        <f t="shared" si="35"/>
        <v>940</v>
      </c>
      <c r="G102" s="174">
        <v>19</v>
      </c>
      <c r="H102" s="174">
        <v>21</v>
      </c>
      <c r="I102" s="174">
        <v>18</v>
      </c>
      <c r="J102" s="174">
        <v>18</v>
      </c>
      <c r="K102" s="174">
        <v>18</v>
      </c>
      <c r="L102" s="174">
        <v>17</v>
      </c>
      <c r="M102" s="174">
        <v>17</v>
      </c>
      <c r="N102" s="174">
        <v>17</v>
      </c>
      <c r="O102" s="174">
        <v>18</v>
      </c>
      <c r="P102" s="174">
        <v>18</v>
      </c>
      <c r="Q102" s="174">
        <v>18</v>
      </c>
      <c r="R102" s="174">
        <v>16</v>
      </c>
      <c r="S102" s="174">
        <v>19</v>
      </c>
      <c r="T102" s="174">
        <v>18</v>
      </c>
      <c r="U102" s="174">
        <v>17</v>
      </c>
      <c r="V102" s="174">
        <v>18</v>
      </c>
      <c r="W102" s="174">
        <v>19</v>
      </c>
      <c r="X102" s="174">
        <v>15</v>
      </c>
      <c r="Y102" s="174">
        <v>18</v>
      </c>
      <c r="Z102" s="174">
        <v>16</v>
      </c>
      <c r="AA102" s="174">
        <v>72</v>
      </c>
      <c r="AB102" s="174">
        <v>81</v>
      </c>
      <c r="AC102" s="174">
        <v>66</v>
      </c>
      <c r="AD102" s="174">
        <v>58</v>
      </c>
      <c r="AE102" s="174">
        <v>60</v>
      </c>
      <c r="AF102" s="174">
        <v>54</v>
      </c>
      <c r="AG102" s="174">
        <v>50</v>
      </c>
      <c r="AH102" s="174">
        <v>49</v>
      </c>
      <c r="AI102" s="174">
        <v>35</v>
      </c>
      <c r="AJ102" s="174">
        <v>23</v>
      </c>
      <c r="AK102" s="174">
        <v>17</v>
      </c>
      <c r="AL102" s="174">
        <v>10</v>
      </c>
      <c r="AM102" s="174">
        <v>6</v>
      </c>
      <c r="AN102" s="175">
        <v>4</v>
      </c>
      <c r="AO102" s="176">
        <v>1</v>
      </c>
      <c r="AP102" s="174">
        <v>10</v>
      </c>
      <c r="AQ102" s="175">
        <v>9</v>
      </c>
      <c r="AR102" s="177">
        <v>23</v>
      </c>
      <c r="AS102" s="178">
        <v>441</v>
      </c>
      <c r="AT102" s="176">
        <v>43</v>
      </c>
      <c r="AU102" s="174">
        <v>43</v>
      </c>
      <c r="AV102" s="175">
        <v>183</v>
      </c>
      <c r="AW102" s="178">
        <v>34</v>
      </c>
      <c r="AX102" s="119" t="s">
        <v>28</v>
      </c>
      <c r="AY102" s="155" t="s">
        <v>402</v>
      </c>
      <c r="AZ102" s="156" t="s">
        <v>406</v>
      </c>
    </row>
    <row r="103" spans="1:59" s="180" customFormat="1" ht="16.5" hidden="1" customHeight="1" x14ac:dyDescent="0.2">
      <c r="A103" s="171">
        <v>220205</v>
      </c>
      <c r="B103" s="208" t="s">
        <v>204</v>
      </c>
      <c r="C103" s="208" t="s">
        <v>407</v>
      </c>
      <c r="D103" s="172" t="s">
        <v>408</v>
      </c>
      <c r="E103" s="122">
        <v>10.661297159813481</v>
      </c>
      <c r="F103" s="173">
        <f t="shared" si="35"/>
        <v>920</v>
      </c>
      <c r="G103" s="174">
        <v>19</v>
      </c>
      <c r="H103" s="174">
        <v>20</v>
      </c>
      <c r="I103" s="174">
        <v>18</v>
      </c>
      <c r="J103" s="174">
        <v>18</v>
      </c>
      <c r="K103" s="174">
        <v>17</v>
      </c>
      <c r="L103" s="174">
        <v>16</v>
      </c>
      <c r="M103" s="174">
        <v>17</v>
      </c>
      <c r="N103" s="174">
        <v>17</v>
      </c>
      <c r="O103" s="174">
        <v>17</v>
      </c>
      <c r="P103" s="174">
        <v>18</v>
      </c>
      <c r="Q103" s="174">
        <v>18</v>
      </c>
      <c r="R103" s="174">
        <v>16</v>
      </c>
      <c r="S103" s="174">
        <v>19</v>
      </c>
      <c r="T103" s="174">
        <v>18</v>
      </c>
      <c r="U103" s="174">
        <v>17</v>
      </c>
      <c r="V103" s="174">
        <v>18</v>
      </c>
      <c r="W103" s="174">
        <v>19</v>
      </c>
      <c r="X103" s="174">
        <v>15</v>
      </c>
      <c r="Y103" s="174">
        <v>18</v>
      </c>
      <c r="Z103" s="174">
        <v>15</v>
      </c>
      <c r="AA103" s="174">
        <v>70</v>
      </c>
      <c r="AB103" s="174">
        <v>79</v>
      </c>
      <c r="AC103" s="174">
        <v>65</v>
      </c>
      <c r="AD103" s="174">
        <v>56</v>
      </c>
      <c r="AE103" s="174">
        <v>59</v>
      </c>
      <c r="AF103" s="174">
        <v>53</v>
      </c>
      <c r="AG103" s="174">
        <v>48</v>
      </c>
      <c r="AH103" s="174">
        <v>47</v>
      </c>
      <c r="AI103" s="174">
        <v>34</v>
      </c>
      <c r="AJ103" s="174">
        <v>23</v>
      </c>
      <c r="AK103" s="174">
        <v>17</v>
      </c>
      <c r="AL103" s="174">
        <v>10</v>
      </c>
      <c r="AM103" s="174">
        <v>5</v>
      </c>
      <c r="AN103" s="175">
        <v>4</v>
      </c>
      <c r="AO103" s="176">
        <v>1</v>
      </c>
      <c r="AP103" s="174">
        <v>10</v>
      </c>
      <c r="AQ103" s="175">
        <v>9</v>
      </c>
      <c r="AR103" s="177">
        <v>22</v>
      </c>
      <c r="AS103" s="178">
        <v>430</v>
      </c>
      <c r="AT103" s="176">
        <v>42</v>
      </c>
      <c r="AU103" s="174">
        <v>42</v>
      </c>
      <c r="AV103" s="175">
        <v>179</v>
      </c>
      <c r="AW103" s="178">
        <v>33</v>
      </c>
      <c r="AX103" s="119" t="s">
        <v>28</v>
      </c>
      <c r="AY103" s="155" t="s">
        <v>402</v>
      </c>
      <c r="AZ103" s="156" t="s">
        <v>409</v>
      </c>
    </row>
    <row r="104" spans="1:59" s="180" customFormat="1" ht="16.5" hidden="1" customHeight="1" x14ac:dyDescent="0.2">
      <c r="A104" s="171">
        <v>220205</v>
      </c>
      <c r="B104" s="208" t="s">
        <v>204</v>
      </c>
      <c r="C104" s="208" t="s">
        <v>410</v>
      </c>
      <c r="D104" s="172" t="s">
        <v>411</v>
      </c>
      <c r="E104" s="122">
        <v>13.162356930902924</v>
      </c>
      <c r="F104" s="173">
        <f t="shared" si="35"/>
        <v>1135</v>
      </c>
      <c r="G104" s="174">
        <v>23</v>
      </c>
      <c r="H104" s="174">
        <v>25</v>
      </c>
      <c r="I104" s="174">
        <v>22</v>
      </c>
      <c r="J104" s="174">
        <v>22</v>
      </c>
      <c r="K104" s="174">
        <v>21</v>
      </c>
      <c r="L104" s="174">
        <v>20</v>
      </c>
      <c r="M104" s="174">
        <v>21</v>
      </c>
      <c r="N104" s="174">
        <v>21</v>
      </c>
      <c r="O104" s="174">
        <v>21</v>
      </c>
      <c r="P104" s="174">
        <v>22</v>
      </c>
      <c r="Q104" s="174">
        <v>22</v>
      </c>
      <c r="R104" s="174">
        <v>19</v>
      </c>
      <c r="S104" s="174">
        <v>23</v>
      </c>
      <c r="T104" s="174">
        <v>22</v>
      </c>
      <c r="U104" s="174">
        <v>21</v>
      </c>
      <c r="V104" s="174">
        <v>22</v>
      </c>
      <c r="W104" s="174">
        <v>23</v>
      </c>
      <c r="X104" s="174">
        <v>18</v>
      </c>
      <c r="Y104" s="174">
        <v>22</v>
      </c>
      <c r="Z104" s="174">
        <v>19</v>
      </c>
      <c r="AA104" s="174">
        <v>87</v>
      </c>
      <c r="AB104" s="174">
        <v>97</v>
      </c>
      <c r="AC104" s="174">
        <v>80</v>
      </c>
      <c r="AD104" s="174">
        <v>70</v>
      </c>
      <c r="AE104" s="174">
        <v>72</v>
      </c>
      <c r="AF104" s="174">
        <v>65</v>
      </c>
      <c r="AG104" s="174">
        <v>60</v>
      </c>
      <c r="AH104" s="174">
        <v>59</v>
      </c>
      <c r="AI104" s="174">
        <v>42</v>
      </c>
      <c r="AJ104" s="174">
        <v>28</v>
      </c>
      <c r="AK104" s="174">
        <v>21</v>
      </c>
      <c r="AL104" s="174">
        <v>13</v>
      </c>
      <c r="AM104" s="174">
        <v>7</v>
      </c>
      <c r="AN104" s="175">
        <v>5</v>
      </c>
      <c r="AO104" s="176">
        <v>2</v>
      </c>
      <c r="AP104" s="174">
        <v>12</v>
      </c>
      <c r="AQ104" s="175">
        <v>11</v>
      </c>
      <c r="AR104" s="177">
        <v>28</v>
      </c>
      <c r="AS104" s="178">
        <v>531</v>
      </c>
      <c r="AT104" s="176">
        <v>51</v>
      </c>
      <c r="AU104" s="174">
        <v>52</v>
      </c>
      <c r="AV104" s="175">
        <v>220</v>
      </c>
      <c r="AW104" s="178">
        <v>41</v>
      </c>
      <c r="AX104" s="119" t="s">
        <v>28</v>
      </c>
      <c r="AY104" s="155" t="s">
        <v>28</v>
      </c>
      <c r="AZ104" s="156" t="s">
        <v>412</v>
      </c>
    </row>
    <row r="105" spans="1:59" s="183" customFormat="1" ht="16.5" hidden="1" customHeight="1" x14ac:dyDescent="0.2">
      <c r="A105" s="171">
        <v>220205</v>
      </c>
      <c r="B105" s="208" t="s">
        <v>204</v>
      </c>
      <c r="C105" s="208" t="s">
        <v>413</v>
      </c>
      <c r="D105" s="172" t="s">
        <v>414</v>
      </c>
      <c r="E105" s="122">
        <v>6.1360746078846971</v>
      </c>
      <c r="F105" s="173">
        <f t="shared" si="35"/>
        <v>526</v>
      </c>
      <c r="G105" s="174">
        <v>11</v>
      </c>
      <c r="H105" s="174">
        <v>12</v>
      </c>
      <c r="I105" s="174">
        <v>10</v>
      </c>
      <c r="J105" s="174">
        <v>10</v>
      </c>
      <c r="K105" s="174">
        <v>10</v>
      </c>
      <c r="L105" s="174">
        <v>9</v>
      </c>
      <c r="M105" s="174">
        <v>10</v>
      </c>
      <c r="N105" s="174">
        <v>10</v>
      </c>
      <c r="O105" s="174">
        <v>10</v>
      </c>
      <c r="P105" s="174">
        <v>10</v>
      </c>
      <c r="Q105" s="174">
        <v>10</v>
      </c>
      <c r="R105" s="174">
        <v>9</v>
      </c>
      <c r="S105" s="174">
        <v>11</v>
      </c>
      <c r="T105" s="174">
        <v>10</v>
      </c>
      <c r="U105" s="174">
        <v>10</v>
      </c>
      <c r="V105" s="174">
        <v>10</v>
      </c>
      <c r="W105" s="174">
        <v>11</v>
      </c>
      <c r="X105" s="174">
        <v>8</v>
      </c>
      <c r="Y105" s="174">
        <v>10</v>
      </c>
      <c r="Z105" s="174">
        <v>9</v>
      </c>
      <c r="AA105" s="174">
        <v>40</v>
      </c>
      <c r="AB105" s="174">
        <v>45</v>
      </c>
      <c r="AC105" s="174">
        <v>37</v>
      </c>
      <c r="AD105" s="174">
        <v>32</v>
      </c>
      <c r="AE105" s="174">
        <v>34</v>
      </c>
      <c r="AF105" s="174">
        <v>30</v>
      </c>
      <c r="AG105" s="174">
        <v>28</v>
      </c>
      <c r="AH105" s="174">
        <v>27</v>
      </c>
      <c r="AI105" s="174">
        <v>19</v>
      </c>
      <c r="AJ105" s="174">
        <v>13</v>
      </c>
      <c r="AK105" s="174">
        <v>10</v>
      </c>
      <c r="AL105" s="174">
        <v>6</v>
      </c>
      <c r="AM105" s="174">
        <v>3</v>
      </c>
      <c r="AN105" s="175">
        <v>2</v>
      </c>
      <c r="AO105" s="176">
        <v>1</v>
      </c>
      <c r="AP105" s="174">
        <v>6</v>
      </c>
      <c r="AQ105" s="175">
        <v>5</v>
      </c>
      <c r="AR105" s="177">
        <v>13</v>
      </c>
      <c r="AS105" s="178">
        <v>248</v>
      </c>
      <c r="AT105" s="176">
        <v>24</v>
      </c>
      <c r="AU105" s="174">
        <v>24</v>
      </c>
      <c r="AV105" s="175">
        <v>103</v>
      </c>
      <c r="AW105" s="178">
        <v>19</v>
      </c>
      <c r="AX105" s="119" t="s">
        <v>28</v>
      </c>
      <c r="AY105" s="155" t="s">
        <v>402</v>
      </c>
      <c r="AZ105" s="156" t="s">
        <v>415</v>
      </c>
      <c r="BA105" s="204"/>
      <c r="BB105" s="204"/>
      <c r="BC105" s="205"/>
      <c r="BD105" s="206"/>
      <c r="BE105" s="206"/>
      <c r="BF105" s="206"/>
      <c r="BG105" s="207"/>
    </row>
    <row r="106" spans="1:59" s="183" customFormat="1" ht="16.5" hidden="1" customHeight="1" x14ac:dyDescent="0.2">
      <c r="A106" s="171">
        <v>220205</v>
      </c>
      <c r="B106" s="208" t="s">
        <v>200</v>
      </c>
      <c r="C106" s="208" t="s">
        <v>416</v>
      </c>
      <c r="D106" s="172" t="s">
        <v>417</v>
      </c>
      <c r="E106" s="122">
        <v>16.055532005086899</v>
      </c>
      <c r="F106" s="173">
        <f t="shared" si="35"/>
        <v>1384</v>
      </c>
      <c r="G106" s="174">
        <v>28</v>
      </c>
      <c r="H106" s="174">
        <v>31</v>
      </c>
      <c r="I106" s="174">
        <v>27</v>
      </c>
      <c r="J106" s="174">
        <v>27</v>
      </c>
      <c r="K106" s="174">
        <v>26</v>
      </c>
      <c r="L106" s="174">
        <v>24</v>
      </c>
      <c r="M106" s="174">
        <v>26</v>
      </c>
      <c r="N106" s="174">
        <v>26</v>
      </c>
      <c r="O106" s="174">
        <v>26</v>
      </c>
      <c r="P106" s="174">
        <v>27</v>
      </c>
      <c r="Q106" s="174">
        <v>27</v>
      </c>
      <c r="R106" s="174">
        <v>23</v>
      </c>
      <c r="S106" s="174">
        <v>28</v>
      </c>
      <c r="T106" s="174">
        <v>27</v>
      </c>
      <c r="U106" s="174">
        <v>25</v>
      </c>
      <c r="V106" s="174">
        <v>27</v>
      </c>
      <c r="W106" s="174">
        <v>28</v>
      </c>
      <c r="X106" s="174">
        <v>22</v>
      </c>
      <c r="Y106" s="174">
        <v>27</v>
      </c>
      <c r="Z106" s="174">
        <v>23</v>
      </c>
      <c r="AA106" s="174">
        <v>106</v>
      </c>
      <c r="AB106" s="174">
        <v>119</v>
      </c>
      <c r="AC106" s="174">
        <v>98</v>
      </c>
      <c r="AD106" s="174">
        <v>85</v>
      </c>
      <c r="AE106" s="174">
        <v>88</v>
      </c>
      <c r="AF106" s="174">
        <v>80</v>
      </c>
      <c r="AG106" s="174">
        <v>73</v>
      </c>
      <c r="AH106" s="174">
        <v>71</v>
      </c>
      <c r="AI106" s="174">
        <v>51</v>
      </c>
      <c r="AJ106" s="174">
        <v>34</v>
      </c>
      <c r="AK106" s="174">
        <v>25</v>
      </c>
      <c r="AL106" s="174">
        <v>15</v>
      </c>
      <c r="AM106" s="174">
        <v>8</v>
      </c>
      <c r="AN106" s="175">
        <v>6</v>
      </c>
      <c r="AO106" s="176">
        <v>2</v>
      </c>
      <c r="AP106" s="174">
        <v>14</v>
      </c>
      <c r="AQ106" s="175">
        <v>13</v>
      </c>
      <c r="AR106" s="177">
        <v>34</v>
      </c>
      <c r="AS106" s="178">
        <v>648</v>
      </c>
      <c r="AT106" s="176">
        <v>63</v>
      </c>
      <c r="AU106" s="174">
        <v>63</v>
      </c>
      <c r="AV106" s="175">
        <v>269</v>
      </c>
      <c r="AW106" s="178">
        <v>50</v>
      </c>
      <c r="AX106" s="119" t="s">
        <v>28</v>
      </c>
      <c r="AY106" s="155" t="s">
        <v>402</v>
      </c>
      <c r="AZ106" s="156" t="s">
        <v>418</v>
      </c>
      <c r="BA106" s="204"/>
      <c r="BB106" s="204"/>
      <c r="BC106" s="205"/>
      <c r="BD106" s="206"/>
      <c r="BE106" s="206"/>
      <c r="BF106" s="206"/>
      <c r="BG106" s="207"/>
    </row>
    <row r="107" spans="1:59" s="183" customFormat="1" ht="16.5" hidden="1" customHeight="1" x14ac:dyDescent="0.2">
      <c r="A107" s="209">
        <v>220205</v>
      </c>
      <c r="B107" s="208" t="s">
        <v>204</v>
      </c>
      <c r="C107" s="208" t="s">
        <v>1338</v>
      </c>
      <c r="D107" s="211" t="s">
        <v>1333</v>
      </c>
      <c r="E107" s="212">
        <v>9.17</v>
      </c>
      <c r="F107" s="173">
        <f t="shared" si="35"/>
        <v>790</v>
      </c>
      <c r="G107" s="174">
        <v>16</v>
      </c>
      <c r="H107" s="174">
        <v>18</v>
      </c>
      <c r="I107" s="174">
        <v>15</v>
      </c>
      <c r="J107" s="174">
        <v>15</v>
      </c>
      <c r="K107" s="174">
        <v>15</v>
      </c>
      <c r="L107" s="174">
        <v>14</v>
      </c>
      <c r="M107" s="174">
        <v>15</v>
      </c>
      <c r="N107" s="174">
        <v>15</v>
      </c>
      <c r="O107" s="174">
        <v>15</v>
      </c>
      <c r="P107" s="174">
        <v>15</v>
      </c>
      <c r="Q107" s="174">
        <v>15</v>
      </c>
      <c r="R107" s="174">
        <v>13</v>
      </c>
      <c r="S107" s="174">
        <v>16</v>
      </c>
      <c r="T107" s="174">
        <v>15</v>
      </c>
      <c r="U107" s="174">
        <v>14</v>
      </c>
      <c r="V107" s="174">
        <v>15</v>
      </c>
      <c r="W107" s="174">
        <v>16</v>
      </c>
      <c r="X107" s="174">
        <v>13</v>
      </c>
      <c r="Y107" s="174">
        <v>15</v>
      </c>
      <c r="Z107" s="174">
        <v>13</v>
      </c>
      <c r="AA107" s="174">
        <v>60</v>
      </c>
      <c r="AB107" s="174">
        <v>68</v>
      </c>
      <c r="AC107" s="174">
        <v>56</v>
      </c>
      <c r="AD107" s="174">
        <v>49</v>
      </c>
      <c r="AE107" s="174">
        <v>50</v>
      </c>
      <c r="AF107" s="174">
        <v>46</v>
      </c>
      <c r="AG107" s="174">
        <v>42</v>
      </c>
      <c r="AH107" s="174">
        <v>41</v>
      </c>
      <c r="AI107" s="174">
        <v>29</v>
      </c>
      <c r="AJ107" s="174">
        <v>19</v>
      </c>
      <c r="AK107" s="174">
        <v>14</v>
      </c>
      <c r="AL107" s="174">
        <v>9</v>
      </c>
      <c r="AM107" s="174">
        <v>5</v>
      </c>
      <c r="AN107" s="175">
        <v>4</v>
      </c>
      <c r="AO107" s="176">
        <v>1</v>
      </c>
      <c r="AP107" s="174">
        <v>8</v>
      </c>
      <c r="AQ107" s="175">
        <v>8</v>
      </c>
      <c r="AR107" s="177">
        <v>19</v>
      </c>
      <c r="AS107" s="178">
        <v>370</v>
      </c>
      <c r="AT107" s="176">
        <v>36</v>
      </c>
      <c r="AU107" s="174">
        <v>36</v>
      </c>
      <c r="AV107" s="175">
        <v>154</v>
      </c>
      <c r="AW107" s="178">
        <v>29</v>
      </c>
      <c r="AX107" s="119" t="s">
        <v>28</v>
      </c>
      <c r="AY107" s="155" t="s">
        <v>402</v>
      </c>
      <c r="AZ107" s="156">
        <v>29371</v>
      </c>
      <c r="BA107" s="204"/>
      <c r="BB107" s="204"/>
      <c r="BC107" s="205"/>
      <c r="BD107" s="206"/>
      <c r="BE107" s="206"/>
      <c r="BF107" s="206"/>
      <c r="BG107" s="207"/>
    </row>
    <row r="108" spans="1:59" s="90" customFormat="1" ht="16.5" hidden="1" customHeight="1" x14ac:dyDescent="0.2">
      <c r="A108" s="158">
        <v>220206</v>
      </c>
      <c r="B108" s="158"/>
      <c r="C108" s="158" t="s">
        <v>22</v>
      </c>
      <c r="D108" s="158" t="s">
        <v>33</v>
      </c>
      <c r="E108" s="123">
        <f>SUM(E110:E114)</f>
        <v>100</v>
      </c>
      <c r="F108" s="158">
        <f t="shared" si="35"/>
        <v>6344</v>
      </c>
      <c r="G108" s="158">
        <f>+G110+G111+G112+G113+G114</f>
        <v>155</v>
      </c>
      <c r="H108" s="158">
        <f t="shared" ref="H108:AW108" si="38">+H110+H111+H112+H113+H114</f>
        <v>138</v>
      </c>
      <c r="I108" s="158">
        <f t="shared" si="38"/>
        <v>124</v>
      </c>
      <c r="J108" s="158">
        <f t="shared" si="38"/>
        <v>132</v>
      </c>
      <c r="K108" s="158">
        <f t="shared" si="38"/>
        <v>113</v>
      </c>
      <c r="L108" s="158">
        <f t="shared" si="38"/>
        <v>101</v>
      </c>
      <c r="M108" s="158">
        <f t="shared" si="38"/>
        <v>119</v>
      </c>
      <c r="N108" s="158">
        <f t="shared" si="38"/>
        <v>112</v>
      </c>
      <c r="O108" s="158">
        <f t="shared" si="38"/>
        <v>127</v>
      </c>
      <c r="P108" s="158">
        <f t="shared" si="38"/>
        <v>106</v>
      </c>
      <c r="Q108" s="158">
        <f t="shared" si="38"/>
        <v>106</v>
      </c>
      <c r="R108" s="158">
        <f t="shared" si="38"/>
        <v>113</v>
      </c>
      <c r="S108" s="158">
        <f t="shared" si="38"/>
        <v>139</v>
      </c>
      <c r="T108" s="158">
        <f t="shared" si="38"/>
        <v>133</v>
      </c>
      <c r="U108" s="158">
        <f t="shared" si="38"/>
        <v>122</v>
      </c>
      <c r="V108" s="158">
        <f t="shared" si="38"/>
        <v>121</v>
      </c>
      <c r="W108" s="158">
        <f t="shared" si="38"/>
        <v>127</v>
      </c>
      <c r="X108" s="158">
        <f t="shared" si="38"/>
        <v>108</v>
      </c>
      <c r="Y108" s="158">
        <f t="shared" si="38"/>
        <v>107</v>
      </c>
      <c r="Z108" s="158">
        <f t="shared" si="38"/>
        <v>84</v>
      </c>
      <c r="AA108" s="158">
        <f t="shared" si="38"/>
        <v>541</v>
      </c>
      <c r="AB108" s="158">
        <f t="shared" si="38"/>
        <v>505</v>
      </c>
      <c r="AC108" s="158">
        <f t="shared" si="38"/>
        <v>420</v>
      </c>
      <c r="AD108" s="158">
        <f t="shared" si="38"/>
        <v>433</v>
      </c>
      <c r="AE108" s="158">
        <f t="shared" si="38"/>
        <v>429</v>
      </c>
      <c r="AF108" s="158">
        <f t="shared" si="38"/>
        <v>382</v>
      </c>
      <c r="AG108" s="158">
        <f t="shared" si="38"/>
        <v>345</v>
      </c>
      <c r="AH108" s="158">
        <f t="shared" si="38"/>
        <v>286</v>
      </c>
      <c r="AI108" s="158">
        <f t="shared" si="38"/>
        <v>230</v>
      </c>
      <c r="AJ108" s="158">
        <f t="shared" si="38"/>
        <v>162</v>
      </c>
      <c r="AK108" s="158">
        <f t="shared" si="38"/>
        <v>98</v>
      </c>
      <c r="AL108" s="158">
        <f t="shared" si="38"/>
        <v>56</v>
      </c>
      <c r="AM108" s="158">
        <f t="shared" si="38"/>
        <v>43</v>
      </c>
      <c r="AN108" s="158">
        <f t="shared" si="38"/>
        <v>27</v>
      </c>
      <c r="AO108" s="158">
        <f t="shared" si="38"/>
        <v>7</v>
      </c>
      <c r="AP108" s="158">
        <f t="shared" si="38"/>
        <v>73</v>
      </c>
      <c r="AQ108" s="158">
        <f t="shared" si="38"/>
        <v>82</v>
      </c>
      <c r="AR108" s="158">
        <f t="shared" si="38"/>
        <v>187</v>
      </c>
      <c r="AS108" s="158">
        <f t="shared" si="38"/>
        <v>3023</v>
      </c>
      <c r="AT108" s="158">
        <f t="shared" si="38"/>
        <v>317</v>
      </c>
      <c r="AU108" s="158">
        <f t="shared" si="38"/>
        <v>261</v>
      </c>
      <c r="AV108" s="158">
        <f t="shared" si="38"/>
        <v>1305</v>
      </c>
      <c r="AW108" s="158">
        <f t="shared" si="38"/>
        <v>128</v>
      </c>
      <c r="AX108" s="119"/>
      <c r="AY108" s="182"/>
      <c r="AZ108" s="162"/>
    </row>
    <row r="109" spans="1:59" s="180" customFormat="1" ht="16.5" hidden="1" customHeight="1" x14ac:dyDescent="0.2">
      <c r="A109" s="109"/>
      <c r="B109" s="104"/>
      <c r="C109" s="106"/>
      <c r="D109" s="105"/>
      <c r="E109" s="122"/>
      <c r="F109" s="149">
        <f>SUM(G109:AN109)</f>
        <v>100.00000000000001</v>
      </c>
      <c r="G109" s="150">
        <f>G$108*100/$F108</f>
        <v>2.4432534678436317</v>
      </c>
      <c r="H109" s="150">
        <f t="shared" ref="H109:AW109" si="39">H$108*100/$F108</f>
        <v>2.1752837326607817</v>
      </c>
      <c r="I109" s="150">
        <f t="shared" si="39"/>
        <v>1.9546027742749055</v>
      </c>
      <c r="J109" s="150">
        <f t="shared" si="39"/>
        <v>2.0807061790668349</v>
      </c>
      <c r="K109" s="150">
        <f t="shared" si="39"/>
        <v>1.7812105926860025</v>
      </c>
      <c r="L109" s="150">
        <f t="shared" si="39"/>
        <v>1.5920554854981084</v>
      </c>
      <c r="M109" s="150">
        <f t="shared" si="39"/>
        <v>1.8757881462799495</v>
      </c>
      <c r="N109" s="150">
        <f t="shared" si="39"/>
        <v>1.7654476670870114</v>
      </c>
      <c r="O109" s="150">
        <f t="shared" si="39"/>
        <v>2.0018915510718789</v>
      </c>
      <c r="P109" s="150">
        <f t="shared" si="39"/>
        <v>1.6708701134930644</v>
      </c>
      <c r="Q109" s="150">
        <f t="shared" si="39"/>
        <v>1.6708701134930644</v>
      </c>
      <c r="R109" s="150">
        <f t="shared" si="39"/>
        <v>1.7812105926860025</v>
      </c>
      <c r="S109" s="150">
        <f t="shared" si="39"/>
        <v>2.191046658259773</v>
      </c>
      <c r="T109" s="150">
        <f t="shared" si="39"/>
        <v>2.0964691046658261</v>
      </c>
      <c r="U109" s="150">
        <f t="shared" si="39"/>
        <v>1.9230769230769231</v>
      </c>
      <c r="V109" s="150">
        <f t="shared" si="39"/>
        <v>1.9073139974779318</v>
      </c>
      <c r="W109" s="150">
        <f t="shared" si="39"/>
        <v>2.0018915510718789</v>
      </c>
      <c r="X109" s="150">
        <f t="shared" si="39"/>
        <v>1.7023959646910467</v>
      </c>
      <c r="Y109" s="150">
        <f t="shared" si="39"/>
        <v>1.6866330390920554</v>
      </c>
      <c r="Z109" s="150">
        <f t="shared" si="39"/>
        <v>1.3240857503152585</v>
      </c>
      <c r="AA109" s="150">
        <f t="shared" si="39"/>
        <v>8.5277427490542248</v>
      </c>
      <c r="AB109" s="150">
        <f t="shared" si="39"/>
        <v>7.9602774274905421</v>
      </c>
      <c r="AC109" s="150">
        <f t="shared" si="39"/>
        <v>6.6204287515762923</v>
      </c>
      <c r="AD109" s="150">
        <f t="shared" si="39"/>
        <v>6.8253467843631777</v>
      </c>
      <c r="AE109" s="150">
        <f t="shared" si="39"/>
        <v>6.7622950819672134</v>
      </c>
      <c r="AF109" s="150">
        <f t="shared" si="39"/>
        <v>6.0214375788146279</v>
      </c>
      <c r="AG109" s="150">
        <f t="shared" si="39"/>
        <v>5.4382093316519544</v>
      </c>
      <c r="AH109" s="150">
        <f t="shared" si="39"/>
        <v>4.5081967213114753</v>
      </c>
      <c r="AI109" s="150">
        <f t="shared" si="39"/>
        <v>3.6254728877679696</v>
      </c>
      <c r="AJ109" s="150">
        <f t="shared" si="39"/>
        <v>2.5535939470365698</v>
      </c>
      <c r="AK109" s="150">
        <f t="shared" si="39"/>
        <v>1.544766708701135</v>
      </c>
      <c r="AL109" s="150">
        <f t="shared" si="39"/>
        <v>0.8827238335435057</v>
      </c>
      <c r="AM109" s="150">
        <f t="shared" si="39"/>
        <v>0.67780580075662045</v>
      </c>
      <c r="AN109" s="151">
        <f t="shared" si="39"/>
        <v>0.42559899117276168</v>
      </c>
      <c r="AO109" s="152">
        <f t="shared" si="39"/>
        <v>0.11034047919293821</v>
      </c>
      <c r="AP109" s="150">
        <f t="shared" si="39"/>
        <v>1.1506935687263555</v>
      </c>
      <c r="AQ109" s="151">
        <f t="shared" si="39"/>
        <v>1.2925598991172762</v>
      </c>
      <c r="AR109" s="153">
        <f t="shared" si="39"/>
        <v>2.9476670870113493</v>
      </c>
      <c r="AS109" s="154">
        <f t="shared" si="39"/>
        <v>47.651324085750318</v>
      </c>
      <c r="AT109" s="152">
        <f t="shared" si="39"/>
        <v>4.996847414880202</v>
      </c>
      <c r="AU109" s="150">
        <f t="shared" si="39"/>
        <v>4.1141235813366963</v>
      </c>
      <c r="AV109" s="151">
        <f t="shared" si="39"/>
        <v>20.570617906683481</v>
      </c>
      <c r="AW109" s="154">
        <f t="shared" si="39"/>
        <v>2.0176544766708702</v>
      </c>
      <c r="AX109" s="119"/>
      <c r="AY109" s="155"/>
      <c r="AZ109" s="156"/>
    </row>
    <row r="110" spans="1:59" s="180" customFormat="1" ht="16.5" hidden="1" customHeight="1" x14ac:dyDescent="0.2">
      <c r="A110" s="171">
        <v>220206</v>
      </c>
      <c r="B110" s="165" t="s">
        <v>191</v>
      </c>
      <c r="C110" s="165" t="s">
        <v>419</v>
      </c>
      <c r="D110" s="172" t="s">
        <v>420</v>
      </c>
      <c r="E110" s="122">
        <v>29.177825388323512</v>
      </c>
      <c r="F110" s="213">
        <f t="shared" ref="F110:F115" si="40">SUM(G110:AN110)</f>
        <v>1852</v>
      </c>
      <c r="G110" s="174">
        <v>46</v>
      </c>
      <c r="H110" s="174">
        <v>39</v>
      </c>
      <c r="I110" s="174">
        <v>36</v>
      </c>
      <c r="J110" s="174">
        <v>39</v>
      </c>
      <c r="K110" s="174">
        <v>33</v>
      </c>
      <c r="L110" s="174">
        <v>30</v>
      </c>
      <c r="M110" s="174">
        <v>35</v>
      </c>
      <c r="N110" s="174">
        <v>33</v>
      </c>
      <c r="O110" s="174">
        <v>37</v>
      </c>
      <c r="P110" s="174">
        <v>31</v>
      </c>
      <c r="Q110" s="174">
        <v>31</v>
      </c>
      <c r="R110" s="174">
        <v>33</v>
      </c>
      <c r="S110" s="174">
        <v>40</v>
      </c>
      <c r="T110" s="174">
        <v>40</v>
      </c>
      <c r="U110" s="174">
        <v>36</v>
      </c>
      <c r="V110" s="174">
        <v>35</v>
      </c>
      <c r="W110" s="174">
        <v>37</v>
      </c>
      <c r="X110" s="174">
        <v>32</v>
      </c>
      <c r="Y110" s="174">
        <v>31</v>
      </c>
      <c r="Z110" s="174">
        <v>25</v>
      </c>
      <c r="AA110" s="174">
        <v>158</v>
      </c>
      <c r="AB110" s="174">
        <v>147</v>
      </c>
      <c r="AC110" s="174">
        <v>123</v>
      </c>
      <c r="AD110" s="174">
        <v>126</v>
      </c>
      <c r="AE110" s="174">
        <v>124</v>
      </c>
      <c r="AF110" s="174">
        <v>112</v>
      </c>
      <c r="AG110" s="174">
        <v>101</v>
      </c>
      <c r="AH110" s="174">
        <v>84</v>
      </c>
      <c r="AI110" s="174">
        <v>67</v>
      </c>
      <c r="AJ110" s="174">
        <v>47</v>
      </c>
      <c r="AK110" s="174">
        <v>28</v>
      </c>
      <c r="AL110" s="174">
        <v>16</v>
      </c>
      <c r="AM110" s="174">
        <v>13</v>
      </c>
      <c r="AN110" s="175">
        <v>7</v>
      </c>
      <c r="AO110" s="176">
        <v>2</v>
      </c>
      <c r="AP110" s="174">
        <v>21</v>
      </c>
      <c r="AQ110" s="175">
        <v>25</v>
      </c>
      <c r="AR110" s="177">
        <v>53</v>
      </c>
      <c r="AS110" s="178">
        <v>882</v>
      </c>
      <c r="AT110" s="176">
        <v>92</v>
      </c>
      <c r="AU110" s="174">
        <v>76</v>
      </c>
      <c r="AV110" s="175">
        <v>381</v>
      </c>
      <c r="AW110" s="178">
        <v>37</v>
      </c>
      <c r="AX110" s="119" t="s">
        <v>28</v>
      </c>
      <c r="AY110" s="155" t="s">
        <v>28</v>
      </c>
      <c r="AZ110" s="156" t="s">
        <v>421</v>
      </c>
    </row>
    <row r="111" spans="1:59" s="180" customFormat="1" ht="16.5" hidden="1" customHeight="1" x14ac:dyDescent="0.2">
      <c r="A111" s="171">
        <v>220206</v>
      </c>
      <c r="B111" s="165" t="s">
        <v>200</v>
      </c>
      <c r="C111" s="165" t="s">
        <v>422</v>
      </c>
      <c r="D111" s="172" t="s">
        <v>423</v>
      </c>
      <c r="E111" s="122">
        <v>28.119978575254418</v>
      </c>
      <c r="F111" s="213">
        <f t="shared" si="40"/>
        <v>1785</v>
      </c>
      <c r="G111" s="174">
        <v>44</v>
      </c>
      <c r="H111" s="174">
        <v>39</v>
      </c>
      <c r="I111" s="174">
        <v>35</v>
      </c>
      <c r="J111" s="174">
        <v>37</v>
      </c>
      <c r="K111" s="174">
        <v>32</v>
      </c>
      <c r="L111" s="174">
        <v>28</v>
      </c>
      <c r="M111" s="174">
        <v>33</v>
      </c>
      <c r="N111" s="174">
        <v>31</v>
      </c>
      <c r="O111" s="174">
        <v>36</v>
      </c>
      <c r="P111" s="174">
        <v>30</v>
      </c>
      <c r="Q111" s="174">
        <v>30</v>
      </c>
      <c r="R111" s="174">
        <v>32</v>
      </c>
      <c r="S111" s="174">
        <v>39</v>
      </c>
      <c r="T111" s="174">
        <v>37</v>
      </c>
      <c r="U111" s="174">
        <v>34</v>
      </c>
      <c r="V111" s="174">
        <v>34</v>
      </c>
      <c r="W111" s="174">
        <v>36</v>
      </c>
      <c r="X111" s="174">
        <v>30</v>
      </c>
      <c r="Y111" s="174">
        <v>30</v>
      </c>
      <c r="Z111" s="174">
        <v>24</v>
      </c>
      <c r="AA111" s="174">
        <v>152</v>
      </c>
      <c r="AB111" s="174">
        <v>142</v>
      </c>
      <c r="AC111" s="174">
        <v>118</v>
      </c>
      <c r="AD111" s="174">
        <v>122</v>
      </c>
      <c r="AE111" s="174">
        <v>121</v>
      </c>
      <c r="AF111" s="174">
        <v>107</v>
      </c>
      <c r="AG111" s="174">
        <v>97</v>
      </c>
      <c r="AH111" s="174">
        <v>80</v>
      </c>
      <c r="AI111" s="174">
        <v>65</v>
      </c>
      <c r="AJ111" s="174">
        <v>46</v>
      </c>
      <c r="AK111" s="174">
        <v>28</v>
      </c>
      <c r="AL111" s="174">
        <v>16</v>
      </c>
      <c r="AM111" s="174">
        <v>12</v>
      </c>
      <c r="AN111" s="175">
        <v>8</v>
      </c>
      <c r="AO111" s="176">
        <v>2</v>
      </c>
      <c r="AP111" s="174">
        <v>21</v>
      </c>
      <c r="AQ111" s="175">
        <v>23</v>
      </c>
      <c r="AR111" s="177">
        <v>53</v>
      </c>
      <c r="AS111" s="178">
        <v>850</v>
      </c>
      <c r="AT111" s="176">
        <v>89</v>
      </c>
      <c r="AU111" s="174">
        <v>73</v>
      </c>
      <c r="AV111" s="175">
        <v>367</v>
      </c>
      <c r="AW111" s="178">
        <v>36</v>
      </c>
      <c r="AX111" s="119" t="s">
        <v>28</v>
      </c>
      <c r="AY111" s="155" t="s">
        <v>28</v>
      </c>
      <c r="AZ111" s="156" t="s">
        <v>424</v>
      </c>
    </row>
    <row r="112" spans="1:59" s="180" customFormat="1" ht="16.5" hidden="1" customHeight="1" x14ac:dyDescent="0.2">
      <c r="A112" s="171">
        <v>220206</v>
      </c>
      <c r="B112" s="165" t="s">
        <v>204</v>
      </c>
      <c r="C112" s="165" t="s">
        <v>425</v>
      </c>
      <c r="D112" s="172" t="s">
        <v>426</v>
      </c>
      <c r="E112" s="122">
        <v>4.0974825923942149</v>
      </c>
      <c r="F112" s="213">
        <f t="shared" si="40"/>
        <v>259</v>
      </c>
      <c r="G112" s="174">
        <v>6</v>
      </c>
      <c r="H112" s="174">
        <v>6</v>
      </c>
      <c r="I112" s="174">
        <v>5</v>
      </c>
      <c r="J112" s="174">
        <v>5</v>
      </c>
      <c r="K112" s="174">
        <v>5</v>
      </c>
      <c r="L112" s="174">
        <v>4</v>
      </c>
      <c r="M112" s="174">
        <v>5</v>
      </c>
      <c r="N112" s="174">
        <v>5</v>
      </c>
      <c r="O112" s="174">
        <v>5</v>
      </c>
      <c r="P112" s="174">
        <v>4</v>
      </c>
      <c r="Q112" s="174">
        <v>4</v>
      </c>
      <c r="R112" s="174">
        <v>5</v>
      </c>
      <c r="S112" s="174">
        <v>6</v>
      </c>
      <c r="T112" s="174">
        <v>5</v>
      </c>
      <c r="U112" s="174">
        <v>5</v>
      </c>
      <c r="V112" s="174">
        <v>5</v>
      </c>
      <c r="W112" s="174">
        <v>5</v>
      </c>
      <c r="X112" s="174">
        <v>4</v>
      </c>
      <c r="Y112" s="174">
        <v>4</v>
      </c>
      <c r="Z112" s="174">
        <v>3</v>
      </c>
      <c r="AA112" s="174">
        <v>22</v>
      </c>
      <c r="AB112" s="174">
        <v>21</v>
      </c>
      <c r="AC112" s="174">
        <v>17</v>
      </c>
      <c r="AD112" s="174">
        <v>18</v>
      </c>
      <c r="AE112" s="174">
        <v>18</v>
      </c>
      <c r="AF112" s="174">
        <v>16</v>
      </c>
      <c r="AG112" s="174">
        <v>14</v>
      </c>
      <c r="AH112" s="174">
        <v>12</v>
      </c>
      <c r="AI112" s="174">
        <v>9</v>
      </c>
      <c r="AJ112" s="174">
        <v>7</v>
      </c>
      <c r="AK112" s="174">
        <v>4</v>
      </c>
      <c r="AL112" s="174">
        <v>2</v>
      </c>
      <c r="AM112" s="174">
        <v>2</v>
      </c>
      <c r="AN112" s="175">
        <v>1</v>
      </c>
      <c r="AO112" s="176">
        <v>0</v>
      </c>
      <c r="AP112" s="174">
        <v>3</v>
      </c>
      <c r="AQ112" s="175">
        <v>3</v>
      </c>
      <c r="AR112" s="177">
        <v>8</v>
      </c>
      <c r="AS112" s="178">
        <v>124</v>
      </c>
      <c r="AT112" s="176">
        <v>13</v>
      </c>
      <c r="AU112" s="174">
        <v>11</v>
      </c>
      <c r="AV112" s="175">
        <v>53</v>
      </c>
      <c r="AW112" s="178">
        <v>5</v>
      </c>
      <c r="AX112" s="119" t="s">
        <v>28</v>
      </c>
      <c r="AY112" s="155" t="s">
        <v>28</v>
      </c>
      <c r="AZ112" s="156" t="s">
        <v>427</v>
      </c>
    </row>
    <row r="113" spans="1:52" s="180" customFormat="1" ht="16.5" hidden="1" customHeight="1" x14ac:dyDescent="0.2">
      <c r="A113" s="171">
        <v>220206</v>
      </c>
      <c r="B113" s="165" t="s">
        <v>204</v>
      </c>
      <c r="C113" s="165" t="s">
        <v>428</v>
      </c>
      <c r="D113" s="172" t="s">
        <v>429</v>
      </c>
      <c r="E113" s="122">
        <v>9.9625066952329941</v>
      </c>
      <c r="F113" s="213">
        <f t="shared" si="40"/>
        <v>632</v>
      </c>
      <c r="G113" s="174">
        <v>15</v>
      </c>
      <c r="H113" s="174">
        <v>14</v>
      </c>
      <c r="I113" s="174">
        <v>12</v>
      </c>
      <c r="J113" s="174">
        <v>13</v>
      </c>
      <c r="K113" s="174">
        <v>11</v>
      </c>
      <c r="L113" s="174">
        <v>10</v>
      </c>
      <c r="M113" s="174">
        <v>12</v>
      </c>
      <c r="N113" s="174">
        <v>11</v>
      </c>
      <c r="O113" s="174">
        <v>13</v>
      </c>
      <c r="P113" s="174">
        <v>11</v>
      </c>
      <c r="Q113" s="174">
        <v>11</v>
      </c>
      <c r="R113" s="174">
        <v>11</v>
      </c>
      <c r="S113" s="174">
        <v>14</v>
      </c>
      <c r="T113" s="174">
        <v>13</v>
      </c>
      <c r="U113" s="174">
        <v>12</v>
      </c>
      <c r="V113" s="174">
        <v>12</v>
      </c>
      <c r="W113" s="174">
        <v>13</v>
      </c>
      <c r="X113" s="174">
        <v>11</v>
      </c>
      <c r="Y113" s="174">
        <v>11</v>
      </c>
      <c r="Z113" s="174">
        <v>8</v>
      </c>
      <c r="AA113" s="174">
        <v>54</v>
      </c>
      <c r="AB113" s="174">
        <v>50</v>
      </c>
      <c r="AC113" s="174">
        <v>42</v>
      </c>
      <c r="AD113" s="174">
        <v>43</v>
      </c>
      <c r="AE113" s="174">
        <v>43</v>
      </c>
      <c r="AF113" s="174">
        <v>38</v>
      </c>
      <c r="AG113" s="174">
        <v>34</v>
      </c>
      <c r="AH113" s="174">
        <v>28</v>
      </c>
      <c r="AI113" s="174">
        <v>23</v>
      </c>
      <c r="AJ113" s="174">
        <v>16</v>
      </c>
      <c r="AK113" s="174">
        <v>10</v>
      </c>
      <c r="AL113" s="174">
        <v>6</v>
      </c>
      <c r="AM113" s="174">
        <v>4</v>
      </c>
      <c r="AN113" s="175">
        <v>3</v>
      </c>
      <c r="AO113" s="176">
        <v>1</v>
      </c>
      <c r="AP113" s="174">
        <v>7</v>
      </c>
      <c r="AQ113" s="175">
        <v>8</v>
      </c>
      <c r="AR113" s="177">
        <v>19</v>
      </c>
      <c r="AS113" s="178">
        <v>301</v>
      </c>
      <c r="AT113" s="176">
        <v>32</v>
      </c>
      <c r="AU113" s="174">
        <v>26</v>
      </c>
      <c r="AV113" s="175">
        <v>130</v>
      </c>
      <c r="AW113" s="178">
        <v>13</v>
      </c>
      <c r="AX113" s="119" t="s">
        <v>28</v>
      </c>
      <c r="AY113" s="155" t="s">
        <v>28</v>
      </c>
      <c r="AZ113" s="156" t="s">
        <v>430</v>
      </c>
    </row>
    <row r="114" spans="1:52" s="91" customFormat="1" ht="16.5" hidden="1" customHeight="1" x14ac:dyDescent="0.2">
      <c r="A114" s="171">
        <v>220206</v>
      </c>
      <c r="B114" s="165" t="s">
        <v>204</v>
      </c>
      <c r="C114" s="165" t="s">
        <v>431</v>
      </c>
      <c r="D114" s="172" t="s">
        <v>432</v>
      </c>
      <c r="E114" s="122">
        <v>28.642206748794859</v>
      </c>
      <c r="F114" s="213">
        <f t="shared" si="40"/>
        <v>1816</v>
      </c>
      <c r="G114" s="174">
        <v>44</v>
      </c>
      <c r="H114" s="174">
        <v>40</v>
      </c>
      <c r="I114" s="174">
        <v>36</v>
      </c>
      <c r="J114" s="174">
        <v>38</v>
      </c>
      <c r="K114" s="174">
        <v>32</v>
      </c>
      <c r="L114" s="174">
        <v>29</v>
      </c>
      <c r="M114" s="174">
        <v>34</v>
      </c>
      <c r="N114" s="174">
        <v>32</v>
      </c>
      <c r="O114" s="174">
        <v>36</v>
      </c>
      <c r="P114" s="174">
        <v>30</v>
      </c>
      <c r="Q114" s="174">
        <v>30</v>
      </c>
      <c r="R114" s="174">
        <v>32</v>
      </c>
      <c r="S114" s="174">
        <v>40</v>
      </c>
      <c r="T114" s="174">
        <v>38</v>
      </c>
      <c r="U114" s="174">
        <v>35</v>
      </c>
      <c r="V114" s="174">
        <v>35</v>
      </c>
      <c r="W114" s="174">
        <v>36</v>
      </c>
      <c r="X114" s="174">
        <v>31</v>
      </c>
      <c r="Y114" s="174">
        <v>31</v>
      </c>
      <c r="Z114" s="174">
        <v>24</v>
      </c>
      <c r="AA114" s="174">
        <v>155</v>
      </c>
      <c r="AB114" s="174">
        <v>145</v>
      </c>
      <c r="AC114" s="174">
        <v>120</v>
      </c>
      <c r="AD114" s="174">
        <v>124</v>
      </c>
      <c r="AE114" s="174">
        <v>123</v>
      </c>
      <c r="AF114" s="174">
        <v>109</v>
      </c>
      <c r="AG114" s="174">
        <v>99</v>
      </c>
      <c r="AH114" s="174">
        <v>82</v>
      </c>
      <c r="AI114" s="174">
        <v>66</v>
      </c>
      <c r="AJ114" s="174">
        <v>46</v>
      </c>
      <c r="AK114" s="174">
        <v>28</v>
      </c>
      <c r="AL114" s="174">
        <v>16</v>
      </c>
      <c r="AM114" s="174">
        <v>12</v>
      </c>
      <c r="AN114" s="175">
        <v>8</v>
      </c>
      <c r="AO114" s="176">
        <v>2</v>
      </c>
      <c r="AP114" s="174">
        <v>21</v>
      </c>
      <c r="AQ114" s="175">
        <v>23</v>
      </c>
      <c r="AR114" s="177">
        <v>54</v>
      </c>
      <c r="AS114" s="178">
        <v>866</v>
      </c>
      <c r="AT114" s="176">
        <v>91</v>
      </c>
      <c r="AU114" s="174">
        <v>75</v>
      </c>
      <c r="AV114" s="175">
        <v>374</v>
      </c>
      <c r="AW114" s="178">
        <v>37</v>
      </c>
      <c r="AX114" s="119" t="s">
        <v>28</v>
      </c>
      <c r="AY114" s="155" t="s">
        <v>28</v>
      </c>
      <c r="AZ114" s="156" t="s">
        <v>433</v>
      </c>
    </row>
    <row r="115" spans="1:52" s="93" customFormat="1" ht="16.5" hidden="1" customHeight="1" x14ac:dyDescent="0.2">
      <c r="A115" s="139">
        <v>220300</v>
      </c>
      <c r="B115" s="140"/>
      <c r="C115" s="140"/>
      <c r="D115" s="195" t="s">
        <v>34</v>
      </c>
      <c r="E115" s="196"/>
      <c r="F115" s="143">
        <f t="shared" si="40"/>
        <v>44362</v>
      </c>
      <c r="G115" s="143">
        <f t="shared" ref="G115:AW115" si="41">SUM(G117+G124+G128+G135+G143)</f>
        <v>1229</v>
      </c>
      <c r="H115" s="143">
        <f t="shared" si="41"/>
        <v>988</v>
      </c>
      <c r="I115" s="143">
        <f t="shared" si="41"/>
        <v>892</v>
      </c>
      <c r="J115" s="143">
        <f t="shared" si="41"/>
        <v>957</v>
      </c>
      <c r="K115" s="143">
        <f t="shared" si="41"/>
        <v>842</v>
      </c>
      <c r="L115" s="143">
        <f t="shared" si="41"/>
        <v>938</v>
      </c>
      <c r="M115" s="143">
        <f t="shared" si="41"/>
        <v>846</v>
      </c>
      <c r="N115" s="143">
        <f t="shared" si="41"/>
        <v>860</v>
      </c>
      <c r="O115" s="143">
        <f t="shared" si="41"/>
        <v>907</v>
      </c>
      <c r="P115" s="143">
        <f t="shared" si="41"/>
        <v>806</v>
      </c>
      <c r="Q115" s="143">
        <f t="shared" si="41"/>
        <v>890</v>
      </c>
      <c r="R115" s="143">
        <f t="shared" si="41"/>
        <v>922</v>
      </c>
      <c r="S115" s="143">
        <f t="shared" si="41"/>
        <v>941</v>
      </c>
      <c r="T115" s="143">
        <f t="shared" si="41"/>
        <v>906</v>
      </c>
      <c r="U115" s="143">
        <f t="shared" si="41"/>
        <v>798</v>
      </c>
      <c r="V115" s="143">
        <f t="shared" si="41"/>
        <v>794</v>
      </c>
      <c r="W115" s="143">
        <f t="shared" si="41"/>
        <v>832</v>
      </c>
      <c r="X115" s="143">
        <f t="shared" si="41"/>
        <v>879</v>
      </c>
      <c r="Y115" s="143">
        <f t="shared" si="41"/>
        <v>814</v>
      </c>
      <c r="Z115" s="143">
        <f t="shared" si="41"/>
        <v>769</v>
      </c>
      <c r="AA115" s="143">
        <f t="shared" si="41"/>
        <v>3585</v>
      </c>
      <c r="AB115" s="143">
        <f t="shared" si="41"/>
        <v>3527</v>
      </c>
      <c r="AC115" s="143">
        <f t="shared" si="41"/>
        <v>3337</v>
      </c>
      <c r="AD115" s="143">
        <f t="shared" si="41"/>
        <v>3157</v>
      </c>
      <c r="AE115" s="143">
        <f t="shared" si="41"/>
        <v>2763</v>
      </c>
      <c r="AF115" s="143">
        <f t="shared" si="41"/>
        <v>2496</v>
      </c>
      <c r="AG115" s="143">
        <f t="shared" si="41"/>
        <v>2091</v>
      </c>
      <c r="AH115" s="143">
        <f t="shared" si="41"/>
        <v>1833</v>
      </c>
      <c r="AI115" s="143">
        <f t="shared" si="41"/>
        <v>1420</v>
      </c>
      <c r="AJ115" s="143">
        <f t="shared" si="41"/>
        <v>940</v>
      </c>
      <c r="AK115" s="143">
        <f t="shared" si="41"/>
        <v>612</v>
      </c>
      <c r="AL115" s="143">
        <f t="shared" si="41"/>
        <v>372</v>
      </c>
      <c r="AM115" s="143">
        <f t="shared" si="41"/>
        <v>219</v>
      </c>
      <c r="AN115" s="144">
        <f t="shared" si="41"/>
        <v>200</v>
      </c>
      <c r="AO115" s="145">
        <f t="shared" si="41"/>
        <v>78</v>
      </c>
      <c r="AP115" s="143">
        <f t="shared" si="41"/>
        <v>584</v>
      </c>
      <c r="AQ115" s="144">
        <f t="shared" si="41"/>
        <v>645</v>
      </c>
      <c r="AR115" s="146">
        <f t="shared" si="41"/>
        <v>1490</v>
      </c>
      <c r="AS115" s="147">
        <f t="shared" si="41"/>
        <v>21366</v>
      </c>
      <c r="AT115" s="145">
        <f t="shared" si="41"/>
        <v>2075</v>
      </c>
      <c r="AU115" s="143">
        <f t="shared" si="41"/>
        <v>2044</v>
      </c>
      <c r="AV115" s="144">
        <f t="shared" si="41"/>
        <v>9126</v>
      </c>
      <c r="AW115" s="147">
        <f t="shared" si="41"/>
        <v>1760</v>
      </c>
      <c r="AX115" s="148"/>
      <c r="AY115" s="132"/>
      <c r="AZ115" s="133"/>
    </row>
    <row r="116" spans="1:52" s="183" customFormat="1" ht="16.5" hidden="1" customHeight="1" x14ac:dyDescent="0.2">
      <c r="A116" s="110"/>
      <c r="B116" s="107"/>
      <c r="C116" s="108"/>
      <c r="D116" s="105"/>
      <c r="E116" s="122"/>
      <c r="F116" s="149">
        <f>SUM(G116:AN116)</f>
        <v>100</v>
      </c>
      <c r="G116" s="150">
        <f>G$115*100/$F115</f>
        <v>2.7703890717280557</v>
      </c>
      <c r="H116" s="150">
        <f t="shared" ref="H116:AW116" si="42">H$115*100/$F115</f>
        <v>2.22713132861458</v>
      </c>
      <c r="I116" s="150">
        <f t="shared" si="42"/>
        <v>2.010729903971868</v>
      </c>
      <c r="J116" s="150">
        <f t="shared" si="42"/>
        <v>2.1572517019070374</v>
      </c>
      <c r="K116" s="150">
        <f t="shared" si="42"/>
        <v>1.8980208286371218</v>
      </c>
      <c r="L116" s="150">
        <f t="shared" si="42"/>
        <v>2.1144222532798342</v>
      </c>
      <c r="M116" s="150">
        <f t="shared" si="42"/>
        <v>1.9070375546639016</v>
      </c>
      <c r="N116" s="150">
        <f t="shared" si="42"/>
        <v>1.9385960957576305</v>
      </c>
      <c r="O116" s="150">
        <f t="shared" si="42"/>
        <v>2.0445426265722917</v>
      </c>
      <c r="P116" s="150">
        <f t="shared" si="42"/>
        <v>1.8168702943961048</v>
      </c>
      <c r="Q116" s="150">
        <f t="shared" si="42"/>
        <v>2.006221540958478</v>
      </c>
      <c r="R116" s="150">
        <f t="shared" si="42"/>
        <v>2.0783553491727154</v>
      </c>
      <c r="S116" s="150">
        <f t="shared" si="42"/>
        <v>2.121184797799919</v>
      </c>
      <c r="T116" s="150">
        <f t="shared" si="42"/>
        <v>2.0422884450655965</v>
      </c>
      <c r="U116" s="150">
        <f t="shared" si="42"/>
        <v>1.7988368423425454</v>
      </c>
      <c r="V116" s="150">
        <f t="shared" si="42"/>
        <v>1.7898201163157657</v>
      </c>
      <c r="W116" s="150">
        <f t="shared" si="42"/>
        <v>1.8754790135701727</v>
      </c>
      <c r="X116" s="150">
        <f t="shared" si="42"/>
        <v>1.9814255443848339</v>
      </c>
      <c r="Y116" s="150">
        <f t="shared" si="42"/>
        <v>1.834903746449664</v>
      </c>
      <c r="Z116" s="150">
        <f t="shared" si="42"/>
        <v>1.7334655786483928</v>
      </c>
      <c r="AA116" s="150">
        <f t="shared" si="42"/>
        <v>8.0812407015012848</v>
      </c>
      <c r="AB116" s="150">
        <f t="shared" si="42"/>
        <v>7.9504981741129797</v>
      </c>
      <c r="AC116" s="150">
        <f t="shared" si="42"/>
        <v>7.5222036878409453</v>
      </c>
      <c r="AD116" s="150">
        <f t="shared" si="42"/>
        <v>7.1164510166358594</v>
      </c>
      <c r="AE116" s="150">
        <f t="shared" si="42"/>
        <v>6.2283035029980613</v>
      </c>
      <c r="AF116" s="150">
        <f t="shared" si="42"/>
        <v>5.6264370407105178</v>
      </c>
      <c r="AG116" s="150">
        <f t="shared" si="42"/>
        <v>4.7134935304990755</v>
      </c>
      <c r="AH116" s="150">
        <f t="shared" si="42"/>
        <v>4.1319147017717865</v>
      </c>
      <c r="AI116" s="150">
        <f t="shared" si="42"/>
        <v>3.2009377395067853</v>
      </c>
      <c r="AJ116" s="150">
        <f t="shared" si="42"/>
        <v>2.1189306162932238</v>
      </c>
      <c r="AK116" s="150">
        <f t="shared" si="42"/>
        <v>1.3795590820972905</v>
      </c>
      <c r="AL116" s="150">
        <f t="shared" si="42"/>
        <v>0.83855552049050985</v>
      </c>
      <c r="AM116" s="150">
        <f t="shared" si="42"/>
        <v>0.49366574996618728</v>
      </c>
      <c r="AN116" s="151">
        <f t="shared" si="42"/>
        <v>0.45083630133898384</v>
      </c>
      <c r="AO116" s="152">
        <f t="shared" si="42"/>
        <v>0.17582615752220368</v>
      </c>
      <c r="AP116" s="150">
        <f t="shared" si="42"/>
        <v>1.3164419999098327</v>
      </c>
      <c r="AQ116" s="151">
        <f t="shared" si="42"/>
        <v>1.4539470718182228</v>
      </c>
      <c r="AR116" s="153">
        <f t="shared" si="42"/>
        <v>3.3587304449754294</v>
      </c>
      <c r="AS116" s="154">
        <f t="shared" si="42"/>
        <v>48.162842072043638</v>
      </c>
      <c r="AT116" s="152">
        <f t="shared" si="42"/>
        <v>4.6774266263919575</v>
      </c>
      <c r="AU116" s="150">
        <f t="shared" si="42"/>
        <v>4.6075469996844145</v>
      </c>
      <c r="AV116" s="151">
        <f t="shared" si="42"/>
        <v>20.571660430097833</v>
      </c>
      <c r="AW116" s="154">
        <f t="shared" si="42"/>
        <v>3.9673594517830577</v>
      </c>
      <c r="AX116" s="119"/>
      <c r="AY116" s="155"/>
      <c r="AZ116" s="156"/>
    </row>
    <row r="117" spans="1:52" s="90" customFormat="1" ht="16.5" hidden="1" customHeight="1" x14ac:dyDescent="0.2">
      <c r="A117" s="158">
        <v>220301</v>
      </c>
      <c r="B117" s="158"/>
      <c r="C117" s="158" t="s">
        <v>22</v>
      </c>
      <c r="D117" s="158" t="s">
        <v>35</v>
      </c>
      <c r="E117" s="123">
        <f>SUM(E119:E123)</f>
        <v>100</v>
      </c>
      <c r="F117" s="158">
        <f t="shared" ref="F117" si="43">SUM(G117:AN117)</f>
        <v>17537</v>
      </c>
      <c r="G117" s="158">
        <f>+G119+G120+G121+G122+G123</f>
        <v>517</v>
      </c>
      <c r="H117" s="158">
        <f t="shared" ref="H117:AW117" si="44">+H119+H120+H121+H122+H123</f>
        <v>399</v>
      </c>
      <c r="I117" s="158">
        <f t="shared" si="44"/>
        <v>384</v>
      </c>
      <c r="J117" s="158">
        <f t="shared" si="44"/>
        <v>392</v>
      </c>
      <c r="K117" s="158">
        <f t="shared" si="44"/>
        <v>382</v>
      </c>
      <c r="L117" s="158">
        <f t="shared" si="44"/>
        <v>380</v>
      </c>
      <c r="M117" s="158">
        <f t="shared" si="44"/>
        <v>327</v>
      </c>
      <c r="N117" s="158">
        <f t="shared" si="44"/>
        <v>356</v>
      </c>
      <c r="O117" s="158">
        <f t="shared" si="44"/>
        <v>383</v>
      </c>
      <c r="P117" s="158">
        <f t="shared" si="44"/>
        <v>339</v>
      </c>
      <c r="Q117" s="158">
        <f t="shared" si="44"/>
        <v>346</v>
      </c>
      <c r="R117" s="158">
        <f t="shared" si="44"/>
        <v>361</v>
      </c>
      <c r="S117" s="158">
        <f t="shared" si="44"/>
        <v>355</v>
      </c>
      <c r="T117" s="158">
        <f t="shared" si="44"/>
        <v>326</v>
      </c>
      <c r="U117" s="158">
        <f t="shared" si="44"/>
        <v>298</v>
      </c>
      <c r="V117" s="158">
        <f t="shared" si="44"/>
        <v>304</v>
      </c>
      <c r="W117" s="158">
        <f t="shared" si="44"/>
        <v>346</v>
      </c>
      <c r="X117" s="158">
        <f t="shared" si="44"/>
        <v>309</v>
      </c>
      <c r="Y117" s="158">
        <f t="shared" si="44"/>
        <v>298</v>
      </c>
      <c r="Z117" s="158">
        <f t="shared" si="44"/>
        <v>289</v>
      </c>
      <c r="AA117" s="158">
        <f t="shared" si="44"/>
        <v>1339</v>
      </c>
      <c r="AB117" s="158">
        <f t="shared" si="44"/>
        <v>1384</v>
      </c>
      <c r="AC117" s="158">
        <f t="shared" si="44"/>
        <v>1298</v>
      </c>
      <c r="AD117" s="158">
        <f t="shared" si="44"/>
        <v>1228</v>
      </c>
      <c r="AE117" s="158">
        <f t="shared" si="44"/>
        <v>1064</v>
      </c>
      <c r="AF117" s="158">
        <f t="shared" si="44"/>
        <v>1012</v>
      </c>
      <c r="AG117" s="158">
        <f t="shared" si="44"/>
        <v>827</v>
      </c>
      <c r="AH117" s="158">
        <f t="shared" si="44"/>
        <v>720</v>
      </c>
      <c r="AI117" s="158">
        <f t="shared" si="44"/>
        <v>583</v>
      </c>
      <c r="AJ117" s="158">
        <f t="shared" si="44"/>
        <v>393</v>
      </c>
      <c r="AK117" s="158">
        <f t="shared" si="44"/>
        <v>260</v>
      </c>
      <c r="AL117" s="158">
        <f t="shared" si="44"/>
        <v>163</v>
      </c>
      <c r="AM117" s="158">
        <f t="shared" si="44"/>
        <v>94</v>
      </c>
      <c r="AN117" s="158">
        <f t="shared" si="44"/>
        <v>81</v>
      </c>
      <c r="AO117" s="158">
        <f t="shared" si="44"/>
        <v>36</v>
      </c>
      <c r="AP117" s="158">
        <f t="shared" si="44"/>
        <v>243</v>
      </c>
      <c r="AQ117" s="158">
        <f t="shared" si="44"/>
        <v>274</v>
      </c>
      <c r="AR117" s="158">
        <f t="shared" si="44"/>
        <v>626</v>
      </c>
      <c r="AS117" s="158">
        <f t="shared" si="44"/>
        <v>8451</v>
      </c>
      <c r="AT117" s="158">
        <f t="shared" si="44"/>
        <v>788</v>
      </c>
      <c r="AU117" s="158">
        <f t="shared" si="44"/>
        <v>811</v>
      </c>
      <c r="AV117" s="158">
        <f t="shared" si="44"/>
        <v>3523</v>
      </c>
      <c r="AW117" s="158">
        <f t="shared" si="44"/>
        <v>804</v>
      </c>
      <c r="AX117" s="119"/>
      <c r="AY117" s="182"/>
      <c r="AZ117" s="162"/>
    </row>
    <row r="118" spans="1:52" s="180" customFormat="1" ht="16.5" hidden="1" customHeight="1" x14ac:dyDescent="0.2">
      <c r="A118" s="109"/>
      <c r="B118" s="104"/>
      <c r="C118" s="106"/>
      <c r="D118" s="105"/>
      <c r="E118" s="122"/>
      <c r="F118" s="149">
        <f>SUM(G118:AN118)</f>
        <v>99.999999999999986</v>
      </c>
      <c r="G118" s="150">
        <f>G$117*100/$F117</f>
        <v>2.9480526886012433</v>
      </c>
      <c r="H118" s="150">
        <f t="shared" ref="H118:AW118" si="45">H$117*100/$F117</f>
        <v>2.2751895991332609</v>
      </c>
      <c r="I118" s="150">
        <f t="shared" si="45"/>
        <v>2.1896561555568228</v>
      </c>
      <c r="J118" s="150">
        <f t="shared" si="45"/>
        <v>2.235273992130923</v>
      </c>
      <c r="K118" s="150">
        <f t="shared" si="45"/>
        <v>2.1782516964132976</v>
      </c>
      <c r="L118" s="150">
        <f t="shared" si="45"/>
        <v>2.1668472372697725</v>
      </c>
      <c r="M118" s="150">
        <f t="shared" si="45"/>
        <v>1.8646290699663568</v>
      </c>
      <c r="N118" s="150">
        <f t="shared" si="45"/>
        <v>2.0299937275474709</v>
      </c>
      <c r="O118" s="150">
        <f t="shared" si="45"/>
        <v>2.18395392598506</v>
      </c>
      <c r="P118" s="150">
        <f t="shared" si="45"/>
        <v>1.9330558248275076</v>
      </c>
      <c r="Q118" s="150">
        <f t="shared" si="45"/>
        <v>1.9729714318298455</v>
      </c>
      <c r="R118" s="150">
        <f t="shared" si="45"/>
        <v>2.058504875406284</v>
      </c>
      <c r="S118" s="150">
        <f t="shared" si="45"/>
        <v>2.0242914979757085</v>
      </c>
      <c r="T118" s="150">
        <f t="shared" si="45"/>
        <v>1.8589268403945942</v>
      </c>
      <c r="U118" s="150">
        <f t="shared" si="45"/>
        <v>1.6992644123852427</v>
      </c>
      <c r="V118" s="150">
        <f t="shared" si="45"/>
        <v>1.733477789815818</v>
      </c>
      <c r="W118" s="150">
        <f t="shared" si="45"/>
        <v>1.9729714318298455</v>
      </c>
      <c r="X118" s="150">
        <f t="shared" si="45"/>
        <v>1.7619889376746307</v>
      </c>
      <c r="Y118" s="150">
        <f t="shared" si="45"/>
        <v>1.6992644123852427</v>
      </c>
      <c r="Z118" s="150">
        <f t="shared" si="45"/>
        <v>1.6479443462393797</v>
      </c>
      <c r="AA118" s="150">
        <f t="shared" si="45"/>
        <v>7.6352853965900671</v>
      </c>
      <c r="AB118" s="150">
        <f t="shared" si="45"/>
        <v>7.8918857273193819</v>
      </c>
      <c r="AC118" s="150">
        <f t="shared" si="45"/>
        <v>7.4014939841478018</v>
      </c>
      <c r="AD118" s="150">
        <f t="shared" si="45"/>
        <v>7.0023379141244231</v>
      </c>
      <c r="AE118" s="150">
        <f t="shared" si="45"/>
        <v>6.0671722643553627</v>
      </c>
      <c r="AF118" s="150">
        <f t="shared" si="45"/>
        <v>5.7706563266237101</v>
      </c>
      <c r="AG118" s="150">
        <f t="shared" si="45"/>
        <v>4.7157438558476361</v>
      </c>
      <c r="AH118" s="150">
        <f t="shared" si="45"/>
        <v>4.1056052916690424</v>
      </c>
      <c r="AI118" s="150">
        <f t="shared" si="45"/>
        <v>3.3243998403375721</v>
      </c>
      <c r="AJ118" s="150">
        <f t="shared" si="45"/>
        <v>2.2409762217026858</v>
      </c>
      <c r="AK118" s="150">
        <f t="shared" si="45"/>
        <v>1.4825796886582654</v>
      </c>
      <c r="AL118" s="150">
        <f t="shared" si="45"/>
        <v>0.92946342019729711</v>
      </c>
      <c r="AM118" s="150">
        <f t="shared" si="45"/>
        <v>0.53600957974568053</v>
      </c>
      <c r="AN118" s="151">
        <f t="shared" si="45"/>
        <v>0.46188059531276732</v>
      </c>
      <c r="AO118" s="152">
        <f t="shared" si="45"/>
        <v>0.20528026458345214</v>
      </c>
      <c r="AP118" s="150">
        <f t="shared" si="45"/>
        <v>1.3856417859383019</v>
      </c>
      <c r="AQ118" s="151">
        <f t="shared" si="45"/>
        <v>1.5624109026629411</v>
      </c>
      <c r="AR118" s="153">
        <f t="shared" si="45"/>
        <v>3.5695957119233621</v>
      </c>
      <c r="AS118" s="154">
        <f t="shared" si="45"/>
        <v>48.189542110965391</v>
      </c>
      <c r="AT118" s="152">
        <f t="shared" si="45"/>
        <v>4.4933569025488964</v>
      </c>
      <c r="AU118" s="150">
        <f t="shared" si="45"/>
        <v>4.6245081826994356</v>
      </c>
      <c r="AV118" s="151">
        <f t="shared" si="45"/>
        <v>20.088954781319497</v>
      </c>
      <c r="AW118" s="154">
        <f t="shared" si="45"/>
        <v>4.5845925756970978</v>
      </c>
      <c r="AX118" s="119"/>
      <c r="AY118" s="155"/>
      <c r="AZ118" s="156"/>
    </row>
    <row r="119" spans="1:52" s="180" customFormat="1" ht="16.5" hidden="1" customHeight="1" x14ac:dyDescent="0.2">
      <c r="A119" s="171">
        <v>220301</v>
      </c>
      <c r="B119" s="165" t="s">
        <v>272</v>
      </c>
      <c r="C119" s="165" t="s">
        <v>434</v>
      </c>
      <c r="D119" s="172" t="s">
        <v>435</v>
      </c>
      <c r="E119" s="122">
        <v>68.834318629680155</v>
      </c>
      <c r="F119" s="213">
        <f t="shared" ref="F119:F124" si="46">SUM(G119:AN119)</f>
        <v>12073</v>
      </c>
      <c r="G119" s="174">
        <v>356</v>
      </c>
      <c r="H119" s="174">
        <v>274</v>
      </c>
      <c r="I119" s="174">
        <v>264</v>
      </c>
      <c r="J119" s="174">
        <v>271</v>
      </c>
      <c r="K119" s="174">
        <v>263</v>
      </c>
      <c r="L119" s="174">
        <v>261</v>
      </c>
      <c r="M119" s="174">
        <v>225</v>
      </c>
      <c r="N119" s="174">
        <v>245</v>
      </c>
      <c r="O119" s="174">
        <v>264</v>
      </c>
      <c r="P119" s="174">
        <v>233</v>
      </c>
      <c r="Q119" s="174">
        <v>239</v>
      </c>
      <c r="R119" s="174">
        <v>248</v>
      </c>
      <c r="S119" s="174">
        <v>244</v>
      </c>
      <c r="T119" s="174">
        <v>224</v>
      </c>
      <c r="U119" s="174">
        <v>206</v>
      </c>
      <c r="V119" s="174">
        <v>209</v>
      </c>
      <c r="W119" s="174">
        <v>239</v>
      </c>
      <c r="X119" s="174">
        <v>212</v>
      </c>
      <c r="Y119" s="174">
        <v>206</v>
      </c>
      <c r="Z119" s="174">
        <v>198</v>
      </c>
      <c r="AA119" s="174">
        <v>921</v>
      </c>
      <c r="AB119" s="174">
        <v>953</v>
      </c>
      <c r="AC119" s="174">
        <v>893</v>
      </c>
      <c r="AD119" s="174">
        <v>845</v>
      </c>
      <c r="AE119" s="174">
        <v>732</v>
      </c>
      <c r="AF119" s="174">
        <v>696</v>
      </c>
      <c r="AG119" s="174">
        <v>569</v>
      </c>
      <c r="AH119" s="174">
        <v>496</v>
      </c>
      <c r="AI119" s="174">
        <v>402</v>
      </c>
      <c r="AJ119" s="174">
        <v>272</v>
      </c>
      <c r="AK119" s="174">
        <v>180</v>
      </c>
      <c r="AL119" s="174">
        <v>112</v>
      </c>
      <c r="AM119" s="174">
        <v>65</v>
      </c>
      <c r="AN119" s="175">
        <v>56</v>
      </c>
      <c r="AO119" s="176">
        <v>24</v>
      </c>
      <c r="AP119" s="174">
        <v>167</v>
      </c>
      <c r="AQ119" s="175">
        <v>189</v>
      </c>
      <c r="AR119" s="177">
        <v>432</v>
      </c>
      <c r="AS119" s="178">
        <v>5817</v>
      </c>
      <c r="AT119" s="176">
        <v>542</v>
      </c>
      <c r="AU119" s="174">
        <v>558</v>
      </c>
      <c r="AV119" s="175">
        <v>2425</v>
      </c>
      <c r="AW119" s="178">
        <v>554</v>
      </c>
      <c r="AX119" s="119" t="s">
        <v>34</v>
      </c>
      <c r="AY119" s="155" t="s">
        <v>35</v>
      </c>
      <c r="AZ119" s="156" t="s">
        <v>436</v>
      </c>
    </row>
    <row r="120" spans="1:52" s="180" customFormat="1" ht="16.5" hidden="1" customHeight="1" x14ac:dyDescent="0.2">
      <c r="A120" s="171">
        <v>220301</v>
      </c>
      <c r="B120" s="165" t="s">
        <v>204</v>
      </c>
      <c r="C120" s="165" t="s">
        <v>437</v>
      </c>
      <c r="D120" s="172" t="s">
        <v>438</v>
      </c>
      <c r="E120" s="122">
        <v>5.1462786114900707</v>
      </c>
      <c r="F120" s="213">
        <f t="shared" si="46"/>
        <v>904</v>
      </c>
      <c r="G120" s="174">
        <v>27</v>
      </c>
      <c r="H120" s="174">
        <v>21</v>
      </c>
      <c r="I120" s="174">
        <v>20</v>
      </c>
      <c r="J120" s="174">
        <v>20</v>
      </c>
      <c r="K120" s="174">
        <v>20</v>
      </c>
      <c r="L120" s="174">
        <v>20</v>
      </c>
      <c r="M120" s="174">
        <v>17</v>
      </c>
      <c r="N120" s="174">
        <v>18</v>
      </c>
      <c r="O120" s="174">
        <v>20</v>
      </c>
      <c r="P120" s="174">
        <v>17</v>
      </c>
      <c r="Q120" s="174">
        <v>18</v>
      </c>
      <c r="R120" s="174">
        <v>19</v>
      </c>
      <c r="S120" s="174">
        <v>18</v>
      </c>
      <c r="T120" s="174">
        <v>17</v>
      </c>
      <c r="U120" s="174">
        <v>15</v>
      </c>
      <c r="V120" s="174">
        <v>16</v>
      </c>
      <c r="W120" s="174">
        <v>18</v>
      </c>
      <c r="X120" s="174">
        <v>16</v>
      </c>
      <c r="Y120" s="174">
        <v>15</v>
      </c>
      <c r="Z120" s="174">
        <v>15</v>
      </c>
      <c r="AA120" s="174">
        <v>69</v>
      </c>
      <c r="AB120" s="174">
        <v>71</v>
      </c>
      <c r="AC120" s="174">
        <v>67</v>
      </c>
      <c r="AD120" s="174">
        <v>63</v>
      </c>
      <c r="AE120" s="174">
        <v>55</v>
      </c>
      <c r="AF120" s="174">
        <v>52</v>
      </c>
      <c r="AG120" s="174">
        <v>43</v>
      </c>
      <c r="AH120" s="174">
        <v>37</v>
      </c>
      <c r="AI120" s="174">
        <v>30</v>
      </c>
      <c r="AJ120" s="174">
        <v>20</v>
      </c>
      <c r="AK120" s="174">
        <v>13</v>
      </c>
      <c r="AL120" s="174">
        <v>8</v>
      </c>
      <c r="AM120" s="174">
        <v>5</v>
      </c>
      <c r="AN120" s="175">
        <v>4</v>
      </c>
      <c r="AO120" s="176">
        <v>2</v>
      </c>
      <c r="AP120" s="174">
        <v>13</v>
      </c>
      <c r="AQ120" s="175">
        <v>14</v>
      </c>
      <c r="AR120" s="177">
        <v>32</v>
      </c>
      <c r="AS120" s="178">
        <v>435</v>
      </c>
      <c r="AT120" s="176">
        <v>41</v>
      </c>
      <c r="AU120" s="174">
        <v>42</v>
      </c>
      <c r="AV120" s="175">
        <v>181</v>
      </c>
      <c r="AW120" s="178">
        <v>41</v>
      </c>
      <c r="AX120" s="119" t="s">
        <v>34</v>
      </c>
      <c r="AY120" s="155" t="s">
        <v>35</v>
      </c>
      <c r="AZ120" s="156" t="s">
        <v>439</v>
      </c>
    </row>
    <row r="121" spans="1:52" s="180" customFormat="1" ht="16.5" hidden="1" customHeight="1" x14ac:dyDescent="0.2">
      <c r="A121" s="171">
        <v>220301</v>
      </c>
      <c r="B121" s="165" t="s">
        <v>204</v>
      </c>
      <c r="C121" s="165" t="s">
        <v>440</v>
      </c>
      <c r="D121" s="172" t="s">
        <v>441</v>
      </c>
      <c r="E121" s="122">
        <v>12.839169319387601</v>
      </c>
      <c r="F121" s="213">
        <f t="shared" si="46"/>
        <v>2250</v>
      </c>
      <c r="G121" s="174">
        <v>66</v>
      </c>
      <c r="H121" s="174">
        <v>51</v>
      </c>
      <c r="I121" s="174">
        <v>49</v>
      </c>
      <c r="J121" s="174">
        <v>50</v>
      </c>
      <c r="K121" s="174">
        <v>49</v>
      </c>
      <c r="L121" s="174">
        <v>49</v>
      </c>
      <c r="M121" s="174">
        <v>42</v>
      </c>
      <c r="N121" s="174">
        <v>46</v>
      </c>
      <c r="O121" s="174">
        <v>49</v>
      </c>
      <c r="P121" s="174">
        <v>44</v>
      </c>
      <c r="Q121" s="174">
        <v>44</v>
      </c>
      <c r="R121" s="174">
        <v>46</v>
      </c>
      <c r="S121" s="174">
        <v>46</v>
      </c>
      <c r="T121" s="174">
        <v>42</v>
      </c>
      <c r="U121" s="174">
        <v>38</v>
      </c>
      <c r="V121" s="174">
        <v>39</v>
      </c>
      <c r="W121" s="174">
        <v>44</v>
      </c>
      <c r="X121" s="174">
        <v>40</v>
      </c>
      <c r="Y121" s="174">
        <v>38</v>
      </c>
      <c r="Z121" s="174">
        <v>37</v>
      </c>
      <c r="AA121" s="174">
        <v>172</v>
      </c>
      <c r="AB121" s="174">
        <v>178</v>
      </c>
      <c r="AC121" s="174">
        <v>167</v>
      </c>
      <c r="AD121" s="174">
        <v>158</v>
      </c>
      <c r="AE121" s="174">
        <v>137</v>
      </c>
      <c r="AF121" s="174">
        <v>130</v>
      </c>
      <c r="AG121" s="174">
        <v>106</v>
      </c>
      <c r="AH121" s="174">
        <v>92</v>
      </c>
      <c r="AI121" s="174">
        <v>75</v>
      </c>
      <c r="AJ121" s="174">
        <v>50</v>
      </c>
      <c r="AK121" s="174">
        <v>33</v>
      </c>
      <c r="AL121" s="174">
        <v>21</v>
      </c>
      <c r="AM121" s="174">
        <v>12</v>
      </c>
      <c r="AN121" s="175">
        <v>10</v>
      </c>
      <c r="AO121" s="176">
        <v>5</v>
      </c>
      <c r="AP121" s="174">
        <v>31</v>
      </c>
      <c r="AQ121" s="175">
        <v>35</v>
      </c>
      <c r="AR121" s="177">
        <v>80</v>
      </c>
      <c r="AS121" s="178">
        <v>1085</v>
      </c>
      <c r="AT121" s="176">
        <v>101</v>
      </c>
      <c r="AU121" s="174">
        <v>104</v>
      </c>
      <c r="AV121" s="175">
        <v>452</v>
      </c>
      <c r="AW121" s="178">
        <v>103</v>
      </c>
      <c r="AX121" s="119" t="s">
        <v>34</v>
      </c>
      <c r="AY121" s="155" t="s">
        <v>35</v>
      </c>
      <c r="AZ121" s="156" t="s">
        <v>442</v>
      </c>
    </row>
    <row r="122" spans="1:52" s="180" customFormat="1" ht="16.5" hidden="1" customHeight="1" x14ac:dyDescent="0.2">
      <c r="A122" s="171">
        <v>220301</v>
      </c>
      <c r="B122" s="165" t="s">
        <v>204</v>
      </c>
      <c r="C122" s="165" t="s">
        <v>443</v>
      </c>
      <c r="D122" s="172" t="s">
        <v>444</v>
      </c>
      <c r="E122" s="122">
        <v>4.6991056540851899</v>
      </c>
      <c r="F122" s="213">
        <f t="shared" si="46"/>
        <v>824</v>
      </c>
      <c r="G122" s="174">
        <v>24</v>
      </c>
      <c r="H122" s="174">
        <v>19</v>
      </c>
      <c r="I122" s="174">
        <v>18</v>
      </c>
      <c r="J122" s="174">
        <v>18</v>
      </c>
      <c r="K122" s="174">
        <v>18</v>
      </c>
      <c r="L122" s="174">
        <v>18</v>
      </c>
      <c r="M122" s="174">
        <v>15</v>
      </c>
      <c r="N122" s="174">
        <v>17</v>
      </c>
      <c r="O122" s="174">
        <v>18</v>
      </c>
      <c r="P122" s="174">
        <v>16</v>
      </c>
      <c r="Q122" s="174">
        <v>16</v>
      </c>
      <c r="R122" s="174">
        <v>17</v>
      </c>
      <c r="S122" s="174">
        <v>17</v>
      </c>
      <c r="T122" s="174">
        <v>15</v>
      </c>
      <c r="U122" s="174">
        <v>14</v>
      </c>
      <c r="V122" s="174">
        <v>14</v>
      </c>
      <c r="W122" s="174">
        <v>16</v>
      </c>
      <c r="X122" s="174">
        <v>15</v>
      </c>
      <c r="Y122" s="174">
        <v>14</v>
      </c>
      <c r="Z122" s="174">
        <v>14</v>
      </c>
      <c r="AA122" s="174">
        <v>63</v>
      </c>
      <c r="AB122" s="174">
        <v>65</v>
      </c>
      <c r="AC122" s="174">
        <v>61</v>
      </c>
      <c r="AD122" s="174">
        <v>58</v>
      </c>
      <c r="AE122" s="174">
        <v>50</v>
      </c>
      <c r="AF122" s="174">
        <v>48</v>
      </c>
      <c r="AG122" s="174">
        <v>39</v>
      </c>
      <c r="AH122" s="174">
        <v>34</v>
      </c>
      <c r="AI122" s="174">
        <v>27</v>
      </c>
      <c r="AJ122" s="174">
        <v>18</v>
      </c>
      <c r="AK122" s="174">
        <v>12</v>
      </c>
      <c r="AL122" s="174">
        <v>8</v>
      </c>
      <c r="AM122" s="174">
        <v>4</v>
      </c>
      <c r="AN122" s="175">
        <v>4</v>
      </c>
      <c r="AO122" s="176">
        <v>2</v>
      </c>
      <c r="AP122" s="174">
        <v>11</v>
      </c>
      <c r="AQ122" s="175">
        <v>13</v>
      </c>
      <c r="AR122" s="177">
        <v>29</v>
      </c>
      <c r="AS122" s="178">
        <v>397</v>
      </c>
      <c r="AT122" s="176">
        <v>37</v>
      </c>
      <c r="AU122" s="174">
        <v>38</v>
      </c>
      <c r="AV122" s="175">
        <v>166</v>
      </c>
      <c r="AW122" s="178">
        <v>38</v>
      </c>
      <c r="AX122" s="119" t="s">
        <v>34</v>
      </c>
      <c r="AY122" s="155" t="s">
        <v>35</v>
      </c>
      <c r="AZ122" s="156" t="s">
        <v>445</v>
      </c>
    </row>
    <row r="123" spans="1:52" s="180" customFormat="1" ht="16.5" hidden="1" customHeight="1" x14ac:dyDescent="0.2">
      <c r="A123" s="171">
        <v>220301</v>
      </c>
      <c r="B123" s="165" t="s">
        <v>204</v>
      </c>
      <c r="C123" s="165" t="s">
        <v>446</v>
      </c>
      <c r="D123" s="172" t="s">
        <v>447</v>
      </c>
      <c r="E123" s="122">
        <v>8.4811277853569802</v>
      </c>
      <c r="F123" s="213">
        <f t="shared" si="46"/>
        <v>1486</v>
      </c>
      <c r="G123" s="174">
        <v>44</v>
      </c>
      <c r="H123" s="174">
        <v>34</v>
      </c>
      <c r="I123" s="174">
        <v>33</v>
      </c>
      <c r="J123" s="174">
        <v>33</v>
      </c>
      <c r="K123" s="174">
        <v>32</v>
      </c>
      <c r="L123" s="174">
        <v>32</v>
      </c>
      <c r="M123" s="174">
        <v>28</v>
      </c>
      <c r="N123" s="174">
        <v>30</v>
      </c>
      <c r="O123" s="174">
        <v>32</v>
      </c>
      <c r="P123" s="174">
        <v>29</v>
      </c>
      <c r="Q123" s="174">
        <v>29</v>
      </c>
      <c r="R123" s="174">
        <v>31</v>
      </c>
      <c r="S123" s="174">
        <v>30</v>
      </c>
      <c r="T123" s="174">
        <v>28</v>
      </c>
      <c r="U123" s="174">
        <v>25</v>
      </c>
      <c r="V123" s="174">
        <v>26</v>
      </c>
      <c r="W123" s="174">
        <v>29</v>
      </c>
      <c r="X123" s="174">
        <v>26</v>
      </c>
      <c r="Y123" s="174">
        <v>25</v>
      </c>
      <c r="Z123" s="174">
        <v>25</v>
      </c>
      <c r="AA123" s="174">
        <v>114</v>
      </c>
      <c r="AB123" s="174">
        <v>117</v>
      </c>
      <c r="AC123" s="174">
        <v>110</v>
      </c>
      <c r="AD123" s="174">
        <v>104</v>
      </c>
      <c r="AE123" s="174">
        <v>90</v>
      </c>
      <c r="AF123" s="174">
        <v>86</v>
      </c>
      <c r="AG123" s="174">
        <v>70</v>
      </c>
      <c r="AH123" s="174">
        <v>61</v>
      </c>
      <c r="AI123" s="174">
        <v>49</v>
      </c>
      <c r="AJ123" s="174">
        <v>33</v>
      </c>
      <c r="AK123" s="174">
        <v>22</v>
      </c>
      <c r="AL123" s="174">
        <v>14</v>
      </c>
      <c r="AM123" s="174">
        <v>8</v>
      </c>
      <c r="AN123" s="175">
        <v>7</v>
      </c>
      <c r="AO123" s="176">
        <v>3</v>
      </c>
      <c r="AP123" s="174">
        <v>21</v>
      </c>
      <c r="AQ123" s="175">
        <v>23</v>
      </c>
      <c r="AR123" s="177">
        <v>53</v>
      </c>
      <c r="AS123" s="178">
        <v>717</v>
      </c>
      <c r="AT123" s="176">
        <v>67</v>
      </c>
      <c r="AU123" s="174">
        <v>69</v>
      </c>
      <c r="AV123" s="175">
        <v>299</v>
      </c>
      <c r="AW123" s="178">
        <v>68</v>
      </c>
      <c r="AX123" s="119" t="s">
        <v>34</v>
      </c>
      <c r="AY123" s="155" t="s">
        <v>35</v>
      </c>
      <c r="AZ123" s="156" t="s">
        <v>448</v>
      </c>
    </row>
    <row r="124" spans="1:52" s="90" customFormat="1" ht="16.5" hidden="1" customHeight="1" x14ac:dyDescent="0.2">
      <c r="A124" s="158">
        <v>220302</v>
      </c>
      <c r="B124" s="158"/>
      <c r="C124" s="158" t="s">
        <v>22</v>
      </c>
      <c r="D124" s="158" t="s">
        <v>36</v>
      </c>
      <c r="E124" s="123">
        <f>SUM(E126:E127)</f>
        <v>100</v>
      </c>
      <c r="F124" s="158">
        <f t="shared" si="46"/>
        <v>2341</v>
      </c>
      <c r="G124" s="158">
        <f>+G126+G127</f>
        <v>43</v>
      </c>
      <c r="H124" s="158">
        <f t="shared" ref="H124:AW124" si="47">+H126+H127</f>
        <v>32</v>
      </c>
      <c r="I124" s="158">
        <f t="shared" si="47"/>
        <v>31</v>
      </c>
      <c r="J124" s="158">
        <f t="shared" si="47"/>
        <v>32</v>
      </c>
      <c r="K124" s="158">
        <f t="shared" si="47"/>
        <v>38</v>
      </c>
      <c r="L124" s="158">
        <f t="shared" si="47"/>
        <v>37</v>
      </c>
      <c r="M124" s="158">
        <f t="shared" si="47"/>
        <v>45</v>
      </c>
      <c r="N124" s="158">
        <f t="shared" si="47"/>
        <v>33</v>
      </c>
      <c r="O124" s="158">
        <f t="shared" si="47"/>
        <v>47</v>
      </c>
      <c r="P124" s="158">
        <f t="shared" si="47"/>
        <v>20</v>
      </c>
      <c r="Q124" s="158">
        <f t="shared" si="47"/>
        <v>40</v>
      </c>
      <c r="R124" s="158">
        <f t="shared" si="47"/>
        <v>32</v>
      </c>
      <c r="S124" s="158">
        <f t="shared" si="47"/>
        <v>45</v>
      </c>
      <c r="T124" s="158">
        <f t="shared" si="47"/>
        <v>44</v>
      </c>
      <c r="U124" s="158">
        <f t="shared" si="47"/>
        <v>39</v>
      </c>
      <c r="V124" s="158">
        <f t="shared" si="47"/>
        <v>40</v>
      </c>
      <c r="W124" s="158">
        <f t="shared" si="47"/>
        <v>36</v>
      </c>
      <c r="X124" s="158">
        <f t="shared" si="47"/>
        <v>52</v>
      </c>
      <c r="Y124" s="158">
        <f t="shared" si="47"/>
        <v>46</v>
      </c>
      <c r="Z124" s="158">
        <f t="shared" si="47"/>
        <v>37</v>
      </c>
      <c r="AA124" s="158">
        <f t="shared" si="47"/>
        <v>185</v>
      </c>
      <c r="AB124" s="158">
        <f t="shared" si="47"/>
        <v>204</v>
      </c>
      <c r="AC124" s="158">
        <f t="shared" si="47"/>
        <v>163</v>
      </c>
      <c r="AD124" s="158">
        <f t="shared" si="47"/>
        <v>177</v>
      </c>
      <c r="AE124" s="158">
        <f t="shared" si="47"/>
        <v>149</v>
      </c>
      <c r="AF124" s="158">
        <f t="shared" si="47"/>
        <v>129</v>
      </c>
      <c r="AG124" s="158">
        <f t="shared" si="47"/>
        <v>127</v>
      </c>
      <c r="AH124" s="158">
        <f t="shared" si="47"/>
        <v>142</v>
      </c>
      <c r="AI124" s="158">
        <f t="shared" si="47"/>
        <v>106</v>
      </c>
      <c r="AJ124" s="158">
        <f t="shared" si="47"/>
        <v>75</v>
      </c>
      <c r="AK124" s="158">
        <f t="shared" si="47"/>
        <v>47</v>
      </c>
      <c r="AL124" s="158">
        <f t="shared" si="47"/>
        <v>25</v>
      </c>
      <c r="AM124" s="158">
        <f t="shared" si="47"/>
        <v>23</v>
      </c>
      <c r="AN124" s="158">
        <f t="shared" si="47"/>
        <v>20</v>
      </c>
      <c r="AO124" s="158">
        <f t="shared" si="47"/>
        <v>3</v>
      </c>
      <c r="AP124" s="158">
        <f t="shared" si="47"/>
        <v>21</v>
      </c>
      <c r="AQ124" s="158">
        <f t="shared" si="47"/>
        <v>22</v>
      </c>
      <c r="AR124" s="158">
        <f t="shared" si="47"/>
        <v>52</v>
      </c>
      <c r="AS124" s="158">
        <f t="shared" si="47"/>
        <v>1016</v>
      </c>
      <c r="AT124" s="158">
        <f t="shared" si="47"/>
        <v>92</v>
      </c>
      <c r="AU124" s="158">
        <f t="shared" si="47"/>
        <v>99</v>
      </c>
      <c r="AV124" s="158">
        <f t="shared" si="47"/>
        <v>441</v>
      </c>
      <c r="AW124" s="158">
        <f t="shared" si="47"/>
        <v>77</v>
      </c>
      <c r="AX124" s="119"/>
      <c r="AY124" s="182"/>
      <c r="AZ124" s="162"/>
    </row>
    <row r="125" spans="1:52" s="180" customFormat="1" ht="16.5" hidden="1" customHeight="1" x14ac:dyDescent="0.2">
      <c r="A125" s="109"/>
      <c r="B125" s="104"/>
      <c r="C125" s="106"/>
      <c r="D125" s="105"/>
      <c r="E125" s="122"/>
      <c r="F125" s="149">
        <f>SUM(G125:AN125)</f>
        <v>100.00000000000001</v>
      </c>
      <c r="G125" s="150">
        <f>G$124*100/$F124</f>
        <v>1.8368218709953013</v>
      </c>
      <c r="H125" s="150">
        <f>H$124*100/$F124</f>
        <v>1.3669372063220846</v>
      </c>
      <c r="I125" s="150">
        <f>I$124*100/$F124</f>
        <v>1.3242204186245194</v>
      </c>
      <c r="J125" s="150">
        <f t="shared" ref="J125:AW125" si="48">J$124*100/$F124</f>
        <v>1.3669372063220846</v>
      </c>
      <c r="K125" s="150">
        <f t="shared" si="48"/>
        <v>1.6232379325074755</v>
      </c>
      <c r="L125" s="150">
        <f t="shared" si="48"/>
        <v>1.5805211448099103</v>
      </c>
      <c r="M125" s="150">
        <f t="shared" si="48"/>
        <v>1.9222554463904313</v>
      </c>
      <c r="N125" s="150">
        <f t="shared" si="48"/>
        <v>1.4096539940196497</v>
      </c>
      <c r="O125" s="150">
        <f t="shared" si="48"/>
        <v>2.0076890217855619</v>
      </c>
      <c r="P125" s="150">
        <f t="shared" si="48"/>
        <v>0.8543357539513029</v>
      </c>
      <c r="Q125" s="150">
        <f t="shared" si="48"/>
        <v>1.7086715079026058</v>
      </c>
      <c r="R125" s="150">
        <f t="shared" si="48"/>
        <v>1.3669372063220846</v>
      </c>
      <c r="S125" s="150">
        <f t="shared" si="48"/>
        <v>1.9222554463904313</v>
      </c>
      <c r="T125" s="150">
        <f t="shared" si="48"/>
        <v>1.8795386586928664</v>
      </c>
      <c r="U125" s="150">
        <f t="shared" si="48"/>
        <v>1.6659547202050407</v>
      </c>
      <c r="V125" s="150">
        <f t="shared" si="48"/>
        <v>1.7086715079026058</v>
      </c>
      <c r="W125" s="150">
        <f t="shared" si="48"/>
        <v>1.5378043571123452</v>
      </c>
      <c r="X125" s="150">
        <f t="shared" si="48"/>
        <v>2.2212729602733874</v>
      </c>
      <c r="Y125" s="150">
        <f t="shared" si="48"/>
        <v>1.9649722340879965</v>
      </c>
      <c r="Z125" s="150">
        <f t="shared" si="48"/>
        <v>1.5805211448099103</v>
      </c>
      <c r="AA125" s="150">
        <f t="shared" si="48"/>
        <v>7.9026057240495513</v>
      </c>
      <c r="AB125" s="150">
        <f t="shared" si="48"/>
        <v>8.7142246903032898</v>
      </c>
      <c r="AC125" s="150">
        <f t="shared" si="48"/>
        <v>6.9628363947031184</v>
      </c>
      <c r="AD125" s="150">
        <f t="shared" si="48"/>
        <v>7.5608714224690301</v>
      </c>
      <c r="AE125" s="150">
        <f t="shared" si="48"/>
        <v>6.3648013669372059</v>
      </c>
      <c r="AF125" s="150">
        <f t="shared" si="48"/>
        <v>5.5104656129859038</v>
      </c>
      <c r="AG125" s="150">
        <f t="shared" si="48"/>
        <v>5.425032037590773</v>
      </c>
      <c r="AH125" s="150">
        <f t="shared" si="48"/>
        <v>6.0657838530542501</v>
      </c>
      <c r="AI125" s="150">
        <f t="shared" si="48"/>
        <v>4.5279794959419055</v>
      </c>
      <c r="AJ125" s="150">
        <f t="shared" si="48"/>
        <v>3.2037590773173856</v>
      </c>
      <c r="AK125" s="150">
        <f t="shared" si="48"/>
        <v>2.0076890217855619</v>
      </c>
      <c r="AL125" s="150">
        <f t="shared" si="48"/>
        <v>1.0679196924391285</v>
      </c>
      <c r="AM125" s="150">
        <f t="shared" si="48"/>
        <v>0.98248611704399824</v>
      </c>
      <c r="AN125" s="151">
        <f t="shared" si="48"/>
        <v>0.8543357539513029</v>
      </c>
      <c r="AO125" s="152">
        <f t="shared" si="48"/>
        <v>0.12815036309269542</v>
      </c>
      <c r="AP125" s="150">
        <f t="shared" si="48"/>
        <v>0.89705254164886805</v>
      </c>
      <c r="AQ125" s="151">
        <f t="shared" si="48"/>
        <v>0.9397693293464332</v>
      </c>
      <c r="AR125" s="153">
        <f t="shared" si="48"/>
        <v>2.2212729602733874</v>
      </c>
      <c r="AS125" s="154">
        <f t="shared" si="48"/>
        <v>43.400256300726184</v>
      </c>
      <c r="AT125" s="152">
        <f t="shared" si="48"/>
        <v>3.929944468175993</v>
      </c>
      <c r="AU125" s="150">
        <f t="shared" si="48"/>
        <v>4.2289619820589488</v>
      </c>
      <c r="AV125" s="151">
        <f t="shared" si="48"/>
        <v>18.838103374626229</v>
      </c>
      <c r="AW125" s="154">
        <f t="shared" si="48"/>
        <v>3.2891926527125159</v>
      </c>
      <c r="AX125" s="119"/>
      <c r="AY125" s="155"/>
      <c r="AZ125" s="156"/>
    </row>
    <row r="126" spans="1:52" s="180" customFormat="1" ht="16.5" hidden="1" customHeight="1" x14ac:dyDescent="0.2">
      <c r="A126" s="171">
        <v>220302</v>
      </c>
      <c r="B126" s="165" t="s">
        <v>200</v>
      </c>
      <c r="C126" s="165" t="s">
        <v>449</v>
      </c>
      <c r="D126" s="172" t="s">
        <v>450</v>
      </c>
      <c r="E126" s="122">
        <v>81.239804241435564</v>
      </c>
      <c r="F126" s="213">
        <f t="shared" ref="F126:F128" si="49">SUM(G126:AN126)</f>
        <v>1900</v>
      </c>
      <c r="G126" s="174">
        <v>35</v>
      </c>
      <c r="H126" s="174">
        <v>26</v>
      </c>
      <c r="I126" s="174">
        <v>25</v>
      </c>
      <c r="J126" s="174">
        <v>26</v>
      </c>
      <c r="K126" s="174">
        <v>31</v>
      </c>
      <c r="L126" s="174">
        <v>30</v>
      </c>
      <c r="M126" s="174">
        <v>37</v>
      </c>
      <c r="N126" s="174">
        <v>27</v>
      </c>
      <c r="O126" s="174">
        <v>38</v>
      </c>
      <c r="P126" s="174">
        <v>16</v>
      </c>
      <c r="Q126" s="174">
        <v>32</v>
      </c>
      <c r="R126" s="174">
        <v>26</v>
      </c>
      <c r="S126" s="174">
        <v>37</v>
      </c>
      <c r="T126" s="174">
        <v>36</v>
      </c>
      <c r="U126" s="174">
        <v>32</v>
      </c>
      <c r="V126" s="174">
        <v>32</v>
      </c>
      <c r="W126" s="174">
        <v>29</v>
      </c>
      <c r="X126" s="174">
        <v>42</v>
      </c>
      <c r="Y126" s="174">
        <v>37</v>
      </c>
      <c r="Z126" s="174">
        <v>30</v>
      </c>
      <c r="AA126" s="174">
        <v>150</v>
      </c>
      <c r="AB126" s="174">
        <v>166</v>
      </c>
      <c r="AC126" s="174">
        <v>132</v>
      </c>
      <c r="AD126" s="174">
        <v>144</v>
      </c>
      <c r="AE126" s="174">
        <v>121</v>
      </c>
      <c r="AF126" s="174">
        <v>105</v>
      </c>
      <c r="AG126" s="174">
        <v>103</v>
      </c>
      <c r="AH126" s="174">
        <v>115</v>
      </c>
      <c r="AI126" s="174">
        <v>86</v>
      </c>
      <c r="AJ126" s="174">
        <v>61</v>
      </c>
      <c r="AK126" s="174">
        <v>38</v>
      </c>
      <c r="AL126" s="174">
        <v>20</v>
      </c>
      <c r="AM126" s="174">
        <v>19</v>
      </c>
      <c r="AN126" s="175">
        <v>16</v>
      </c>
      <c r="AO126" s="176">
        <v>2</v>
      </c>
      <c r="AP126" s="174">
        <v>17</v>
      </c>
      <c r="AQ126" s="175">
        <v>18</v>
      </c>
      <c r="AR126" s="177">
        <v>42</v>
      </c>
      <c r="AS126" s="178">
        <v>825</v>
      </c>
      <c r="AT126" s="176">
        <v>75</v>
      </c>
      <c r="AU126" s="174">
        <v>80</v>
      </c>
      <c r="AV126" s="175">
        <v>358</v>
      </c>
      <c r="AW126" s="178">
        <v>63</v>
      </c>
      <c r="AX126" s="119" t="s">
        <v>34</v>
      </c>
      <c r="AY126" s="155" t="s">
        <v>36</v>
      </c>
      <c r="AZ126" s="156" t="s">
        <v>451</v>
      </c>
    </row>
    <row r="127" spans="1:52" s="183" customFormat="1" ht="16.5" hidden="1" customHeight="1" x14ac:dyDescent="0.2">
      <c r="A127" s="171">
        <v>220302</v>
      </c>
      <c r="B127" s="165" t="s">
        <v>204</v>
      </c>
      <c r="C127" s="165" t="s">
        <v>452</v>
      </c>
      <c r="D127" s="172" t="s">
        <v>453</v>
      </c>
      <c r="E127" s="122">
        <v>18.760195758564439</v>
      </c>
      <c r="F127" s="213">
        <f t="shared" si="49"/>
        <v>441</v>
      </c>
      <c r="G127" s="174">
        <v>8</v>
      </c>
      <c r="H127" s="174">
        <v>6</v>
      </c>
      <c r="I127" s="174">
        <v>6</v>
      </c>
      <c r="J127" s="174">
        <v>6</v>
      </c>
      <c r="K127" s="174">
        <v>7</v>
      </c>
      <c r="L127" s="174">
        <v>7</v>
      </c>
      <c r="M127" s="174">
        <v>8</v>
      </c>
      <c r="N127" s="174">
        <v>6</v>
      </c>
      <c r="O127" s="174">
        <v>9</v>
      </c>
      <c r="P127" s="174">
        <v>4</v>
      </c>
      <c r="Q127" s="174">
        <v>8</v>
      </c>
      <c r="R127" s="174">
        <v>6</v>
      </c>
      <c r="S127" s="174">
        <v>8</v>
      </c>
      <c r="T127" s="174">
        <v>8</v>
      </c>
      <c r="U127" s="174">
        <v>7</v>
      </c>
      <c r="V127" s="174">
        <v>8</v>
      </c>
      <c r="W127" s="174">
        <v>7</v>
      </c>
      <c r="X127" s="174">
        <v>10</v>
      </c>
      <c r="Y127" s="174">
        <v>9</v>
      </c>
      <c r="Z127" s="174">
        <v>7</v>
      </c>
      <c r="AA127" s="174">
        <v>35</v>
      </c>
      <c r="AB127" s="174">
        <v>38</v>
      </c>
      <c r="AC127" s="174">
        <v>31</v>
      </c>
      <c r="AD127" s="174">
        <v>33</v>
      </c>
      <c r="AE127" s="174">
        <v>28</v>
      </c>
      <c r="AF127" s="174">
        <v>24</v>
      </c>
      <c r="AG127" s="174">
        <v>24</v>
      </c>
      <c r="AH127" s="174">
        <v>27</v>
      </c>
      <c r="AI127" s="174">
        <v>20</v>
      </c>
      <c r="AJ127" s="174">
        <v>14</v>
      </c>
      <c r="AK127" s="174">
        <v>9</v>
      </c>
      <c r="AL127" s="174">
        <v>5</v>
      </c>
      <c r="AM127" s="174">
        <v>4</v>
      </c>
      <c r="AN127" s="175">
        <v>4</v>
      </c>
      <c r="AO127" s="176">
        <v>1</v>
      </c>
      <c r="AP127" s="174">
        <v>4</v>
      </c>
      <c r="AQ127" s="175">
        <v>4</v>
      </c>
      <c r="AR127" s="177">
        <v>10</v>
      </c>
      <c r="AS127" s="178">
        <v>191</v>
      </c>
      <c r="AT127" s="176">
        <v>17</v>
      </c>
      <c r="AU127" s="174">
        <v>19</v>
      </c>
      <c r="AV127" s="175">
        <v>83</v>
      </c>
      <c r="AW127" s="178">
        <v>14</v>
      </c>
      <c r="AX127" s="119" t="s">
        <v>34</v>
      </c>
      <c r="AY127" s="155" t="s">
        <v>36</v>
      </c>
      <c r="AZ127" s="156" t="s">
        <v>454</v>
      </c>
    </row>
    <row r="128" spans="1:52" s="90" customFormat="1" ht="16.5" hidden="1" customHeight="1" x14ac:dyDescent="0.2">
      <c r="A128" s="158">
        <v>220303</v>
      </c>
      <c r="B128" s="158"/>
      <c r="C128" s="158" t="s">
        <v>22</v>
      </c>
      <c r="D128" s="158" t="s">
        <v>20</v>
      </c>
      <c r="E128" s="123">
        <f>SUM(E130:E134)</f>
        <v>100</v>
      </c>
      <c r="F128" s="158">
        <f t="shared" si="49"/>
        <v>13643</v>
      </c>
      <c r="G128" s="158">
        <f>+G130+G131+G132+G133+G134</f>
        <v>416</v>
      </c>
      <c r="H128" s="158">
        <f t="shared" ref="H128:AW128" si="50">+H130+H131+H132+H133+H134</f>
        <v>324</v>
      </c>
      <c r="I128" s="158">
        <f t="shared" si="50"/>
        <v>272</v>
      </c>
      <c r="J128" s="158">
        <f t="shared" si="50"/>
        <v>330</v>
      </c>
      <c r="K128" s="158">
        <f t="shared" si="50"/>
        <v>254</v>
      </c>
      <c r="L128" s="158">
        <f t="shared" si="50"/>
        <v>322</v>
      </c>
      <c r="M128" s="158">
        <f t="shared" si="50"/>
        <v>262</v>
      </c>
      <c r="N128" s="158">
        <f t="shared" si="50"/>
        <v>279</v>
      </c>
      <c r="O128" s="158">
        <f t="shared" si="50"/>
        <v>288</v>
      </c>
      <c r="P128" s="158">
        <f t="shared" si="50"/>
        <v>259</v>
      </c>
      <c r="Q128" s="158">
        <f t="shared" si="50"/>
        <v>281</v>
      </c>
      <c r="R128" s="158">
        <f t="shared" si="50"/>
        <v>308</v>
      </c>
      <c r="S128" s="158">
        <f t="shared" si="50"/>
        <v>312</v>
      </c>
      <c r="T128" s="158">
        <f t="shared" si="50"/>
        <v>298</v>
      </c>
      <c r="U128" s="158">
        <f t="shared" si="50"/>
        <v>268</v>
      </c>
      <c r="V128" s="158">
        <f t="shared" si="50"/>
        <v>254</v>
      </c>
      <c r="W128" s="158">
        <f t="shared" si="50"/>
        <v>259</v>
      </c>
      <c r="X128" s="158">
        <f t="shared" si="50"/>
        <v>306</v>
      </c>
      <c r="Y128" s="158">
        <f t="shared" si="50"/>
        <v>276</v>
      </c>
      <c r="Z128" s="158">
        <f t="shared" si="50"/>
        <v>253</v>
      </c>
      <c r="AA128" s="158">
        <f t="shared" si="50"/>
        <v>1173</v>
      </c>
      <c r="AB128" s="158">
        <f t="shared" si="50"/>
        <v>1015</v>
      </c>
      <c r="AC128" s="158">
        <f t="shared" si="50"/>
        <v>1059</v>
      </c>
      <c r="AD128" s="158">
        <f t="shared" si="50"/>
        <v>967</v>
      </c>
      <c r="AE128" s="158">
        <f t="shared" si="50"/>
        <v>811</v>
      </c>
      <c r="AF128" s="158">
        <f t="shared" si="50"/>
        <v>738</v>
      </c>
      <c r="AG128" s="158">
        <f t="shared" si="50"/>
        <v>600</v>
      </c>
      <c r="AH128" s="158">
        <f t="shared" si="50"/>
        <v>532</v>
      </c>
      <c r="AI128" s="158">
        <f t="shared" si="50"/>
        <v>370</v>
      </c>
      <c r="AJ128" s="158">
        <f t="shared" si="50"/>
        <v>221</v>
      </c>
      <c r="AK128" s="158">
        <f t="shared" si="50"/>
        <v>148</v>
      </c>
      <c r="AL128" s="158">
        <f t="shared" si="50"/>
        <v>92</v>
      </c>
      <c r="AM128" s="158">
        <f t="shared" si="50"/>
        <v>47</v>
      </c>
      <c r="AN128" s="158">
        <f t="shared" si="50"/>
        <v>49</v>
      </c>
      <c r="AO128" s="158">
        <f t="shared" si="50"/>
        <v>30</v>
      </c>
      <c r="AP128" s="158">
        <f t="shared" si="50"/>
        <v>200</v>
      </c>
      <c r="AQ128" s="158">
        <f t="shared" si="50"/>
        <v>216</v>
      </c>
      <c r="AR128" s="158">
        <f t="shared" si="50"/>
        <v>505</v>
      </c>
      <c r="AS128" s="158">
        <f t="shared" si="50"/>
        <v>6704</v>
      </c>
      <c r="AT128" s="158">
        <f t="shared" si="50"/>
        <v>686</v>
      </c>
      <c r="AU128" s="158">
        <f t="shared" si="50"/>
        <v>675</v>
      </c>
      <c r="AV128" s="158">
        <f t="shared" si="50"/>
        <v>2828</v>
      </c>
      <c r="AW128" s="158">
        <f t="shared" si="50"/>
        <v>520</v>
      </c>
      <c r="AX128" s="119"/>
      <c r="AY128" s="182"/>
      <c r="AZ128" s="162"/>
    </row>
    <row r="129" spans="1:52" s="180" customFormat="1" ht="16.5" hidden="1" customHeight="1" x14ac:dyDescent="0.2">
      <c r="A129" s="109"/>
      <c r="B129" s="104"/>
      <c r="C129" s="106"/>
      <c r="D129" s="105"/>
      <c r="E129" s="122"/>
      <c r="F129" s="149">
        <f>SUM(G129:AN129)</f>
        <v>100.00000000000003</v>
      </c>
      <c r="G129" s="150">
        <f>G$128*100/$F128</f>
        <v>3.049182731070879</v>
      </c>
      <c r="H129" s="150">
        <f t="shared" ref="H129:AW129" si="51">H$128*100/$F128</f>
        <v>2.3748442424686651</v>
      </c>
      <c r="I129" s="150">
        <f t="shared" si="51"/>
        <v>1.9936964010848055</v>
      </c>
      <c r="J129" s="150">
        <f t="shared" si="51"/>
        <v>2.4188228395514182</v>
      </c>
      <c r="K129" s="150">
        <f t="shared" si="51"/>
        <v>1.8617606098365462</v>
      </c>
      <c r="L129" s="150">
        <f t="shared" si="51"/>
        <v>2.3601847101077476</v>
      </c>
      <c r="M129" s="150">
        <f t="shared" si="51"/>
        <v>1.9203987392802169</v>
      </c>
      <c r="N129" s="150">
        <f t="shared" si="51"/>
        <v>2.0450047643480174</v>
      </c>
      <c r="O129" s="150">
        <f t="shared" si="51"/>
        <v>2.110972659972147</v>
      </c>
      <c r="P129" s="150">
        <f t="shared" si="51"/>
        <v>1.8984094407388403</v>
      </c>
      <c r="Q129" s="150">
        <f t="shared" si="51"/>
        <v>2.0596642967089349</v>
      </c>
      <c r="R129" s="150">
        <f t="shared" si="51"/>
        <v>2.2575679835813238</v>
      </c>
      <c r="S129" s="150">
        <f t="shared" si="51"/>
        <v>2.2868870483031589</v>
      </c>
      <c r="T129" s="150">
        <f t="shared" si="51"/>
        <v>2.1842703217767352</v>
      </c>
      <c r="U129" s="150">
        <f t="shared" si="51"/>
        <v>1.96437733636297</v>
      </c>
      <c r="V129" s="150">
        <f t="shared" si="51"/>
        <v>1.8617606098365462</v>
      </c>
      <c r="W129" s="150">
        <f t="shared" si="51"/>
        <v>1.8984094407388403</v>
      </c>
      <c r="X129" s="150">
        <f t="shared" si="51"/>
        <v>2.2429084512204063</v>
      </c>
      <c r="Y129" s="150">
        <f t="shared" si="51"/>
        <v>2.0230154658066408</v>
      </c>
      <c r="Z129" s="150">
        <f t="shared" si="51"/>
        <v>1.8544308436560875</v>
      </c>
      <c r="AA129" s="150">
        <f t="shared" si="51"/>
        <v>8.5978157296782225</v>
      </c>
      <c r="AB129" s="150">
        <f t="shared" si="51"/>
        <v>7.4397126731657259</v>
      </c>
      <c r="AC129" s="150">
        <f t="shared" si="51"/>
        <v>7.7622223851059156</v>
      </c>
      <c r="AD129" s="150">
        <f t="shared" si="51"/>
        <v>7.0878838965037012</v>
      </c>
      <c r="AE129" s="150">
        <f t="shared" si="51"/>
        <v>5.9444403723521217</v>
      </c>
      <c r="AF129" s="150">
        <f t="shared" si="51"/>
        <v>5.4093674411786266</v>
      </c>
      <c r="AG129" s="150">
        <f t="shared" si="51"/>
        <v>4.3978597082753064</v>
      </c>
      <c r="AH129" s="150">
        <f t="shared" si="51"/>
        <v>3.8994356080041048</v>
      </c>
      <c r="AI129" s="150">
        <f t="shared" si="51"/>
        <v>2.7120134867697718</v>
      </c>
      <c r="AJ129" s="150">
        <f t="shared" si="51"/>
        <v>1.6198783258814045</v>
      </c>
      <c r="AK129" s="150">
        <f t="shared" si="51"/>
        <v>1.0848053947079088</v>
      </c>
      <c r="AL129" s="150">
        <f t="shared" si="51"/>
        <v>0.67433848860221357</v>
      </c>
      <c r="AM129" s="150">
        <f t="shared" si="51"/>
        <v>0.34449901048156562</v>
      </c>
      <c r="AN129" s="151">
        <f t="shared" si="51"/>
        <v>0.35915854284248333</v>
      </c>
      <c r="AO129" s="152">
        <f t="shared" si="51"/>
        <v>0.21989298541376531</v>
      </c>
      <c r="AP129" s="150">
        <f t="shared" si="51"/>
        <v>1.4659532360917686</v>
      </c>
      <c r="AQ129" s="151">
        <f t="shared" si="51"/>
        <v>1.5832294949791101</v>
      </c>
      <c r="AR129" s="153">
        <f t="shared" si="51"/>
        <v>3.7015319211317159</v>
      </c>
      <c r="AS129" s="154">
        <f t="shared" si="51"/>
        <v>49.138752473796089</v>
      </c>
      <c r="AT129" s="152">
        <f t="shared" si="51"/>
        <v>5.0282195997947667</v>
      </c>
      <c r="AU129" s="150">
        <f t="shared" si="51"/>
        <v>4.9475921718097196</v>
      </c>
      <c r="AV129" s="151">
        <f t="shared" si="51"/>
        <v>20.728578758337608</v>
      </c>
      <c r="AW129" s="154">
        <f t="shared" si="51"/>
        <v>3.8114784138385986</v>
      </c>
      <c r="AX129" s="119"/>
      <c r="AY129" s="155"/>
      <c r="AZ129" s="156"/>
    </row>
    <row r="130" spans="1:52" s="180" customFormat="1" ht="16.5" hidden="1" customHeight="1" x14ac:dyDescent="0.2">
      <c r="A130" s="171">
        <v>220303</v>
      </c>
      <c r="B130" s="165" t="s">
        <v>272</v>
      </c>
      <c r="C130" s="165" t="s">
        <v>455</v>
      </c>
      <c r="D130" s="172" t="s">
        <v>456</v>
      </c>
      <c r="E130" s="122">
        <v>58.45569054184989</v>
      </c>
      <c r="F130" s="213">
        <f t="shared" ref="F130:F143" si="52">SUM(G130:AN130)</f>
        <v>7976</v>
      </c>
      <c r="G130" s="174">
        <v>243</v>
      </c>
      <c r="H130" s="174">
        <v>189</v>
      </c>
      <c r="I130" s="174">
        <v>159</v>
      </c>
      <c r="J130" s="174">
        <v>192</v>
      </c>
      <c r="K130" s="174">
        <v>149</v>
      </c>
      <c r="L130" s="174">
        <v>188</v>
      </c>
      <c r="M130" s="174">
        <v>153</v>
      </c>
      <c r="N130" s="174">
        <v>164</v>
      </c>
      <c r="O130" s="174">
        <v>169</v>
      </c>
      <c r="P130" s="174">
        <v>151</v>
      </c>
      <c r="Q130" s="174">
        <v>164</v>
      </c>
      <c r="R130" s="174">
        <v>181</v>
      </c>
      <c r="S130" s="174">
        <v>182</v>
      </c>
      <c r="T130" s="174">
        <v>174</v>
      </c>
      <c r="U130" s="174">
        <v>157</v>
      </c>
      <c r="V130" s="174">
        <v>149</v>
      </c>
      <c r="W130" s="174">
        <v>151</v>
      </c>
      <c r="X130" s="174">
        <v>179</v>
      </c>
      <c r="Y130" s="174">
        <v>161</v>
      </c>
      <c r="Z130" s="174">
        <v>148</v>
      </c>
      <c r="AA130" s="174">
        <v>686</v>
      </c>
      <c r="AB130" s="174">
        <v>593</v>
      </c>
      <c r="AC130" s="174">
        <v>620</v>
      </c>
      <c r="AD130" s="174">
        <v>564</v>
      </c>
      <c r="AE130" s="174">
        <v>474</v>
      </c>
      <c r="AF130" s="174">
        <v>431</v>
      </c>
      <c r="AG130" s="174">
        <v>351</v>
      </c>
      <c r="AH130" s="174">
        <v>312</v>
      </c>
      <c r="AI130" s="174">
        <v>216</v>
      </c>
      <c r="AJ130" s="174">
        <v>130</v>
      </c>
      <c r="AK130" s="174">
        <v>86</v>
      </c>
      <c r="AL130" s="174">
        <v>54</v>
      </c>
      <c r="AM130" s="174">
        <v>27</v>
      </c>
      <c r="AN130" s="175">
        <v>29</v>
      </c>
      <c r="AO130" s="176">
        <v>18</v>
      </c>
      <c r="AP130" s="174">
        <v>116</v>
      </c>
      <c r="AQ130" s="175">
        <v>126</v>
      </c>
      <c r="AR130" s="177">
        <v>295</v>
      </c>
      <c r="AS130" s="178">
        <v>3918</v>
      </c>
      <c r="AT130" s="176">
        <v>402</v>
      </c>
      <c r="AU130" s="174">
        <v>395</v>
      </c>
      <c r="AV130" s="175">
        <v>1653</v>
      </c>
      <c r="AW130" s="178">
        <v>304</v>
      </c>
      <c r="AX130" s="119" t="s">
        <v>34</v>
      </c>
      <c r="AY130" s="155" t="s">
        <v>457</v>
      </c>
      <c r="AZ130" s="156" t="s">
        <v>458</v>
      </c>
    </row>
    <row r="131" spans="1:52" s="180" customFormat="1" ht="16.5" hidden="1" customHeight="1" x14ac:dyDescent="0.2">
      <c r="A131" s="171">
        <v>220303</v>
      </c>
      <c r="B131" s="165" t="s">
        <v>204</v>
      </c>
      <c r="C131" s="165" t="s">
        <v>459</v>
      </c>
      <c r="D131" s="172" t="s">
        <v>460</v>
      </c>
      <c r="E131" s="122">
        <v>12.30528434076172</v>
      </c>
      <c r="F131" s="213">
        <f t="shared" si="52"/>
        <v>1678</v>
      </c>
      <c r="G131" s="174">
        <v>51</v>
      </c>
      <c r="H131" s="174">
        <v>40</v>
      </c>
      <c r="I131" s="174">
        <v>33</v>
      </c>
      <c r="J131" s="174">
        <v>41</v>
      </c>
      <c r="K131" s="174">
        <v>31</v>
      </c>
      <c r="L131" s="174">
        <v>40</v>
      </c>
      <c r="M131" s="174">
        <v>32</v>
      </c>
      <c r="N131" s="174">
        <v>34</v>
      </c>
      <c r="O131" s="174">
        <v>35</v>
      </c>
      <c r="P131" s="174">
        <v>32</v>
      </c>
      <c r="Q131" s="174">
        <v>35</v>
      </c>
      <c r="R131" s="174">
        <v>38</v>
      </c>
      <c r="S131" s="174">
        <v>38</v>
      </c>
      <c r="T131" s="174">
        <v>37</v>
      </c>
      <c r="U131" s="174">
        <v>33</v>
      </c>
      <c r="V131" s="174">
        <v>31</v>
      </c>
      <c r="W131" s="174">
        <v>32</v>
      </c>
      <c r="X131" s="174">
        <v>38</v>
      </c>
      <c r="Y131" s="174">
        <v>34</v>
      </c>
      <c r="Z131" s="174">
        <v>31</v>
      </c>
      <c r="AA131" s="174">
        <v>144</v>
      </c>
      <c r="AB131" s="174">
        <v>125</v>
      </c>
      <c r="AC131" s="174">
        <v>130</v>
      </c>
      <c r="AD131" s="174">
        <v>119</v>
      </c>
      <c r="AE131" s="174">
        <v>100</v>
      </c>
      <c r="AF131" s="174">
        <v>91</v>
      </c>
      <c r="AG131" s="174">
        <v>74</v>
      </c>
      <c r="AH131" s="174">
        <v>65</v>
      </c>
      <c r="AI131" s="174">
        <v>46</v>
      </c>
      <c r="AJ131" s="174">
        <v>27</v>
      </c>
      <c r="AK131" s="174">
        <v>18</v>
      </c>
      <c r="AL131" s="174">
        <v>11</v>
      </c>
      <c r="AM131" s="174">
        <v>6</v>
      </c>
      <c r="AN131" s="175">
        <v>6</v>
      </c>
      <c r="AO131" s="176">
        <v>4</v>
      </c>
      <c r="AP131" s="174">
        <v>25</v>
      </c>
      <c r="AQ131" s="175">
        <v>27</v>
      </c>
      <c r="AR131" s="177">
        <v>62</v>
      </c>
      <c r="AS131" s="178">
        <v>825</v>
      </c>
      <c r="AT131" s="176">
        <v>84</v>
      </c>
      <c r="AU131" s="174">
        <v>83</v>
      </c>
      <c r="AV131" s="175">
        <v>348</v>
      </c>
      <c r="AW131" s="178">
        <v>64</v>
      </c>
      <c r="AX131" s="119" t="s">
        <v>34</v>
      </c>
      <c r="AY131" s="155" t="s">
        <v>457</v>
      </c>
      <c r="AZ131" s="156" t="s">
        <v>461</v>
      </c>
    </row>
    <row r="132" spans="1:52" s="180" customFormat="1" ht="16.5" hidden="1" customHeight="1" x14ac:dyDescent="0.2">
      <c r="A132" s="171">
        <v>220303</v>
      </c>
      <c r="B132" s="165" t="s">
        <v>204</v>
      </c>
      <c r="C132" s="165" t="s">
        <v>462</v>
      </c>
      <c r="D132" s="172" t="s">
        <v>463</v>
      </c>
      <c r="E132" s="122">
        <v>10.516508906611016</v>
      </c>
      <c r="F132" s="213">
        <f t="shared" si="52"/>
        <v>1436</v>
      </c>
      <c r="G132" s="174">
        <v>44</v>
      </c>
      <c r="H132" s="174">
        <v>34</v>
      </c>
      <c r="I132" s="174">
        <v>29</v>
      </c>
      <c r="J132" s="174">
        <v>35</v>
      </c>
      <c r="K132" s="174">
        <v>27</v>
      </c>
      <c r="L132" s="174">
        <v>34</v>
      </c>
      <c r="M132" s="174">
        <v>28</v>
      </c>
      <c r="N132" s="174">
        <v>29</v>
      </c>
      <c r="O132" s="174">
        <v>30</v>
      </c>
      <c r="P132" s="174">
        <v>27</v>
      </c>
      <c r="Q132" s="174">
        <v>30</v>
      </c>
      <c r="R132" s="174">
        <v>32</v>
      </c>
      <c r="S132" s="174">
        <v>33</v>
      </c>
      <c r="T132" s="174">
        <v>31</v>
      </c>
      <c r="U132" s="174">
        <v>28</v>
      </c>
      <c r="V132" s="174">
        <v>27</v>
      </c>
      <c r="W132" s="174">
        <v>27</v>
      </c>
      <c r="X132" s="174">
        <v>32</v>
      </c>
      <c r="Y132" s="174">
        <v>29</v>
      </c>
      <c r="Z132" s="174">
        <v>27</v>
      </c>
      <c r="AA132" s="174">
        <v>123</v>
      </c>
      <c r="AB132" s="174">
        <v>107</v>
      </c>
      <c r="AC132" s="174">
        <v>111</v>
      </c>
      <c r="AD132" s="174">
        <v>102</v>
      </c>
      <c r="AE132" s="174">
        <v>85</v>
      </c>
      <c r="AF132" s="174">
        <v>78</v>
      </c>
      <c r="AG132" s="174">
        <v>63</v>
      </c>
      <c r="AH132" s="174">
        <v>56</v>
      </c>
      <c r="AI132" s="174">
        <v>39</v>
      </c>
      <c r="AJ132" s="174">
        <v>23</v>
      </c>
      <c r="AK132" s="174">
        <v>16</v>
      </c>
      <c r="AL132" s="174">
        <v>10</v>
      </c>
      <c r="AM132" s="174">
        <v>5</v>
      </c>
      <c r="AN132" s="175">
        <v>5</v>
      </c>
      <c r="AO132" s="176">
        <v>3</v>
      </c>
      <c r="AP132" s="174">
        <v>21</v>
      </c>
      <c r="AQ132" s="175">
        <v>23</v>
      </c>
      <c r="AR132" s="177">
        <v>53</v>
      </c>
      <c r="AS132" s="178">
        <v>705</v>
      </c>
      <c r="AT132" s="176">
        <v>72</v>
      </c>
      <c r="AU132" s="174">
        <v>71</v>
      </c>
      <c r="AV132" s="175">
        <v>297</v>
      </c>
      <c r="AW132" s="178">
        <v>55</v>
      </c>
      <c r="AX132" s="119" t="s">
        <v>34</v>
      </c>
      <c r="AY132" s="155" t="s">
        <v>457</v>
      </c>
      <c r="AZ132" s="156" t="s">
        <v>464</v>
      </c>
    </row>
    <row r="133" spans="1:52" s="180" customFormat="1" ht="16.5" hidden="1" customHeight="1" x14ac:dyDescent="0.2">
      <c r="A133" s="171">
        <v>220303</v>
      </c>
      <c r="B133" s="165" t="s">
        <v>204</v>
      </c>
      <c r="C133" s="165" t="s">
        <v>465</v>
      </c>
      <c r="D133" s="172" t="s">
        <v>466</v>
      </c>
      <c r="E133" s="122">
        <v>7.9153312961168663</v>
      </c>
      <c r="F133" s="213">
        <f t="shared" si="52"/>
        <v>1080</v>
      </c>
      <c r="G133" s="174">
        <v>33</v>
      </c>
      <c r="H133" s="174">
        <v>26</v>
      </c>
      <c r="I133" s="174">
        <v>22</v>
      </c>
      <c r="J133" s="174">
        <v>26</v>
      </c>
      <c r="K133" s="174">
        <v>20</v>
      </c>
      <c r="L133" s="174">
        <v>25</v>
      </c>
      <c r="M133" s="174">
        <v>21</v>
      </c>
      <c r="N133" s="174">
        <v>22</v>
      </c>
      <c r="O133" s="174">
        <v>23</v>
      </c>
      <c r="P133" s="174">
        <v>21</v>
      </c>
      <c r="Q133" s="174">
        <v>22</v>
      </c>
      <c r="R133" s="174">
        <v>24</v>
      </c>
      <c r="S133" s="174">
        <v>25</v>
      </c>
      <c r="T133" s="174">
        <v>24</v>
      </c>
      <c r="U133" s="174">
        <v>21</v>
      </c>
      <c r="V133" s="174">
        <v>20</v>
      </c>
      <c r="W133" s="174">
        <v>21</v>
      </c>
      <c r="X133" s="174">
        <v>24</v>
      </c>
      <c r="Y133" s="174">
        <v>22</v>
      </c>
      <c r="Z133" s="174">
        <v>20</v>
      </c>
      <c r="AA133" s="174">
        <v>93</v>
      </c>
      <c r="AB133" s="174">
        <v>80</v>
      </c>
      <c r="AC133" s="174">
        <v>84</v>
      </c>
      <c r="AD133" s="174">
        <v>77</v>
      </c>
      <c r="AE133" s="174">
        <v>64</v>
      </c>
      <c r="AF133" s="174">
        <v>58</v>
      </c>
      <c r="AG133" s="174">
        <v>47</v>
      </c>
      <c r="AH133" s="174">
        <v>42</v>
      </c>
      <c r="AI133" s="174">
        <v>29</v>
      </c>
      <c r="AJ133" s="174">
        <v>17</v>
      </c>
      <c r="AK133" s="174">
        <v>12</v>
      </c>
      <c r="AL133" s="174">
        <v>7</v>
      </c>
      <c r="AM133" s="174">
        <v>4</v>
      </c>
      <c r="AN133" s="175">
        <v>4</v>
      </c>
      <c r="AO133" s="176">
        <v>2</v>
      </c>
      <c r="AP133" s="174">
        <v>16</v>
      </c>
      <c r="AQ133" s="175">
        <v>17</v>
      </c>
      <c r="AR133" s="177">
        <v>40</v>
      </c>
      <c r="AS133" s="178">
        <v>531</v>
      </c>
      <c r="AT133" s="176">
        <v>54</v>
      </c>
      <c r="AU133" s="174">
        <v>53</v>
      </c>
      <c r="AV133" s="175">
        <v>224</v>
      </c>
      <c r="AW133" s="178">
        <v>41</v>
      </c>
      <c r="AX133" s="119" t="s">
        <v>34</v>
      </c>
      <c r="AY133" s="155" t="s">
        <v>457</v>
      </c>
      <c r="AZ133" s="156" t="s">
        <v>467</v>
      </c>
    </row>
    <row r="134" spans="1:52" s="183" customFormat="1" ht="16.5" hidden="1" customHeight="1" x14ac:dyDescent="0.2">
      <c r="A134" s="171">
        <v>220303</v>
      </c>
      <c r="B134" s="165" t="s">
        <v>204</v>
      </c>
      <c r="C134" s="165" t="s">
        <v>468</v>
      </c>
      <c r="D134" s="172" t="s">
        <v>469</v>
      </c>
      <c r="E134" s="122">
        <v>10.807184914660507</v>
      </c>
      <c r="F134" s="213">
        <f t="shared" si="52"/>
        <v>1473</v>
      </c>
      <c r="G134" s="174">
        <v>45</v>
      </c>
      <c r="H134" s="174">
        <v>35</v>
      </c>
      <c r="I134" s="174">
        <v>29</v>
      </c>
      <c r="J134" s="174">
        <v>36</v>
      </c>
      <c r="K134" s="174">
        <v>27</v>
      </c>
      <c r="L134" s="174">
        <v>35</v>
      </c>
      <c r="M134" s="174">
        <v>28</v>
      </c>
      <c r="N134" s="174">
        <v>30</v>
      </c>
      <c r="O134" s="174">
        <v>31</v>
      </c>
      <c r="P134" s="174">
        <v>28</v>
      </c>
      <c r="Q134" s="174">
        <v>30</v>
      </c>
      <c r="R134" s="174">
        <v>33</v>
      </c>
      <c r="S134" s="174">
        <v>34</v>
      </c>
      <c r="T134" s="174">
        <v>32</v>
      </c>
      <c r="U134" s="174">
        <v>29</v>
      </c>
      <c r="V134" s="174">
        <v>27</v>
      </c>
      <c r="W134" s="174">
        <v>28</v>
      </c>
      <c r="X134" s="174">
        <v>33</v>
      </c>
      <c r="Y134" s="174">
        <v>30</v>
      </c>
      <c r="Z134" s="174">
        <v>27</v>
      </c>
      <c r="AA134" s="174">
        <v>127</v>
      </c>
      <c r="AB134" s="174">
        <v>110</v>
      </c>
      <c r="AC134" s="174">
        <v>114</v>
      </c>
      <c r="AD134" s="174">
        <v>105</v>
      </c>
      <c r="AE134" s="174">
        <v>88</v>
      </c>
      <c r="AF134" s="174">
        <v>80</v>
      </c>
      <c r="AG134" s="174">
        <v>65</v>
      </c>
      <c r="AH134" s="174">
        <v>57</v>
      </c>
      <c r="AI134" s="174">
        <v>40</v>
      </c>
      <c r="AJ134" s="174">
        <v>24</v>
      </c>
      <c r="AK134" s="174">
        <v>16</v>
      </c>
      <c r="AL134" s="174">
        <v>10</v>
      </c>
      <c r="AM134" s="174">
        <v>5</v>
      </c>
      <c r="AN134" s="175">
        <v>5</v>
      </c>
      <c r="AO134" s="176">
        <v>3</v>
      </c>
      <c r="AP134" s="174">
        <v>22</v>
      </c>
      <c r="AQ134" s="175">
        <v>23</v>
      </c>
      <c r="AR134" s="177">
        <v>55</v>
      </c>
      <c r="AS134" s="178">
        <v>725</v>
      </c>
      <c r="AT134" s="176">
        <v>74</v>
      </c>
      <c r="AU134" s="174">
        <v>73</v>
      </c>
      <c r="AV134" s="175">
        <v>306</v>
      </c>
      <c r="AW134" s="178">
        <v>56</v>
      </c>
      <c r="AX134" s="119" t="s">
        <v>34</v>
      </c>
      <c r="AY134" s="155" t="s">
        <v>457</v>
      </c>
      <c r="AZ134" s="156" t="s">
        <v>470</v>
      </c>
    </row>
    <row r="135" spans="1:52" s="90" customFormat="1" ht="16.5" hidden="1" customHeight="1" x14ac:dyDescent="0.2">
      <c r="A135" s="158">
        <v>220304</v>
      </c>
      <c r="B135" s="158"/>
      <c r="C135" s="158" t="s">
        <v>22</v>
      </c>
      <c r="D135" s="158" t="s">
        <v>37</v>
      </c>
      <c r="E135" s="123">
        <f>SUM(E137:E142)</f>
        <v>100</v>
      </c>
      <c r="F135" s="158">
        <f t="shared" si="52"/>
        <v>7497</v>
      </c>
      <c r="G135" s="158">
        <f>+G137+G138+G139+G140+G141+G142</f>
        <v>187</v>
      </c>
      <c r="H135" s="158">
        <f t="shared" ref="H135:AW135" si="53">+H137+H138+H139+H140+H141+H142</f>
        <v>158</v>
      </c>
      <c r="I135" s="158">
        <f t="shared" si="53"/>
        <v>119</v>
      </c>
      <c r="J135" s="158">
        <f t="shared" si="53"/>
        <v>135</v>
      </c>
      <c r="K135" s="158">
        <f t="shared" si="53"/>
        <v>115</v>
      </c>
      <c r="L135" s="158">
        <f t="shared" si="53"/>
        <v>144</v>
      </c>
      <c r="M135" s="158">
        <f t="shared" si="53"/>
        <v>150</v>
      </c>
      <c r="N135" s="158">
        <f t="shared" si="53"/>
        <v>129</v>
      </c>
      <c r="O135" s="158">
        <f t="shared" si="53"/>
        <v>139</v>
      </c>
      <c r="P135" s="158">
        <f t="shared" si="53"/>
        <v>109</v>
      </c>
      <c r="Q135" s="158">
        <f t="shared" si="53"/>
        <v>157</v>
      </c>
      <c r="R135" s="158">
        <f t="shared" si="53"/>
        <v>147</v>
      </c>
      <c r="S135" s="158">
        <f t="shared" si="53"/>
        <v>156</v>
      </c>
      <c r="T135" s="158">
        <f t="shared" si="53"/>
        <v>166</v>
      </c>
      <c r="U135" s="158">
        <f t="shared" si="53"/>
        <v>142</v>
      </c>
      <c r="V135" s="158">
        <f t="shared" si="53"/>
        <v>147</v>
      </c>
      <c r="W135" s="158">
        <f t="shared" si="53"/>
        <v>130</v>
      </c>
      <c r="X135" s="158">
        <f t="shared" si="53"/>
        <v>151</v>
      </c>
      <c r="Y135" s="158">
        <f t="shared" si="53"/>
        <v>139</v>
      </c>
      <c r="Z135" s="158">
        <f t="shared" si="53"/>
        <v>134</v>
      </c>
      <c r="AA135" s="158">
        <f t="shared" si="53"/>
        <v>599</v>
      </c>
      <c r="AB135" s="158">
        <f t="shared" si="53"/>
        <v>613</v>
      </c>
      <c r="AC135" s="158">
        <f t="shared" si="53"/>
        <v>540</v>
      </c>
      <c r="AD135" s="158">
        <f t="shared" si="53"/>
        <v>548</v>
      </c>
      <c r="AE135" s="158">
        <f t="shared" si="53"/>
        <v>517</v>
      </c>
      <c r="AF135" s="158">
        <f t="shared" si="53"/>
        <v>436</v>
      </c>
      <c r="AG135" s="158">
        <f t="shared" si="53"/>
        <v>382</v>
      </c>
      <c r="AH135" s="158">
        <f t="shared" si="53"/>
        <v>327</v>
      </c>
      <c r="AI135" s="158">
        <f t="shared" si="53"/>
        <v>248</v>
      </c>
      <c r="AJ135" s="158">
        <f t="shared" si="53"/>
        <v>179</v>
      </c>
      <c r="AK135" s="158">
        <f t="shared" si="53"/>
        <v>109</v>
      </c>
      <c r="AL135" s="158">
        <f t="shared" si="53"/>
        <v>73</v>
      </c>
      <c r="AM135" s="158">
        <f t="shared" si="53"/>
        <v>37</v>
      </c>
      <c r="AN135" s="158">
        <f t="shared" si="53"/>
        <v>35</v>
      </c>
      <c r="AO135" s="158">
        <f t="shared" si="53"/>
        <v>9</v>
      </c>
      <c r="AP135" s="158">
        <f t="shared" si="53"/>
        <v>90</v>
      </c>
      <c r="AQ135" s="158">
        <f t="shared" si="53"/>
        <v>97</v>
      </c>
      <c r="AR135" s="158">
        <f t="shared" si="53"/>
        <v>226</v>
      </c>
      <c r="AS135" s="158">
        <f t="shared" si="53"/>
        <v>3554</v>
      </c>
      <c r="AT135" s="158">
        <f t="shared" si="53"/>
        <v>358</v>
      </c>
      <c r="AU135" s="158">
        <f t="shared" si="53"/>
        <v>326</v>
      </c>
      <c r="AV135" s="158">
        <f t="shared" si="53"/>
        <v>1545</v>
      </c>
      <c r="AW135" s="158">
        <f t="shared" si="53"/>
        <v>266</v>
      </c>
      <c r="AX135" s="119"/>
      <c r="AY135" s="182"/>
      <c r="AZ135" s="162"/>
    </row>
    <row r="136" spans="1:52" s="180" customFormat="1" ht="16.5" hidden="1" customHeight="1" x14ac:dyDescent="0.2">
      <c r="A136" s="109"/>
      <c r="B136" s="104"/>
      <c r="C136" s="106"/>
      <c r="D136" s="105"/>
      <c r="E136" s="122"/>
      <c r="F136" s="149">
        <f>SUM(G136:AN136)</f>
        <v>100</v>
      </c>
      <c r="G136" s="150">
        <f>G$135*100/$F135</f>
        <v>2.4943310657596371</v>
      </c>
      <c r="H136" s="150">
        <f t="shared" ref="H136:AW136" si="54">H$135*100/$F135</f>
        <v>2.1075096705348808</v>
      </c>
      <c r="I136" s="150">
        <f t="shared" si="54"/>
        <v>1.5873015873015872</v>
      </c>
      <c r="J136" s="150">
        <f t="shared" si="54"/>
        <v>1.8007202881152462</v>
      </c>
      <c r="K136" s="150">
        <f t="shared" si="54"/>
        <v>1.5339469120981726</v>
      </c>
      <c r="L136" s="150">
        <f t="shared" si="54"/>
        <v>1.9207683073229291</v>
      </c>
      <c r="M136" s="150">
        <f t="shared" si="54"/>
        <v>2.0008003201280511</v>
      </c>
      <c r="N136" s="150">
        <f t="shared" si="54"/>
        <v>1.720688275310124</v>
      </c>
      <c r="O136" s="150">
        <f t="shared" si="54"/>
        <v>1.8540749633186608</v>
      </c>
      <c r="P136" s="150">
        <f t="shared" si="54"/>
        <v>1.4539148992930506</v>
      </c>
      <c r="Q136" s="150">
        <f t="shared" si="54"/>
        <v>2.0941710017340269</v>
      </c>
      <c r="R136" s="150">
        <f t="shared" si="54"/>
        <v>1.9607843137254901</v>
      </c>
      <c r="S136" s="150">
        <f t="shared" si="54"/>
        <v>2.0808323329331735</v>
      </c>
      <c r="T136" s="150">
        <f t="shared" si="54"/>
        <v>2.2142190209417101</v>
      </c>
      <c r="U136" s="150">
        <f t="shared" si="54"/>
        <v>1.8940909697212218</v>
      </c>
      <c r="V136" s="150">
        <f t="shared" si="54"/>
        <v>1.9607843137254901</v>
      </c>
      <c r="W136" s="150">
        <f t="shared" si="54"/>
        <v>1.7340269441109777</v>
      </c>
      <c r="X136" s="150">
        <f t="shared" si="54"/>
        <v>2.014138988928905</v>
      </c>
      <c r="Y136" s="150">
        <f t="shared" si="54"/>
        <v>1.8540749633186608</v>
      </c>
      <c r="Z136" s="150">
        <f t="shared" si="54"/>
        <v>1.7873816193143923</v>
      </c>
      <c r="AA136" s="150">
        <f t="shared" si="54"/>
        <v>7.9898626117113514</v>
      </c>
      <c r="AB136" s="150">
        <f t="shared" si="54"/>
        <v>8.176603974923303</v>
      </c>
      <c r="AC136" s="150">
        <f t="shared" si="54"/>
        <v>7.2028811524609848</v>
      </c>
      <c r="AD136" s="150">
        <f t="shared" si="54"/>
        <v>7.3095905028678141</v>
      </c>
      <c r="AE136" s="150">
        <f t="shared" si="54"/>
        <v>6.89609177004135</v>
      </c>
      <c r="AF136" s="150">
        <f t="shared" si="54"/>
        <v>5.8156595971722025</v>
      </c>
      <c r="AG136" s="150">
        <f t="shared" si="54"/>
        <v>5.0953714819261036</v>
      </c>
      <c r="AH136" s="150">
        <f t="shared" si="54"/>
        <v>4.3617446978791516</v>
      </c>
      <c r="AI136" s="150">
        <f t="shared" si="54"/>
        <v>3.3079898626117115</v>
      </c>
      <c r="AJ136" s="150">
        <f t="shared" si="54"/>
        <v>2.3876217153528079</v>
      </c>
      <c r="AK136" s="150">
        <f t="shared" si="54"/>
        <v>1.4539148992930506</v>
      </c>
      <c r="AL136" s="150">
        <f t="shared" si="54"/>
        <v>0.97372282246231823</v>
      </c>
      <c r="AM136" s="150">
        <f t="shared" si="54"/>
        <v>0.49353074563158594</v>
      </c>
      <c r="AN136" s="151">
        <f t="shared" si="54"/>
        <v>0.46685340802987862</v>
      </c>
      <c r="AO136" s="152">
        <f t="shared" si="54"/>
        <v>0.12004801920768307</v>
      </c>
      <c r="AP136" s="150">
        <f t="shared" si="54"/>
        <v>1.2004801920768307</v>
      </c>
      <c r="AQ136" s="151">
        <f t="shared" si="54"/>
        <v>1.2938508736828065</v>
      </c>
      <c r="AR136" s="153">
        <f t="shared" si="54"/>
        <v>3.0145391489929305</v>
      </c>
      <c r="AS136" s="154">
        <f t="shared" si="54"/>
        <v>47.405628918233958</v>
      </c>
      <c r="AT136" s="152">
        <f t="shared" si="54"/>
        <v>4.7752434307056157</v>
      </c>
      <c r="AU136" s="150">
        <f t="shared" si="54"/>
        <v>4.3484060290782978</v>
      </c>
      <c r="AV136" s="151">
        <f t="shared" si="54"/>
        <v>20.608243297318928</v>
      </c>
      <c r="AW136" s="154">
        <f t="shared" si="54"/>
        <v>3.5480859010270773</v>
      </c>
      <c r="AX136" s="119"/>
      <c r="AY136" s="155"/>
      <c r="AZ136" s="156"/>
    </row>
    <row r="137" spans="1:52" s="180" customFormat="1" ht="16.5" hidden="1" customHeight="1" x14ac:dyDescent="0.2">
      <c r="A137" s="171">
        <v>220304</v>
      </c>
      <c r="B137" s="165" t="s">
        <v>204</v>
      </c>
      <c r="C137" s="165" t="s">
        <v>471</v>
      </c>
      <c r="D137" s="172" t="s">
        <v>472</v>
      </c>
      <c r="E137" s="122">
        <v>13.090732654051433</v>
      </c>
      <c r="F137" s="213">
        <f t="shared" si="52"/>
        <v>982</v>
      </c>
      <c r="G137" s="174">
        <v>24</v>
      </c>
      <c r="H137" s="174">
        <v>22</v>
      </c>
      <c r="I137" s="174">
        <v>16</v>
      </c>
      <c r="J137" s="174">
        <v>17</v>
      </c>
      <c r="K137" s="174">
        <v>14</v>
      </c>
      <c r="L137" s="174">
        <v>18</v>
      </c>
      <c r="M137" s="174">
        <v>19</v>
      </c>
      <c r="N137" s="174">
        <v>18</v>
      </c>
      <c r="O137" s="174">
        <v>18</v>
      </c>
      <c r="P137" s="174">
        <v>15</v>
      </c>
      <c r="Q137" s="174">
        <v>21</v>
      </c>
      <c r="R137" s="174">
        <v>19</v>
      </c>
      <c r="S137" s="174">
        <v>20</v>
      </c>
      <c r="T137" s="174">
        <v>22</v>
      </c>
      <c r="U137" s="174">
        <v>18</v>
      </c>
      <c r="V137" s="174">
        <v>19</v>
      </c>
      <c r="W137" s="174">
        <v>17</v>
      </c>
      <c r="X137" s="174">
        <v>19</v>
      </c>
      <c r="Y137" s="174">
        <v>18</v>
      </c>
      <c r="Z137" s="174">
        <v>18</v>
      </c>
      <c r="AA137" s="174">
        <v>79</v>
      </c>
      <c r="AB137" s="174">
        <v>79</v>
      </c>
      <c r="AC137" s="174">
        <v>71</v>
      </c>
      <c r="AD137" s="174">
        <v>73</v>
      </c>
      <c r="AE137" s="174">
        <v>67</v>
      </c>
      <c r="AF137" s="174">
        <v>58</v>
      </c>
      <c r="AG137" s="174">
        <v>50</v>
      </c>
      <c r="AH137" s="174">
        <v>43</v>
      </c>
      <c r="AI137" s="174">
        <v>32</v>
      </c>
      <c r="AJ137" s="174">
        <v>23</v>
      </c>
      <c r="AK137" s="174">
        <v>15</v>
      </c>
      <c r="AL137" s="174">
        <v>10</v>
      </c>
      <c r="AM137" s="174">
        <v>5</v>
      </c>
      <c r="AN137" s="175">
        <v>5</v>
      </c>
      <c r="AO137" s="176">
        <v>1</v>
      </c>
      <c r="AP137" s="174">
        <v>12</v>
      </c>
      <c r="AQ137" s="175">
        <v>11</v>
      </c>
      <c r="AR137" s="177">
        <v>30</v>
      </c>
      <c r="AS137" s="178">
        <v>464</v>
      </c>
      <c r="AT137" s="176">
        <v>47</v>
      </c>
      <c r="AU137" s="174">
        <v>42</v>
      </c>
      <c r="AV137" s="175">
        <v>203</v>
      </c>
      <c r="AW137" s="178">
        <v>35</v>
      </c>
      <c r="AX137" s="119" t="s">
        <v>34</v>
      </c>
      <c r="AY137" s="155" t="s">
        <v>36</v>
      </c>
      <c r="AZ137" s="156" t="s">
        <v>473</v>
      </c>
    </row>
    <row r="138" spans="1:52" s="180" customFormat="1" ht="16.5" hidden="1" customHeight="1" x14ac:dyDescent="0.2">
      <c r="A138" s="171">
        <v>220304</v>
      </c>
      <c r="B138" s="165" t="s">
        <v>204</v>
      </c>
      <c r="C138" s="165" t="s">
        <v>474</v>
      </c>
      <c r="D138" s="172" t="s">
        <v>475</v>
      </c>
      <c r="E138" s="122">
        <v>22.270742358078603</v>
      </c>
      <c r="F138" s="213">
        <f t="shared" si="52"/>
        <v>1671</v>
      </c>
      <c r="G138" s="174">
        <v>42</v>
      </c>
      <c r="H138" s="174">
        <v>35</v>
      </c>
      <c r="I138" s="174">
        <v>27</v>
      </c>
      <c r="J138" s="174">
        <v>30</v>
      </c>
      <c r="K138" s="174">
        <v>26</v>
      </c>
      <c r="L138" s="174">
        <v>32</v>
      </c>
      <c r="M138" s="174">
        <v>33</v>
      </c>
      <c r="N138" s="174">
        <v>29</v>
      </c>
      <c r="O138" s="174">
        <v>31</v>
      </c>
      <c r="P138" s="174">
        <v>24</v>
      </c>
      <c r="Q138" s="174">
        <v>35</v>
      </c>
      <c r="R138" s="174">
        <v>33</v>
      </c>
      <c r="S138" s="174">
        <v>35</v>
      </c>
      <c r="T138" s="174">
        <v>37</v>
      </c>
      <c r="U138" s="174">
        <v>32</v>
      </c>
      <c r="V138" s="174">
        <v>33</v>
      </c>
      <c r="W138" s="174">
        <v>29</v>
      </c>
      <c r="X138" s="174">
        <v>34</v>
      </c>
      <c r="Y138" s="174">
        <v>31</v>
      </c>
      <c r="Z138" s="174">
        <v>30</v>
      </c>
      <c r="AA138" s="174">
        <v>133</v>
      </c>
      <c r="AB138" s="174">
        <v>137</v>
      </c>
      <c r="AC138" s="174">
        <v>120</v>
      </c>
      <c r="AD138" s="174">
        <v>122</v>
      </c>
      <c r="AE138" s="174">
        <v>115</v>
      </c>
      <c r="AF138" s="174">
        <v>97</v>
      </c>
      <c r="AG138" s="174">
        <v>85</v>
      </c>
      <c r="AH138" s="174">
        <v>73</v>
      </c>
      <c r="AI138" s="174">
        <v>55</v>
      </c>
      <c r="AJ138" s="174">
        <v>40</v>
      </c>
      <c r="AK138" s="174">
        <v>24</v>
      </c>
      <c r="AL138" s="174">
        <v>16</v>
      </c>
      <c r="AM138" s="174">
        <v>8</v>
      </c>
      <c r="AN138" s="175">
        <v>8</v>
      </c>
      <c r="AO138" s="176">
        <v>2</v>
      </c>
      <c r="AP138" s="174">
        <v>20</v>
      </c>
      <c r="AQ138" s="175">
        <v>22</v>
      </c>
      <c r="AR138" s="177">
        <v>50</v>
      </c>
      <c r="AS138" s="178">
        <v>792</v>
      </c>
      <c r="AT138" s="176">
        <v>80</v>
      </c>
      <c r="AU138" s="174">
        <v>73</v>
      </c>
      <c r="AV138" s="175">
        <v>344</v>
      </c>
      <c r="AW138" s="178">
        <v>59</v>
      </c>
      <c r="AX138" s="119" t="s">
        <v>34</v>
      </c>
      <c r="AY138" s="155" t="s">
        <v>36</v>
      </c>
      <c r="AZ138" s="156" t="s">
        <v>476</v>
      </c>
    </row>
    <row r="139" spans="1:52" s="180" customFormat="1" ht="16.5" hidden="1" customHeight="1" x14ac:dyDescent="0.2">
      <c r="A139" s="171">
        <v>220304</v>
      </c>
      <c r="B139" s="165" t="s">
        <v>204</v>
      </c>
      <c r="C139" s="165" t="s">
        <v>477</v>
      </c>
      <c r="D139" s="172" t="s">
        <v>478</v>
      </c>
      <c r="E139" s="122">
        <v>11.023774866569626</v>
      </c>
      <c r="F139" s="213">
        <f t="shared" si="52"/>
        <v>826</v>
      </c>
      <c r="G139" s="174">
        <v>21</v>
      </c>
      <c r="H139" s="174">
        <v>17</v>
      </c>
      <c r="I139" s="174">
        <v>13</v>
      </c>
      <c r="J139" s="174">
        <v>15</v>
      </c>
      <c r="K139" s="174">
        <v>13</v>
      </c>
      <c r="L139" s="174">
        <v>16</v>
      </c>
      <c r="M139" s="174">
        <v>17</v>
      </c>
      <c r="N139" s="174">
        <v>14</v>
      </c>
      <c r="O139" s="174">
        <v>15</v>
      </c>
      <c r="P139" s="174">
        <v>12</v>
      </c>
      <c r="Q139" s="174">
        <v>17</v>
      </c>
      <c r="R139" s="174">
        <v>16</v>
      </c>
      <c r="S139" s="174">
        <v>17</v>
      </c>
      <c r="T139" s="174">
        <v>18</v>
      </c>
      <c r="U139" s="174">
        <v>16</v>
      </c>
      <c r="V139" s="174">
        <v>16</v>
      </c>
      <c r="W139" s="174">
        <v>14</v>
      </c>
      <c r="X139" s="174">
        <v>17</v>
      </c>
      <c r="Y139" s="174">
        <v>15</v>
      </c>
      <c r="Z139" s="174">
        <v>15</v>
      </c>
      <c r="AA139" s="174">
        <v>66</v>
      </c>
      <c r="AB139" s="174">
        <v>68</v>
      </c>
      <c r="AC139" s="174">
        <v>60</v>
      </c>
      <c r="AD139" s="174">
        <v>60</v>
      </c>
      <c r="AE139" s="174">
        <v>57</v>
      </c>
      <c r="AF139" s="174">
        <v>48</v>
      </c>
      <c r="AG139" s="174">
        <v>42</v>
      </c>
      <c r="AH139" s="174">
        <v>36</v>
      </c>
      <c r="AI139" s="174">
        <v>27</v>
      </c>
      <c r="AJ139" s="174">
        <v>20</v>
      </c>
      <c r="AK139" s="174">
        <v>12</v>
      </c>
      <c r="AL139" s="174">
        <v>8</v>
      </c>
      <c r="AM139" s="174">
        <v>4</v>
      </c>
      <c r="AN139" s="175">
        <v>4</v>
      </c>
      <c r="AO139" s="176">
        <v>1</v>
      </c>
      <c r="AP139" s="174">
        <v>10</v>
      </c>
      <c r="AQ139" s="175">
        <v>11</v>
      </c>
      <c r="AR139" s="177">
        <v>25</v>
      </c>
      <c r="AS139" s="178">
        <v>392</v>
      </c>
      <c r="AT139" s="176">
        <v>39</v>
      </c>
      <c r="AU139" s="174">
        <v>36</v>
      </c>
      <c r="AV139" s="175">
        <v>170</v>
      </c>
      <c r="AW139" s="178">
        <v>29</v>
      </c>
      <c r="AX139" s="119" t="s">
        <v>34</v>
      </c>
      <c r="AY139" s="155" t="s">
        <v>36</v>
      </c>
      <c r="AZ139" s="156" t="s">
        <v>479</v>
      </c>
    </row>
    <row r="140" spans="1:52" s="180" customFormat="1" ht="16.5" hidden="1" customHeight="1" x14ac:dyDescent="0.2">
      <c r="A140" s="171">
        <v>220304</v>
      </c>
      <c r="B140" s="165" t="s">
        <v>204</v>
      </c>
      <c r="C140" s="165" t="s">
        <v>480</v>
      </c>
      <c r="D140" s="172" t="s">
        <v>481</v>
      </c>
      <c r="E140" s="122">
        <v>20.504609412906355</v>
      </c>
      <c r="F140" s="213">
        <f t="shared" si="52"/>
        <v>1537</v>
      </c>
      <c r="G140" s="174">
        <v>38</v>
      </c>
      <c r="H140" s="174">
        <v>32</v>
      </c>
      <c r="I140" s="174">
        <v>24</v>
      </c>
      <c r="J140" s="174">
        <v>28</v>
      </c>
      <c r="K140" s="174">
        <v>24</v>
      </c>
      <c r="L140" s="174">
        <v>30</v>
      </c>
      <c r="M140" s="174">
        <v>31</v>
      </c>
      <c r="N140" s="174">
        <v>26</v>
      </c>
      <c r="O140" s="174">
        <v>29</v>
      </c>
      <c r="P140" s="174">
        <v>22</v>
      </c>
      <c r="Q140" s="174">
        <v>32</v>
      </c>
      <c r="R140" s="174">
        <v>30</v>
      </c>
      <c r="S140" s="174">
        <v>32</v>
      </c>
      <c r="T140" s="174">
        <v>34</v>
      </c>
      <c r="U140" s="174">
        <v>29</v>
      </c>
      <c r="V140" s="174">
        <v>30</v>
      </c>
      <c r="W140" s="174">
        <v>27</v>
      </c>
      <c r="X140" s="174">
        <v>31</v>
      </c>
      <c r="Y140" s="174">
        <v>29</v>
      </c>
      <c r="Z140" s="174">
        <v>27</v>
      </c>
      <c r="AA140" s="174">
        <v>123</v>
      </c>
      <c r="AB140" s="174">
        <v>126</v>
      </c>
      <c r="AC140" s="174">
        <v>111</v>
      </c>
      <c r="AD140" s="174">
        <v>112</v>
      </c>
      <c r="AE140" s="174">
        <v>106</v>
      </c>
      <c r="AF140" s="174">
        <v>89</v>
      </c>
      <c r="AG140" s="174">
        <v>78</v>
      </c>
      <c r="AH140" s="174">
        <v>67</v>
      </c>
      <c r="AI140" s="174">
        <v>51</v>
      </c>
      <c r="AJ140" s="174">
        <v>37</v>
      </c>
      <c r="AK140" s="174">
        <v>22</v>
      </c>
      <c r="AL140" s="174">
        <v>15</v>
      </c>
      <c r="AM140" s="174">
        <v>8</v>
      </c>
      <c r="AN140" s="175">
        <v>7</v>
      </c>
      <c r="AO140" s="176">
        <v>2</v>
      </c>
      <c r="AP140" s="174">
        <v>18</v>
      </c>
      <c r="AQ140" s="175">
        <v>20</v>
      </c>
      <c r="AR140" s="177">
        <v>46</v>
      </c>
      <c r="AS140" s="178">
        <v>729</v>
      </c>
      <c r="AT140" s="176">
        <v>73</v>
      </c>
      <c r="AU140" s="174">
        <v>67</v>
      </c>
      <c r="AV140" s="175">
        <v>317</v>
      </c>
      <c r="AW140" s="178">
        <v>55</v>
      </c>
      <c r="AX140" s="119" t="s">
        <v>34</v>
      </c>
      <c r="AY140" s="155" t="s">
        <v>36</v>
      </c>
      <c r="AZ140" s="156" t="s">
        <v>482</v>
      </c>
    </row>
    <row r="141" spans="1:52" s="180" customFormat="1" ht="16.5" hidden="1" customHeight="1" x14ac:dyDescent="0.2">
      <c r="A141" s="171">
        <v>220304</v>
      </c>
      <c r="B141" s="165" t="s">
        <v>204</v>
      </c>
      <c r="C141" s="165" t="s">
        <v>483</v>
      </c>
      <c r="D141" s="172" t="s">
        <v>484</v>
      </c>
      <c r="E141" s="122">
        <v>21.193595342066956</v>
      </c>
      <c r="F141" s="213">
        <f t="shared" si="52"/>
        <v>1586</v>
      </c>
      <c r="G141" s="174">
        <v>40</v>
      </c>
      <c r="H141" s="174">
        <v>33</v>
      </c>
      <c r="I141" s="174">
        <v>25</v>
      </c>
      <c r="J141" s="174">
        <v>29</v>
      </c>
      <c r="K141" s="174">
        <v>24</v>
      </c>
      <c r="L141" s="174">
        <v>31</v>
      </c>
      <c r="M141" s="174">
        <v>32</v>
      </c>
      <c r="N141" s="174">
        <v>27</v>
      </c>
      <c r="O141" s="174">
        <v>29</v>
      </c>
      <c r="P141" s="174">
        <v>23</v>
      </c>
      <c r="Q141" s="174">
        <v>33</v>
      </c>
      <c r="R141" s="174">
        <v>31</v>
      </c>
      <c r="S141" s="174">
        <v>33</v>
      </c>
      <c r="T141" s="174">
        <v>35</v>
      </c>
      <c r="U141" s="174">
        <v>30</v>
      </c>
      <c r="V141" s="174">
        <v>31</v>
      </c>
      <c r="W141" s="174">
        <v>28</v>
      </c>
      <c r="X141" s="174">
        <v>32</v>
      </c>
      <c r="Y141" s="174">
        <v>29</v>
      </c>
      <c r="Z141" s="174">
        <v>28</v>
      </c>
      <c r="AA141" s="174">
        <v>127</v>
      </c>
      <c r="AB141" s="174">
        <v>130</v>
      </c>
      <c r="AC141" s="174">
        <v>114</v>
      </c>
      <c r="AD141" s="174">
        <v>116</v>
      </c>
      <c r="AE141" s="174">
        <v>110</v>
      </c>
      <c r="AF141" s="174">
        <v>92</v>
      </c>
      <c r="AG141" s="174">
        <v>81</v>
      </c>
      <c r="AH141" s="174">
        <v>69</v>
      </c>
      <c r="AI141" s="174">
        <v>53</v>
      </c>
      <c r="AJ141" s="174">
        <v>38</v>
      </c>
      <c r="AK141" s="174">
        <v>23</v>
      </c>
      <c r="AL141" s="174">
        <v>15</v>
      </c>
      <c r="AM141" s="174">
        <v>8</v>
      </c>
      <c r="AN141" s="175">
        <v>7</v>
      </c>
      <c r="AO141" s="176">
        <v>2</v>
      </c>
      <c r="AP141" s="174">
        <v>19</v>
      </c>
      <c r="AQ141" s="175">
        <v>21</v>
      </c>
      <c r="AR141" s="177">
        <v>48</v>
      </c>
      <c r="AS141" s="178">
        <v>753</v>
      </c>
      <c r="AT141" s="176">
        <v>76</v>
      </c>
      <c r="AU141" s="174">
        <v>69</v>
      </c>
      <c r="AV141" s="175">
        <v>327</v>
      </c>
      <c r="AW141" s="178">
        <v>56</v>
      </c>
      <c r="AX141" s="119" t="s">
        <v>34</v>
      </c>
      <c r="AY141" s="155" t="s">
        <v>36</v>
      </c>
      <c r="AZ141" s="156" t="s">
        <v>485</v>
      </c>
    </row>
    <row r="142" spans="1:52" s="180" customFormat="1" ht="16.5" hidden="1" customHeight="1" x14ac:dyDescent="0.2">
      <c r="A142" s="171">
        <v>220304</v>
      </c>
      <c r="B142" s="165" t="s">
        <v>204</v>
      </c>
      <c r="C142" s="165" t="s">
        <v>486</v>
      </c>
      <c r="D142" s="172" t="s">
        <v>487</v>
      </c>
      <c r="E142" s="122">
        <v>11.916545366327027</v>
      </c>
      <c r="F142" s="213">
        <f t="shared" si="52"/>
        <v>895</v>
      </c>
      <c r="G142" s="174">
        <v>22</v>
      </c>
      <c r="H142" s="174">
        <v>19</v>
      </c>
      <c r="I142" s="174">
        <v>14</v>
      </c>
      <c r="J142" s="174">
        <v>16</v>
      </c>
      <c r="K142" s="174">
        <v>14</v>
      </c>
      <c r="L142" s="174">
        <v>17</v>
      </c>
      <c r="M142" s="174">
        <v>18</v>
      </c>
      <c r="N142" s="174">
        <v>15</v>
      </c>
      <c r="O142" s="174">
        <v>17</v>
      </c>
      <c r="P142" s="174">
        <v>13</v>
      </c>
      <c r="Q142" s="174">
        <v>19</v>
      </c>
      <c r="R142" s="174">
        <v>18</v>
      </c>
      <c r="S142" s="174">
        <v>19</v>
      </c>
      <c r="T142" s="174">
        <v>20</v>
      </c>
      <c r="U142" s="174">
        <v>17</v>
      </c>
      <c r="V142" s="174">
        <v>18</v>
      </c>
      <c r="W142" s="174">
        <v>15</v>
      </c>
      <c r="X142" s="174">
        <v>18</v>
      </c>
      <c r="Y142" s="174">
        <v>17</v>
      </c>
      <c r="Z142" s="174">
        <v>16</v>
      </c>
      <c r="AA142" s="174">
        <v>71</v>
      </c>
      <c r="AB142" s="174">
        <v>73</v>
      </c>
      <c r="AC142" s="174">
        <v>64</v>
      </c>
      <c r="AD142" s="174">
        <v>65</v>
      </c>
      <c r="AE142" s="174">
        <v>62</v>
      </c>
      <c r="AF142" s="174">
        <v>52</v>
      </c>
      <c r="AG142" s="174">
        <v>46</v>
      </c>
      <c r="AH142" s="174">
        <v>39</v>
      </c>
      <c r="AI142" s="174">
        <v>30</v>
      </c>
      <c r="AJ142" s="174">
        <v>21</v>
      </c>
      <c r="AK142" s="174">
        <v>13</v>
      </c>
      <c r="AL142" s="174">
        <v>9</v>
      </c>
      <c r="AM142" s="174">
        <v>4</v>
      </c>
      <c r="AN142" s="175">
        <v>4</v>
      </c>
      <c r="AO142" s="176">
        <v>1</v>
      </c>
      <c r="AP142" s="174">
        <v>11</v>
      </c>
      <c r="AQ142" s="175">
        <v>12</v>
      </c>
      <c r="AR142" s="177">
        <v>27</v>
      </c>
      <c r="AS142" s="178">
        <v>424</v>
      </c>
      <c r="AT142" s="176">
        <v>43</v>
      </c>
      <c r="AU142" s="174">
        <v>39</v>
      </c>
      <c r="AV142" s="175">
        <v>184</v>
      </c>
      <c r="AW142" s="178">
        <v>32</v>
      </c>
      <c r="AX142" s="119" t="s">
        <v>28</v>
      </c>
      <c r="AY142" s="155" t="s">
        <v>402</v>
      </c>
      <c r="AZ142" s="156" t="s">
        <v>488</v>
      </c>
    </row>
    <row r="143" spans="1:52" s="90" customFormat="1" ht="16.5" hidden="1" customHeight="1" x14ac:dyDescent="0.2">
      <c r="A143" s="158">
        <v>220305</v>
      </c>
      <c r="B143" s="158"/>
      <c r="C143" s="158" t="s">
        <v>22</v>
      </c>
      <c r="D143" s="158" t="s">
        <v>38</v>
      </c>
      <c r="E143" s="123">
        <f>SUM(E145:E146)</f>
        <v>100</v>
      </c>
      <c r="F143" s="158">
        <f t="shared" si="52"/>
        <v>3344</v>
      </c>
      <c r="G143" s="158">
        <f>+G145+G146</f>
        <v>66</v>
      </c>
      <c r="H143" s="158">
        <f t="shared" ref="H143:AW143" si="55">+H145+H146</f>
        <v>75</v>
      </c>
      <c r="I143" s="158">
        <f t="shared" si="55"/>
        <v>86</v>
      </c>
      <c r="J143" s="158">
        <f t="shared" si="55"/>
        <v>68</v>
      </c>
      <c r="K143" s="158">
        <f t="shared" si="55"/>
        <v>53</v>
      </c>
      <c r="L143" s="158">
        <f t="shared" si="55"/>
        <v>55</v>
      </c>
      <c r="M143" s="158">
        <f t="shared" si="55"/>
        <v>62</v>
      </c>
      <c r="N143" s="158">
        <f t="shared" si="55"/>
        <v>63</v>
      </c>
      <c r="O143" s="158">
        <f t="shared" si="55"/>
        <v>50</v>
      </c>
      <c r="P143" s="158">
        <f t="shared" si="55"/>
        <v>79</v>
      </c>
      <c r="Q143" s="158">
        <f t="shared" si="55"/>
        <v>66</v>
      </c>
      <c r="R143" s="158">
        <f t="shared" si="55"/>
        <v>74</v>
      </c>
      <c r="S143" s="158">
        <f t="shared" si="55"/>
        <v>73</v>
      </c>
      <c r="T143" s="158">
        <f t="shared" si="55"/>
        <v>72</v>
      </c>
      <c r="U143" s="158">
        <f t="shared" si="55"/>
        <v>51</v>
      </c>
      <c r="V143" s="158">
        <f t="shared" si="55"/>
        <v>49</v>
      </c>
      <c r="W143" s="158">
        <f t="shared" si="55"/>
        <v>61</v>
      </c>
      <c r="X143" s="158">
        <f t="shared" si="55"/>
        <v>61</v>
      </c>
      <c r="Y143" s="158">
        <f t="shared" si="55"/>
        <v>55</v>
      </c>
      <c r="Z143" s="158">
        <f t="shared" si="55"/>
        <v>56</v>
      </c>
      <c r="AA143" s="158">
        <f t="shared" si="55"/>
        <v>289</v>
      </c>
      <c r="AB143" s="158">
        <f t="shared" si="55"/>
        <v>311</v>
      </c>
      <c r="AC143" s="158">
        <f t="shared" si="55"/>
        <v>277</v>
      </c>
      <c r="AD143" s="158">
        <f t="shared" si="55"/>
        <v>237</v>
      </c>
      <c r="AE143" s="158">
        <f t="shared" si="55"/>
        <v>222</v>
      </c>
      <c r="AF143" s="158">
        <f t="shared" si="55"/>
        <v>181</v>
      </c>
      <c r="AG143" s="158">
        <f t="shared" si="55"/>
        <v>155</v>
      </c>
      <c r="AH143" s="158">
        <f t="shared" si="55"/>
        <v>112</v>
      </c>
      <c r="AI143" s="158">
        <f t="shared" si="55"/>
        <v>113</v>
      </c>
      <c r="AJ143" s="158">
        <f t="shared" si="55"/>
        <v>72</v>
      </c>
      <c r="AK143" s="158">
        <f t="shared" si="55"/>
        <v>48</v>
      </c>
      <c r="AL143" s="158">
        <f t="shared" si="55"/>
        <v>19</v>
      </c>
      <c r="AM143" s="158">
        <f t="shared" si="55"/>
        <v>18</v>
      </c>
      <c r="AN143" s="158">
        <f t="shared" si="55"/>
        <v>15</v>
      </c>
      <c r="AO143" s="158">
        <f t="shared" si="55"/>
        <v>0</v>
      </c>
      <c r="AP143" s="158">
        <f t="shared" si="55"/>
        <v>30</v>
      </c>
      <c r="AQ143" s="158">
        <f t="shared" si="55"/>
        <v>36</v>
      </c>
      <c r="AR143" s="158">
        <f t="shared" si="55"/>
        <v>81</v>
      </c>
      <c r="AS143" s="158">
        <f t="shared" si="55"/>
        <v>1641</v>
      </c>
      <c r="AT143" s="158">
        <f t="shared" si="55"/>
        <v>151</v>
      </c>
      <c r="AU143" s="158">
        <f t="shared" si="55"/>
        <v>133</v>
      </c>
      <c r="AV143" s="158">
        <f t="shared" si="55"/>
        <v>789</v>
      </c>
      <c r="AW143" s="158">
        <f t="shared" si="55"/>
        <v>93</v>
      </c>
      <c r="AX143" s="119"/>
      <c r="AY143" s="182"/>
      <c r="AZ143" s="162"/>
    </row>
    <row r="144" spans="1:52" s="180" customFormat="1" ht="16.5" hidden="1" customHeight="1" x14ac:dyDescent="0.2">
      <c r="A144" s="109"/>
      <c r="B144" s="104"/>
      <c r="C144" s="106"/>
      <c r="D144" s="105"/>
      <c r="E144" s="122"/>
      <c r="F144" s="149">
        <f>SUM(G144:AN144)</f>
        <v>100</v>
      </c>
      <c r="G144" s="150">
        <f>G$143*100/$F143</f>
        <v>1.9736842105263157</v>
      </c>
      <c r="H144" s="150">
        <f t="shared" ref="H144:AW144" si="56">H$143*100/$F143</f>
        <v>2.2428229665071768</v>
      </c>
      <c r="I144" s="150">
        <f t="shared" si="56"/>
        <v>2.5717703349282295</v>
      </c>
      <c r="J144" s="150">
        <f t="shared" si="56"/>
        <v>2.0334928229665072</v>
      </c>
      <c r="K144" s="150">
        <f t="shared" si="56"/>
        <v>1.5849282296650717</v>
      </c>
      <c r="L144" s="150">
        <f t="shared" si="56"/>
        <v>1.6447368421052631</v>
      </c>
      <c r="M144" s="150">
        <f t="shared" si="56"/>
        <v>1.8540669856459331</v>
      </c>
      <c r="N144" s="150">
        <f t="shared" si="56"/>
        <v>1.8839712918660287</v>
      </c>
      <c r="O144" s="150">
        <f t="shared" si="56"/>
        <v>1.4952153110047848</v>
      </c>
      <c r="P144" s="150">
        <f t="shared" si="56"/>
        <v>2.3624401913875599</v>
      </c>
      <c r="Q144" s="150">
        <f t="shared" si="56"/>
        <v>1.9736842105263157</v>
      </c>
      <c r="R144" s="150">
        <f t="shared" si="56"/>
        <v>2.2129186602870812</v>
      </c>
      <c r="S144" s="150">
        <f t="shared" si="56"/>
        <v>2.1830143540669855</v>
      </c>
      <c r="T144" s="150">
        <f t="shared" si="56"/>
        <v>2.1531100478468899</v>
      </c>
      <c r="U144" s="150">
        <f t="shared" si="56"/>
        <v>1.5251196172248804</v>
      </c>
      <c r="V144" s="150">
        <f t="shared" si="56"/>
        <v>1.4653110047846889</v>
      </c>
      <c r="W144" s="150">
        <f t="shared" si="56"/>
        <v>1.8241626794258374</v>
      </c>
      <c r="X144" s="150">
        <f t="shared" si="56"/>
        <v>1.8241626794258374</v>
      </c>
      <c r="Y144" s="150">
        <f t="shared" si="56"/>
        <v>1.6447368421052631</v>
      </c>
      <c r="Z144" s="150">
        <f t="shared" si="56"/>
        <v>1.6746411483253589</v>
      </c>
      <c r="AA144" s="150">
        <f t="shared" si="56"/>
        <v>8.642344497607656</v>
      </c>
      <c r="AB144" s="150">
        <f t="shared" si="56"/>
        <v>9.3002392344497604</v>
      </c>
      <c r="AC144" s="150">
        <f t="shared" si="56"/>
        <v>8.2834928229665064</v>
      </c>
      <c r="AD144" s="150">
        <f t="shared" si="56"/>
        <v>7.0873205741626792</v>
      </c>
      <c r="AE144" s="150">
        <f t="shared" si="56"/>
        <v>6.6387559808612444</v>
      </c>
      <c r="AF144" s="150">
        <f t="shared" si="56"/>
        <v>5.4126794258373208</v>
      </c>
      <c r="AG144" s="150">
        <f t="shared" si="56"/>
        <v>4.6351674641148328</v>
      </c>
      <c r="AH144" s="150">
        <f t="shared" si="56"/>
        <v>3.3492822966507179</v>
      </c>
      <c r="AI144" s="150">
        <f t="shared" si="56"/>
        <v>3.3791866028708135</v>
      </c>
      <c r="AJ144" s="150">
        <f t="shared" si="56"/>
        <v>2.1531100478468899</v>
      </c>
      <c r="AK144" s="150">
        <f t="shared" si="56"/>
        <v>1.4354066985645932</v>
      </c>
      <c r="AL144" s="150">
        <f t="shared" si="56"/>
        <v>0.56818181818181823</v>
      </c>
      <c r="AM144" s="150">
        <f t="shared" si="56"/>
        <v>0.53827751196172247</v>
      </c>
      <c r="AN144" s="151">
        <f t="shared" si="56"/>
        <v>0.44856459330143539</v>
      </c>
      <c r="AO144" s="152">
        <f t="shared" si="56"/>
        <v>0</v>
      </c>
      <c r="AP144" s="150">
        <f t="shared" si="56"/>
        <v>0.89712918660287078</v>
      </c>
      <c r="AQ144" s="151">
        <f t="shared" si="56"/>
        <v>1.0765550239234449</v>
      </c>
      <c r="AR144" s="153">
        <f t="shared" si="56"/>
        <v>2.4222488038277512</v>
      </c>
      <c r="AS144" s="154">
        <f t="shared" si="56"/>
        <v>49.072966507177036</v>
      </c>
      <c r="AT144" s="152">
        <f t="shared" si="56"/>
        <v>4.5155502392344502</v>
      </c>
      <c r="AU144" s="150">
        <f t="shared" si="56"/>
        <v>3.9772727272727271</v>
      </c>
      <c r="AV144" s="151">
        <f t="shared" si="56"/>
        <v>23.594497607655502</v>
      </c>
      <c r="AW144" s="154">
        <f t="shared" si="56"/>
        <v>2.7811004784688995</v>
      </c>
      <c r="AX144" s="119"/>
      <c r="AY144" s="155"/>
      <c r="AZ144" s="156"/>
    </row>
    <row r="145" spans="1:52" s="91" customFormat="1" ht="16.5" hidden="1" customHeight="1" x14ac:dyDescent="0.2">
      <c r="A145" s="171">
        <v>220305</v>
      </c>
      <c r="B145" s="165" t="s">
        <v>204</v>
      </c>
      <c r="C145" s="165" t="s">
        <v>489</v>
      </c>
      <c r="D145" s="214" t="s">
        <v>490</v>
      </c>
      <c r="E145" s="122">
        <v>74.455205811138015</v>
      </c>
      <c r="F145" s="213">
        <f t="shared" ref="F145:F147" si="57">SUM(G145:AN145)</f>
        <v>2487</v>
      </c>
      <c r="G145" s="174">
        <v>49</v>
      </c>
      <c r="H145" s="174">
        <v>56</v>
      </c>
      <c r="I145" s="174">
        <v>64</v>
      </c>
      <c r="J145" s="174">
        <v>51</v>
      </c>
      <c r="K145" s="174">
        <v>39</v>
      </c>
      <c r="L145" s="174">
        <v>41</v>
      </c>
      <c r="M145" s="174">
        <v>46</v>
      </c>
      <c r="N145" s="174">
        <v>47</v>
      </c>
      <c r="O145" s="174">
        <v>37</v>
      </c>
      <c r="P145" s="174">
        <v>59</v>
      </c>
      <c r="Q145" s="174">
        <v>49</v>
      </c>
      <c r="R145" s="174">
        <v>55</v>
      </c>
      <c r="S145" s="174">
        <v>54</v>
      </c>
      <c r="T145" s="174">
        <v>54</v>
      </c>
      <c r="U145" s="174">
        <v>38</v>
      </c>
      <c r="V145" s="174">
        <v>36</v>
      </c>
      <c r="W145" s="174">
        <v>45</v>
      </c>
      <c r="X145" s="174">
        <v>45</v>
      </c>
      <c r="Y145" s="174">
        <v>41</v>
      </c>
      <c r="Z145" s="174">
        <v>42</v>
      </c>
      <c r="AA145" s="174">
        <v>215</v>
      </c>
      <c r="AB145" s="174">
        <v>232</v>
      </c>
      <c r="AC145" s="174">
        <v>206</v>
      </c>
      <c r="AD145" s="174">
        <v>176</v>
      </c>
      <c r="AE145" s="174">
        <v>165</v>
      </c>
      <c r="AF145" s="174">
        <v>135</v>
      </c>
      <c r="AG145" s="174">
        <v>115</v>
      </c>
      <c r="AH145" s="174">
        <v>83</v>
      </c>
      <c r="AI145" s="174">
        <v>84</v>
      </c>
      <c r="AJ145" s="174">
        <v>54</v>
      </c>
      <c r="AK145" s="174">
        <v>36</v>
      </c>
      <c r="AL145" s="174">
        <v>14</v>
      </c>
      <c r="AM145" s="174">
        <v>13</v>
      </c>
      <c r="AN145" s="175">
        <v>11</v>
      </c>
      <c r="AO145" s="176">
        <v>0</v>
      </c>
      <c r="AP145" s="174">
        <v>22</v>
      </c>
      <c r="AQ145" s="175">
        <v>27</v>
      </c>
      <c r="AR145" s="177">
        <v>60</v>
      </c>
      <c r="AS145" s="178">
        <v>1222</v>
      </c>
      <c r="AT145" s="176">
        <v>112</v>
      </c>
      <c r="AU145" s="174">
        <v>99</v>
      </c>
      <c r="AV145" s="175">
        <v>587</v>
      </c>
      <c r="AW145" s="178">
        <v>69</v>
      </c>
      <c r="AX145" s="119" t="s">
        <v>34</v>
      </c>
      <c r="AY145" s="155" t="s">
        <v>457</v>
      </c>
      <c r="AZ145" s="156" t="s">
        <v>491</v>
      </c>
    </row>
    <row r="146" spans="1:52" s="91" customFormat="1" ht="16.5" hidden="1" customHeight="1" x14ac:dyDescent="0.2">
      <c r="A146" s="171">
        <v>220305</v>
      </c>
      <c r="B146" s="165" t="s">
        <v>204</v>
      </c>
      <c r="C146" s="165" t="s">
        <v>492</v>
      </c>
      <c r="D146" s="214" t="s">
        <v>493</v>
      </c>
      <c r="E146" s="122">
        <v>25.544794188861985</v>
      </c>
      <c r="F146" s="213">
        <f t="shared" si="57"/>
        <v>857</v>
      </c>
      <c r="G146" s="174">
        <v>17</v>
      </c>
      <c r="H146" s="174">
        <v>19</v>
      </c>
      <c r="I146" s="174">
        <v>22</v>
      </c>
      <c r="J146" s="174">
        <v>17</v>
      </c>
      <c r="K146" s="174">
        <v>14</v>
      </c>
      <c r="L146" s="174">
        <v>14</v>
      </c>
      <c r="M146" s="174">
        <v>16</v>
      </c>
      <c r="N146" s="174">
        <v>16</v>
      </c>
      <c r="O146" s="174">
        <v>13</v>
      </c>
      <c r="P146" s="174">
        <v>20</v>
      </c>
      <c r="Q146" s="174">
        <v>17</v>
      </c>
      <c r="R146" s="174">
        <v>19</v>
      </c>
      <c r="S146" s="174">
        <v>19</v>
      </c>
      <c r="T146" s="174">
        <v>18</v>
      </c>
      <c r="U146" s="174">
        <v>13</v>
      </c>
      <c r="V146" s="174">
        <v>13</v>
      </c>
      <c r="W146" s="174">
        <v>16</v>
      </c>
      <c r="X146" s="174">
        <v>16</v>
      </c>
      <c r="Y146" s="174">
        <v>14</v>
      </c>
      <c r="Z146" s="174">
        <v>14</v>
      </c>
      <c r="AA146" s="174">
        <v>74</v>
      </c>
      <c r="AB146" s="174">
        <v>79</v>
      </c>
      <c r="AC146" s="174">
        <v>71</v>
      </c>
      <c r="AD146" s="174">
        <v>61</v>
      </c>
      <c r="AE146" s="174">
        <v>57</v>
      </c>
      <c r="AF146" s="174">
        <v>46</v>
      </c>
      <c r="AG146" s="174">
        <v>40</v>
      </c>
      <c r="AH146" s="174">
        <v>29</v>
      </c>
      <c r="AI146" s="174">
        <v>29</v>
      </c>
      <c r="AJ146" s="174">
        <v>18</v>
      </c>
      <c r="AK146" s="174">
        <v>12</v>
      </c>
      <c r="AL146" s="174">
        <v>5</v>
      </c>
      <c r="AM146" s="174">
        <v>5</v>
      </c>
      <c r="AN146" s="175">
        <v>4</v>
      </c>
      <c r="AO146" s="176">
        <v>0</v>
      </c>
      <c r="AP146" s="174">
        <v>8</v>
      </c>
      <c r="AQ146" s="175">
        <v>9</v>
      </c>
      <c r="AR146" s="177">
        <v>21</v>
      </c>
      <c r="AS146" s="178">
        <v>419</v>
      </c>
      <c r="AT146" s="176">
        <v>39</v>
      </c>
      <c r="AU146" s="174">
        <v>34</v>
      </c>
      <c r="AV146" s="175">
        <v>202</v>
      </c>
      <c r="AW146" s="178">
        <v>24</v>
      </c>
      <c r="AX146" s="119" t="s">
        <v>34</v>
      </c>
      <c r="AY146" s="155" t="s">
        <v>35</v>
      </c>
      <c r="AZ146" s="156" t="s">
        <v>494</v>
      </c>
    </row>
    <row r="147" spans="1:52" s="90" customFormat="1" ht="16.5" hidden="1" customHeight="1" x14ac:dyDescent="0.2">
      <c r="A147" s="139">
        <v>220400</v>
      </c>
      <c r="B147" s="215"/>
      <c r="C147" s="215"/>
      <c r="D147" s="195" t="s">
        <v>31</v>
      </c>
      <c r="E147" s="196"/>
      <c r="F147" s="143">
        <f t="shared" si="57"/>
        <v>30915</v>
      </c>
      <c r="G147" s="143">
        <f t="shared" ref="G147:AW147" si="58">SUM(G149+G162+G167+G171+G175+G179)</f>
        <v>597</v>
      </c>
      <c r="H147" s="143">
        <f t="shared" si="58"/>
        <v>567</v>
      </c>
      <c r="I147" s="143">
        <f t="shared" si="58"/>
        <v>489</v>
      </c>
      <c r="J147" s="143">
        <f t="shared" si="58"/>
        <v>555</v>
      </c>
      <c r="K147" s="143">
        <f t="shared" si="58"/>
        <v>573</v>
      </c>
      <c r="L147" s="143">
        <f t="shared" si="58"/>
        <v>624</v>
      </c>
      <c r="M147" s="143">
        <f t="shared" si="58"/>
        <v>517</v>
      </c>
      <c r="N147" s="143">
        <f t="shared" si="58"/>
        <v>531</v>
      </c>
      <c r="O147" s="143">
        <f t="shared" si="58"/>
        <v>555</v>
      </c>
      <c r="P147" s="143">
        <f t="shared" si="58"/>
        <v>575</v>
      </c>
      <c r="Q147" s="143">
        <f t="shared" si="58"/>
        <v>594</v>
      </c>
      <c r="R147" s="143">
        <f t="shared" si="58"/>
        <v>536</v>
      </c>
      <c r="S147" s="143">
        <f t="shared" si="58"/>
        <v>632</v>
      </c>
      <c r="T147" s="143">
        <f t="shared" si="58"/>
        <v>592</v>
      </c>
      <c r="U147" s="143">
        <f t="shared" si="58"/>
        <v>586</v>
      </c>
      <c r="V147" s="143">
        <f t="shared" si="58"/>
        <v>579</v>
      </c>
      <c r="W147" s="143">
        <f t="shared" si="58"/>
        <v>575</v>
      </c>
      <c r="X147" s="143">
        <f t="shared" si="58"/>
        <v>561</v>
      </c>
      <c r="Y147" s="143">
        <f t="shared" si="58"/>
        <v>584</v>
      </c>
      <c r="Z147" s="143">
        <f t="shared" si="58"/>
        <v>557</v>
      </c>
      <c r="AA147" s="143">
        <f t="shared" si="58"/>
        <v>2411</v>
      </c>
      <c r="AB147" s="143">
        <f t="shared" si="58"/>
        <v>2442</v>
      </c>
      <c r="AC147" s="143">
        <f t="shared" si="58"/>
        <v>2382</v>
      </c>
      <c r="AD147" s="143">
        <f t="shared" si="58"/>
        <v>2202</v>
      </c>
      <c r="AE147" s="143">
        <f t="shared" si="58"/>
        <v>1975</v>
      </c>
      <c r="AF147" s="143">
        <f t="shared" si="58"/>
        <v>1731</v>
      </c>
      <c r="AG147" s="143">
        <f t="shared" si="58"/>
        <v>1617</v>
      </c>
      <c r="AH147" s="143">
        <f t="shared" si="58"/>
        <v>1501</v>
      </c>
      <c r="AI147" s="143">
        <f t="shared" si="58"/>
        <v>1178</v>
      </c>
      <c r="AJ147" s="143">
        <f t="shared" si="58"/>
        <v>817</v>
      </c>
      <c r="AK147" s="143">
        <f t="shared" si="58"/>
        <v>544</v>
      </c>
      <c r="AL147" s="143">
        <f t="shared" si="58"/>
        <v>329</v>
      </c>
      <c r="AM147" s="143">
        <f t="shared" si="58"/>
        <v>219</v>
      </c>
      <c r="AN147" s="144">
        <f t="shared" si="58"/>
        <v>188</v>
      </c>
      <c r="AO147" s="145">
        <f t="shared" si="58"/>
        <v>41</v>
      </c>
      <c r="AP147" s="143">
        <f t="shared" si="58"/>
        <v>324</v>
      </c>
      <c r="AQ147" s="144">
        <f t="shared" si="58"/>
        <v>273</v>
      </c>
      <c r="AR147" s="146">
        <f t="shared" si="58"/>
        <v>731</v>
      </c>
      <c r="AS147" s="147">
        <f t="shared" si="58"/>
        <v>14218</v>
      </c>
      <c r="AT147" s="145">
        <f t="shared" si="58"/>
        <v>1421</v>
      </c>
      <c r="AU147" s="143">
        <f t="shared" si="58"/>
        <v>1339</v>
      </c>
      <c r="AV147" s="144">
        <f t="shared" si="58"/>
        <v>6225</v>
      </c>
      <c r="AW147" s="147">
        <f t="shared" si="58"/>
        <v>1069</v>
      </c>
      <c r="AX147" s="148"/>
      <c r="AY147" s="132"/>
      <c r="AZ147" s="133"/>
    </row>
    <row r="148" spans="1:52" s="183" customFormat="1" ht="16.5" hidden="1" customHeight="1" x14ac:dyDescent="0.2">
      <c r="A148" s="109"/>
      <c r="B148" s="104"/>
      <c r="C148" s="106"/>
      <c r="D148" s="105"/>
      <c r="E148" s="122"/>
      <c r="F148" s="149">
        <f>SUM(G148:AN148)</f>
        <v>100</v>
      </c>
      <c r="G148" s="150">
        <f>G$147*100/$F147</f>
        <v>1.9311014070839398</v>
      </c>
      <c r="H148" s="150">
        <f t="shared" ref="H148:AW148" si="59">H$147*100/$F147</f>
        <v>1.8340611353711791</v>
      </c>
      <c r="I148" s="150">
        <f t="shared" si="59"/>
        <v>1.5817564289180011</v>
      </c>
      <c r="J148" s="150">
        <f t="shared" si="59"/>
        <v>1.7952450266860747</v>
      </c>
      <c r="K148" s="150">
        <f t="shared" si="59"/>
        <v>1.8534691897137312</v>
      </c>
      <c r="L148" s="150">
        <f t="shared" si="59"/>
        <v>2.0184376516254248</v>
      </c>
      <c r="M148" s="150">
        <f t="shared" si="59"/>
        <v>1.6723273491832444</v>
      </c>
      <c r="N148" s="150">
        <f t="shared" si="59"/>
        <v>1.717612809315866</v>
      </c>
      <c r="O148" s="150">
        <f t="shared" si="59"/>
        <v>1.7952450266860747</v>
      </c>
      <c r="P148" s="150">
        <f t="shared" si="59"/>
        <v>1.8599385411612486</v>
      </c>
      <c r="Q148" s="150">
        <f t="shared" si="59"/>
        <v>1.9213973799126638</v>
      </c>
      <c r="R148" s="150">
        <f t="shared" si="59"/>
        <v>1.7337861879346594</v>
      </c>
      <c r="S148" s="150">
        <f t="shared" si="59"/>
        <v>2.0443150574154942</v>
      </c>
      <c r="T148" s="150">
        <f t="shared" si="59"/>
        <v>1.9149280284651464</v>
      </c>
      <c r="U148" s="150">
        <f t="shared" si="59"/>
        <v>1.8955199741225943</v>
      </c>
      <c r="V148" s="150">
        <f t="shared" si="59"/>
        <v>1.8728772440562833</v>
      </c>
      <c r="W148" s="150">
        <f t="shared" si="59"/>
        <v>1.8599385411612486</v>
      </c>
      <c r="X148" s="150">
        <f t="shared" si="59"/>
        <v>1.814653081028627</v>
      </c>
      <c r="Y148" s="150">
        <f t="shared" si="59"/>
        <v>1.8890506226750767</v>
      </c>
      <c r="Z148" s="150">
        <f t="shared" si="59"/>
        <v>1.801714378133592</v>
      </c>
      <c r="AA148" s="150">
        <f t="shared" si="59"/>
        <v>7.7988031699822091</v>
      </c>
      <c r="AB148" s="150">
        <f t="shared" si="59"/>
        <v>7.8990781174187283</v>
      </c>
      <c r="AC148" s="150">
        <f t="shared" si="59"/>
        <v>7.7049975739932073</v>
      </c>
      <c r="AD148" s="150">
        <f t="shared" si="59"/>
        <v>7.1227559437166423</v>
      </c>
      <c r="AE148" s="150">
        <f t="shared" si="59"/>
        <v>6.3884845544234192</v>
      </c>
      <c r="AF148" s="150">
        <f t="shared" si="59"/>
        <v>5.5992236778262976</v>
      </c>
      <c r="AG148" s="150">
        <f t="shared" si="59"/>
        <v>5.2304706453178067</v>
      </c>
      <c r="AH148" s="150">
        <f t="shared" si="59"/>
        <v>4.8552482613617984</v>
      </c>
      <c r="AI148" s="150">
        <f t="shared" si="59"/>
        <v>3.8104480025877407</v>
      </c>
      <c r="AJ148" s="150">
        <f t="shared" si="59"/>
        <v>2.6427300663108522</v>
      </c>
      <c r="AK148" s="150">
        <f t="shared" si="59"/>
        <v>1.7596635937247291</v>
      </c>
      <c r="AL148" s="150">
        <f t="shared" si="59"/>
        <v>1.06420831311661</v>
      </c>
      <c r="AM148" s="150">
        <f t="shared" si="59"/>
        <v>0.70839398350315386</v>
      </c>
      <c r="AN148" s="151">
        <f t="shared" si="59"/>
        <v>0.60811903606663431</v>
      </c>
      <c r="AO148" s="152">
        <f t="shared" si="59"/>
        <v>0.13262170467410642</v>
      </c>
      <c r="AP148" s="150">
        <f t="shared" si="59"/>
        <v>1.0480349344978166</v>
      </c>
      <c r="AQ148" s="151">
        <f t="shared" si="59"/>
        <v>0.88306647258612325</v>
      </c>
      <c r="AR148" s="153">
        <f t="shared" si="59"/>
        <v>2.3645479540676049</v>
      </c>
      <c r="AS148" s="154">
        <f t="shared" si="59"/>
        <v>45.990619440401098</v>
      </c>
      <c r="AT148" s="152">
        <f t="shared" si="59"/>
        <v>4.5964742034611028</v>
      </c>
      <c r="AU148" s="150">
        <f t="shared" si="59"/>
        <v>4.3312307941128898</v>
      </c>
      <c r="AV148" s="151">
        <f t="shared" si="59"/>
        <v>20.135856380397865</v>
      </c>
      <c r="AW148" s="154">
        <f t="shared" si="59"/>
        <v>3.4578683486980428</v>
      </c>
      <c r="AX148" s="119"/>
      <c r="AY148" s="155"/>
      <c r="AZ148" s="156"/>
    </row>
    <row r="149" spans="1:52" s="90" customFormat="1" ht="16.5" hidden="1" customHeight="1" x14ac:dyDescent="0.2">
      <c r="A149" s="158">
        <v>220401</v>
      </c>
      <c r="B149" s="158"/>
      <c r="C149" s="158" t="s">
        <v>22</v>
      </c>
      <c r="D149" s="158" t="s">
        <v>39</v>
      </c>
      <c r="E149" s="123">
        <f>SUM(E151:E161)</f>
        <v>100.00000000000001</v>
      </c>
      <c r="F149" s="158">
        <f t="shared" ref="F149:F162" si="60">SUM(G149:AN149)</f>
        <v>15207</v>
      </c>
      <c r="G149" s="158">
        <f>+G151+G152+G153+G154+G155+G156+G157+G158+G159+G160+G161</f>
        <v>265</v>
      </c>
      <c r="H149" s="158">
        <f t="shared" ref="H149:AW149" si="61">+H151+H152+H153+H154+H155+H156+H157+H158+H159+H160+H161</f>
        <v>288</v>
      </c>
      <c r="I149" s="158">
        <f t="shared" si="61"/>
        <v>246</v>
      </c>
      <c r="J149" s="158">
        <f t="shared" si="61"/>
        <v>278</v>
      </c>
      <c r="K149" s="158">
        <f t="shared" si="61"/>
        <v>299</v>
      </c>
      <c r="L149" s="158">
        <f t="shared" si="61"/>
        <v>285</v>
      </c>
      <c r="M149" s="158">
        <f t="shared" si="61"/>
        <v>268</v>
      </c>
      <c r="N149" s="158">
        <f t="shared" si="61"/>
        <v>279</v>
      </c>
      <c r="O149" s="158">
        <f t="shared" si="61"/>
        <v>296</v>
      </c>
      <c r="P149" s="158">
        <f t="shared" si="61"/>
        <v>293</v>
      </c>
      <c r="Q149" s="158">
        <f t="shared" si="61"/>
        <v>305</v>
      </c>
      <c r="R149" s="158">
        <f t="shared" si="61"/>
        <v>259</v>
      </c>
      <c r="S149" s="158">
        <f t="shared" si="61"/>
        <v>321</v>
      </c>
      <c r="T149" s="158">
        <f t="shared" si="61"/>
        <v>299</v>
      </c>
      <c r="U149" s="158">
        <f t="shared" si="61"/>
        <v>307</v>
      </c>
      <c r="V149" s="158">
        <f t="shared" si="61"/>
        <v>277</v>
      </c>
      <c r="W149" s="158">
        <f t="shared" si="61"/>
        <v>280</v>
      </c>
      <c r="X149" s="158">
        <f t="shared" si="61"/>
        <v>260</v>
      </c>
      <c r="Y149" s="158">
        <f t="shared" si="61"/>
        <v>278</v>
      </c>
      <c r="Z149" s="158">
        <f t="shared" si="61"/>
        <v>272</v>
      </c>
      <c r="AA149" s="158">
        <f t="shared" si="61"/>
        <v>1188</v>
      </c>
      <c r="AB149" s="158">
        <f t="shared" si="61"/>
        <v>1186</v>
      </c>
      <c r="AC149" s="158">
        <f t="shared" si="61"/>
        <v>1101</v>
      </c>
      <c r="AD149" s="158">
        <f t="shared" si="61"/>
        <v>1063</v>
      </c>
      <c r="AE149" s="158">
        <f t="shared" si="61"/>
        <v>926</v>
      </c>
      <c r="AF149" s="158">
        <f t="shared" si="61"/>
        <v>868</v>
      </c>
      <c r="AG149" s="158">
        <f t="shared" si="61"/>
        <v>824</v>
      </c>
      <c r="AH149" s="158">
        <f t="shared" si="61"/>
        <v>741</v>
      </c>
      <c r="AI149" s="158">
        <f t="shared" si="61"/>
        <v>582</v>
      </c>
      <c r="AJ149" s="158">
        <f t="shared" si="61"/>
        <v>410</v>
      </c>
      <c r="AK149" s="158">
        <f t="shared" si="61"/>
        <v>262</v>
      </c>
      <c r="AL149" s="158">
        <f t="shared" si="61"/>
        <v>178</v>
      </c>
      <c r="AM149" s="158">
        <f t="shared" si="61"/>
        <v>116</v>
      </c>
      <c r="AN149" s="158">
        <f t="shared" si="61"/>
        <v>107</v>
      </c>
      <c r="AO149" s="158">
        <f t="shared" si="61"/>
        <v>18</v>
      </c>
      <c r="AP149" s="158">
        <f t="shared" si="61"/>
        <v>142</v>
      </c>
      <c r="AQ149" s="158">
        <f t="shared" si="61"/>
        <v>123</v>
      </c>
      <c r="AR149" s="158">
        <f t="shared" si="61"/>
        <v>322</v>
      </c>
      <c r="AS149" s="158">
        <f t="shared" si="61"/>
        <v>6947</v>
      </c>
      <c r="AT149" s="158">
        <f t="shared" si="61"/>
        <v>759</v>
      </c>
      <c r="AU149" s="158">
        <f t="shared" si="61"/>
        <v>648</v>
      </c>
      <c r="AV149" s="158">
        <f t="shared" si="61"/>
        <v>2977</v>
      </c>
      <c r="AW149" s="158">
        <f t="shared" si="61"/>
        <v>583</v>
      </c>
      <c r="AX149" s="119"/>
      <c r="AY149" s="182"/>
      <c r="AZ149" s="162"/>
    </row>
    <row r="150" spans="1:52" s="180" customFormat="1" ht="16.5" hidden="1" customHeight="1" x14ac:dyDescent="0.2">
      <c r="A150" s="109"/>
      <c r="B150" s="104"/>
      <c r="C150" s="106"/>
      <c r="D150" s="105"/>
      <c r="E150" s="122"/>
      <c r="F150" s="149">
        <f>SUM(G150:AN150)</f>
        <v>100.00000000000003</v>
      </c>
      <c r="G150" s="150">
        <f>G$149*100/$F149</f>
        <v>1.7426185309396989</v>
      </c>
      <c r="H150" s="150">
        <f t="shared" ref="H150:AW150" si="62">H$149*100/$F149</f>
        <v>1.8938646675872952</v>
      </c>
      <c r="I150" s="150">
        <f t="shared" si="62"/>
        <v>1.6176760702308148</v>
      </c>
      <c r="J150" s="150">
        <f t="shared" si="62"/>
        <v>1.8281054777405141</v>
      </c>
      <c r="K150" s="150">
        <f t="shared" si="62"/>
        <v>1.9661997764187544</v>
      </c>
      <c r="L150" s="150">
        <f t="shared" si="62"/>
        <v>1.874136910633261</v>
      </c>
      <c r="M150" s="150">
        <f t="shared" si="62"/>
        <v>1.762346287893733</v>
      </c>
      <c r="N150" s="150">
        <f t="shared" si="62"/>
        <v>1.8346813967251923</v>
      </c>
      <c r="O150" s="150">
        <f t="shared" si="62"/>
        <v>1.9464720194647203</v>
      </c>
      <c r="P150" s="150">
        <f t="shared" si="62"/>
        <v>1.9267442625106859</v>
      </c>
      <c r="Q150" s="150">
        <f t="shared" si="62"/>
        <v>2.005655290326823</v>
      </c>
      <c r="R150" s="150">
        <f t="shared" si="62"/>
        <v>1.7031630170316301</v>
      </c>
      <c r="S150" s="150">
        <f t="shared" si="62"/>
        <v>2.1108699940816731</v>
      </c>
      <c r="T150" s="150">
        <f t="shared" si="62"/>
        <v>1.9661997764187544</v>
      </c>
      <c r="U150" s="150">
        <f t="shared" si="62"/>
        <v>2.0188071282961793</v>
      </c>
      <c r="V150" s="150">
        <f t="shared" si="62"/>
        <v>1.8215295587558362</v>
      </c>
      <c r="W150" s="150">
        <f t="shared" si="62"/>
        <v>1.8412573157098704</v>
      </c>
      <c r="X150" s="150">
        <f t="shared" si="62"/>
        <v>1.7097389360163082</v>
      </c>
      <c r="Y150" s="150">
        <f t="shared" si="62"/>
        <v>1.8281054777405141</v>
      </c>
      <c r="Z150" s="150">
        <f t="shared" si="62"/>
        <v>1.7886499638324456</v>
      </c>
      <c r="AA150" s="150">
        <f t="shared" si="62"/>
        <v>7.8121917537975936</v>
      </c>
      <c r="AB150" s="150">
        <f t="shared" si="62"/>
        <v>7.7990399158282369</v>
      </c>
      <c r="AC150" s="150">
        <f t="shared" si="62"/>
        <v>7.2400868021305982</v>
      </c>
      <c r="AD150" s="150">
        <f t="shared" si="62"/>
        <v>6.9902018807128297</v>
      </c>
      <c r="AE150" s="150">
        <f t="shared" si="62"/>
        <v>6.0893009798119291</v>
      </c>
      <c r="AF150" s="150">
        <f t="shared" si="62"/>
        <v>5.7078976787005988</v>
      </c>
      <c r="AG150" s="150">
        <f t="shared" si="62"/>
        <v>5.418557243374762</v>
      </c>
      <c r="AH150" s="150">
        <f t="shared" si="62"/>
        <v>4.8727559676464782</v>
      </c>
      <c r="AI150" s="150">
        <f t="shared" si="62"/>
        <v>3.8271848490826592</v>
      </c>
      <c r="AJ150" s="150">
        <f t="shared" si="62"/>
        <v>2.6961267837180247</v>
      </c>
      <c r="AK150" s="150">
        <f t="shared" si="62"/>
        <v>1.7228907739856645</v>
      </c>
      <c r="AL150" s="150">
        <f t="shared" si="62"/>
        <v>1.1705135792727033</v>
      </c>
      <c r="AM150" s="150">
        <f t="shared" si="62"/>
        <v>0.76280660222266061</v>
      </c>
      <c r="AN150" s="151">
        <f t="shared" si="62"/>
        <v>0.70362333136055766</v>
      </c>
      <c r="AO150" s="152">
        <f t="shared" si="62"/>
        <v>0.11836654172420595</v>
      </c>
      <c r="AP150" s="150">
        <f t="shared" si="62"/>
        <v>0.93378049582429146</v>
      </c>
      <c r="AQ150" s="151">
        <f t="shared" si="62"/>
        <v>0.80883803511540742</v>
      </c>
      <c r="AR150" s="153">
        <f t="shared" si="62"/>
        <v>2.117445913066351</v>
      </c>
      <c r="AS150" s="154">
        <f t="shared" si="62"/>
        <v>45.682909186558824</v>
      </c>
      <c r="AT150" s="152">
        <f t="shared" si="62"/>
        <v>4.9911225093706841</v>
      </c>
      <c r="AU150" s="150">
        <f t="shared" si="62"/>
        <v>4.2611955020714145</v>
      </c>
      <c r="AV150" s="151">
        <f t="shared" si="62"/>
        <v>19.57651081738673</v>
      </c>
      <c r="AW150" s="154">
        <f t="shared" si="62"/>
        <v>3.8337607680673376</v>
      </c>
      <c r="AX150" s="119"/>
      <c r="AY150" s="155"/>
      <c r="AZ150" s="156"/>
    </row>
    <row r="151" spans="1:52" s="180" customFormat="1" ht="16.5" hidden="1" customHeight="1" x14ac:dyDescent="0.2">
      <c r="A151" s="171">
        <v>220401</v>
      </c>
      <c r="B151" s="165" t="s">
        <v>272</v>
      </c>
      <c r="C151" s="165" t="s">
        <v>495</v>
      </c>
      <c r="D151" s="172" t="s">
        <v>496</v>
      </c>
      <c r="E151" s="122">
        <v>41.027496382054998</v>
      </c>
      <c r="F151" s="213">
        <f t="shared" si="60"/>
        <v>6251</v>
      </c>
      <c r="G151" s="174">
        <v>109</v>
      </c>
      <c r="H151" s="174">
        <v>118</v>
      </c>
      <c r="I151" s="174">
        <v>100</v>
      </c>
      <c r="J151" s="174">
        <v>115</v>
      </c>
      <c r="K151" s="174">
        <v>122</v>
      </c>
      <c r="L151" s="174">
        <v>120</v>
      </c>
      <c r="M151" s="174">
        <v>110</v>
      </c>
      <c r="N151" s="174">
        <v>116</v>
      </c>
      <c r="O151" s="174">
        <v>121</v>
      </c>
      <c r="P151" s="174">
        <v>119</v>
      </c>
      <c r="Q151" s="174">
        <v>125</v>
      </c>
      <c r="R151" s="174">
        <v>106</v>
      </c>
      <c r="S151" s="174">
        <v>131</v>
      </c>
      <c r="T151" s="174">
        <v>122</v>
      </c>
      <c r="U151" s="174">
        <v>126</v>
      </c>
      <c r="V151" s="174">
        <v>114</v>
      </c>
      <c r="W151" s="174">
        <v>117</v>
      </c>
      <c r="X151" s="174">
        <v>107</v>
      </c>
      <c r="Y151" s="174">
        <v>115</v>
      </c>
      <c r="Z151" s="174">
        <v>112</v>
      </c>
      <c r="AA151" s="174">
        <v>489</v>
      </c>
      <c r="AB151" s="174">
        <v>488</v>
      </c>
      <c r="AC151" s="174">
        <v>451</v>
      </c>
      <c r="AD151" s="174">
        <v>437</v>
      </c>
      <c r="AE151" s="174">
        <v>380</v>
      </c>
      <c r="AF151" s="174">
        <v>356</v>
      </c>
      <c r="AG151" s="174">
        <v>339</v>
      </c>
      <c r="AH151" s="174">
        <v>304</v>
      </c>
      <c r="AI151" s="174">
        <v>239</v>
      </c>
      <c r="AJ151" s="174">
        <v>169</v>
      </c>
      <c r="AK151" s="174">
        <v>108</v>
      </c>
      <c r="AL151" s="174">
        <v>73</v>
      </c>
      <c r="AM151" s="174">
        <v>48</v>
      </c>
      <c r="AN151" s="175">
        <v>45</v>
      </c>
      <c r="AO151" s="176">
        <v>8</v>
      </c>
      <c r="AP151" s="174">
        <v>59</v>
      </c>
      <c r="AQ151" s="175">
        <v>51</v>
      </c>
      <c r="AR151" s="177">
        <v>131</v>
      </c>
      <c r="AS151" s="178">
        <v>2850</v>
      </c>
      <c r="AT151" s="176">
        <v>312</v>
      </c>
      <c r="AU151" s="174">
        <v>265</v>
      </c>
      <c r="AV151" s="175">
        <v>1221</v>
      </c>
      <c r="AW151" s="178">
        <v>239</v>
      </c>
      <c r="AX151" s="119" t="s">
        <v>31</v>
      </c>
      <c r="AY151" s="155" t="s">
        <v>39</v>
      </c>
      <c r="AZ151" s="156" t="s">
        <v>497</v>
      </c>
    </row>
    <row r="152" spans="1:52" s="180" customFormat="1" ht="16.5" hidden="1" customHeight="1" x14ac:dyDescent="0.2">
      <c r="A152" s="171">
        <v>220401</v>
      </c>
      <c r="B152" s="165" t="s">
        <v>204</v>
      </c>
      <c r="C152" s="165" t="s">
        <v>498</v>
      </c>
      <c r="D152" s="172" t="s">
        <v>499</v>
      </c>
      <c r="E152" s="122">
        <v>6.3836629683228816</v>
      </c>
      <c r="F152" s="213">
        <f t="shared" si="60"/>
        <v>971</v>
      </c>
      <c r="G152" s="174">
        <v>17</v>
      </c>
      <c r="H152" s="174">
        <v>18</v>
      </c>
      <c r="I152" s="174">
        <v>16</v>
      </c>
      <c r="J152" s="174">
        <v>18</v>
      </c>
      <c r="K152" s="174">
        <v>19</v>
      </c>
      <c r="L152" s="174">
        <v>18</v>
      </c>
      <c r="M152" s="174">
        <v>17</v>
      </c>
      <c r="N152" s="174">
        <v>18</v>
      </c>
      <c r="O152" s="174">
        <v>19</v>
      </c>
      <c r="P152" s="174">
        <v>19</v>
      </c>
      <c r="Q152" s="174">
        <v>19</v>
      </c>
      <c r="R152" s="174">
        <v>17</v>
      </c>
      <c r="S152" s="174">
        <v>20</v>
      </c>
      <c r="T152" s="174">
        <v>19</v>
      </c>
      <c r="U152" s="174">
        <v>20</v>
      </c>
      <c r="V152" s="174">
        <v>18</v>
      </c>
      <c r="W152" s="174">
        <v>18</v>
      </c>
      <c r="X152" s="174">
        <v>17</v>
      </c>
      <c r="Y152" s="174">
        <v>18</v>
      </c>
      <c r="Z152" s="174">
        <v>17</v>
      </c>
      <c r="AA152" s="174">
        <v>76</v>
      </c>
      <c r="AB152" s="174">
        <v>76</v>
      </c>
      <c r="AC152" s="174">
        <v>70</v>
      </c>
      <c r="AD152" s="174">
        <v>68</v>
      </c>
      <c r="AE152" s="174">
        <v>59</v>
      </c>
      <c r="AF152" s="174">
        <v>55</v>
      </c>
      <c r="AG152" s="174">
        <v>53</v>
      </c>
      <c r="AH152" s="174">
        <v>47</v>
      </c>
      <c r="AI152" s="174">
        <v>37</v>
      </c>
      <c r="AJ152" s="174">
        <v>26</v>
      </c>
      <c r="AK152" s="174">
        <v>17</v>
      </c>
      <c r="AL152" s="174">
        <v>11</v>
      </c>
      <c r="AM152" s="174">
        <v>7</v>
      </c>
      <c r="AN152" s="175">
        <v>7</v>
      </c>
      <c r="AO152" s="176">
        <v>1</v>
      </c>
      <c r="AP152" s="174">
        <v>9</v>
      </c>
      <c r="AQ152" s="175">
        <v>8</v>
      </c>
      <c r="AR152" s="177">
        <v>21</v>
      </c>
      <c r="AS152" s="178">
        <v>443</v>
      </c>
      <c r="AT152" s="176">
        <v>48</v>
      </c>
      <c r="AU152" s="174">
        <v>41</v>
      </c>
      <c r="AV152" s="175">
        <v>190</v>
      </c>
      <c r="AW152" s="178">
        <v>37</v>
      </c>
      <c r="AX152" s="119" t="s">
        <v>31</v>
      </c>
      <c r="AY152" s="155" t="s">
        <v>39</v>
      </c>
      <c r="AZ152" s="156" t="s">
        <v>500</v>
      </c>
    </row>
    <row r="153" spans="1:52" s="180" customFormat="1" ht="16.5" hidden="1" customHeight="1" x14ac:dyDescent="0.2">
      <c r="A153" s="171">
        <v>220401</v>
      </c>
      <c r="B153" s="165" t="s">
        <v>204</v>
      </c>
      <c r="C153" s="165" t="s">
        <v>501</v>
      </c>
      <c r="D153" s="172" t="s">
        <v>502</v>
      </c>
      <c r="E153" s="122">
        <v>3.9958192635471943</v>
      </c>
      <c r="F153" s="213">
        <f t="shared" si="60"/>
        <v>606</v>
      </c>
      <c r="G153" s="174">
        <v>11</v>
      </c>
      <c r="H153" s="174">
        <v>12</v>
      </c>
      <c r="I153" s="174">
        <v>10</v>
      </c>
      <c r="J153" s="174">
        <v>11</v>
      </c>
      <c r="K153" s="174">
        <v>12</v>
      </c>
      <c r="L153" s="174">
        <v>11</v>
      </c>
      <c r="M153" s="174">
        <v>11</v>
      </c>
      <c r="N153" s="174">
        <v>11</v>
      </c>
      <c r="O153" s="174">
        <v>12</v>
      </c>
      <c r="P153" s="174">
        <v>12</v>
      </c>
      <c r="Q153" s="174">
        <v>12</v>
      </c>
      <c r="R153" s="174">
        <v>10</v>
      </c>
      <c r="S153" s="174">
        <v>13</v>
      </c>
      <c r="T153" s="174">
        <v>12</v>
      </c>
      <c r="U153" s="174">
        <v>12</v>
      </c>
      <c r="V153" s="174">
        <v>11</v>
      </c>
      <c r="W153" s="174">
        <v>11</v>
      </c>
      <c r="X153" s="174">
        <v>10</v>
      </c>
      <c r="Y153" s="174">
        <v>11</v>
      </c>
      <c r="Z153" s="174">
        <v>11</v>
      </c>
      <c r="AA153" s="174">
        <v>47</v>
      </c>
      <c r="AB153" s="174">
        <v>47</v>
      </c>
      <c r="AC153" s="174">
        <v>44</v>
      </c>
      <c r="AD153" s="174">
        <v>42</v>
      </c>
      <c r="AE153" s="174">
        <v>37</v>
      </c>
      <c r="AF153" s="174">
        <v>35</v>
      </c>
      <c r="AG153" s="174">
        <v>33</v>
      </c>
      <c r="AH153" s="174">
        <v>30</v>
      </c>
      <c r="AI153" s="174">
        <v>23</v>
      </c>
      <c r="AJ153" s="174">
        <v>16</v>
      </c>
      <c r="AK153" s="174">
        <v>10</v>
      </c>
      <c r="AL153" s="174">
        <v>7</v>
      </c>
      <c r="AM153" s="174">
        <v>5</v>
      </c>
      <c r="AN153" s="175">
        <v>4</v>
      </c>
      <c r="AO153" s="176">
        <v>1</v>
      </c>
      <c r="AP153" s="174">
        <v>6</v>
      </c>
      <c r="AQ153" s="175">
        <v>5</v>
      </c>
      <c r="AR153" s="177">
        <v>13</v>
      </c>
      <c r="AS153" s="178">
        <v>278</v>
      </c>
      <c r="AT153" s="176">
        <v>30</v>
      </c>
      <c r="AU153" s="174">
        <v>26</v>
      </c>
      <c r="AV153" s="175">
        <v>119</v>
      </c>
      <c r="AW153" s="178">
        <v>23</v>
      </c>
      <c r="AX153" s="119" t="s">
        <v>31</v>
      </c>
      <c r="AY153" s="155" t="s">
        <v>39</v>
      </c>
      <c r="AZ153" s="156" t="s">
        <v>503</v>
      </c>
    </row>
    <row r="154" spans="1:52" s="180" customFormat="1" ht="16.5" hidden="1" customHeight="1" x14ac:dyDescent="0.2">
      <c r="A154" s="171">
        <v>220401</v>
      </c>
      <c r="B154" s="165" t="s">
        <v>204</v>
      </c>
      <c r="C154" s="165" t="s">
        <v>504</v>
      </c>
      <c r="D154" s="172" t="s">
        <v>505</v>
      </c>
      <c r="E154" s="122">
        <v>1.0291043576137642</v>
      </c>
      <c r="F154" s="213">
        <f t="shared" si="60"/>
        <v>158</v>
      </c>
      <c r="G154" s="174">
        <v>3</v>
      </c>
      <c r="H154" s="174">
        <v>3</v>
      </c>
      <c r="I154" s="174">
        <v>3</v>
      </c>
      <c r="J154" s="174">
        <v>3</v>
      </c>
      <c r="K154" s="174">
        <v>3</v>
      </c>
      <c r="L154" s="174">
        <v>3</v>
      </c>
      <c r="M154" s="174">
        <v>3</v>
      </c>
      <c r="N154" s="174">
        <v>3</v>
      </c>
      <c r="O154" s="174">
        <v>3</v>
      </c>
      <c r="P154" s="174">
        <v>3</v>
      </c>
      <c r="Q154" s="174">
        <v>3</v>
      </c>
      <c r="R154" s="174">
        <v>3</v>
      </c>
      <c r="S154" s="174">
        <v>3</v>
      </c>
      <c r="T154" s="174">
        <v>3</v>
      </c>
      <c r="U154" s="174">
        <v>3</v>
      </c>
      <c r="V154" s="174">
        <v>3</v>
      </c>
      <c r="W154" s="174">
        <v>3</v>
      </c>
      <c r="X154" s="174">
        <v>3</v>
      </c>
      <c r="Y154" s="174">
        <v>3</v>
      </c>
      <c r="Z154" s="174">
        <v>3</v>
      </c>
      <c r="AA154" s="174">
        <v>12</v>
      </c>
      <c r="AB154" s="174">
        <v>12</v>
      </c>
      <c r="AC154" s="174">
        <v>11</v>
      </c>
      <c r="AD154" s="174">
        <v>11</v>
      </c>
      <c r="AE154" s="174">
        <v>10</v>
      </c>
      <c r="AF154" s="174">
        <v>9</v>
      </c>
      <c r="AG154" s="174">
        <v>8</v>
      </c>
      <c r="AH154" s="174">
        <v>8</v>
      </c>
      <c r="AI154" s="174">
        <v>6</v>
      </c>
      <c r="AJ154" s="174">
        <v>4</v>
      </c>
      <c r="AK154" s="174">
        <v>3</v>
      </c>
      <c r="AL154" s="174">
        <v>2</v>
      </c>
      <c r="AM154" s="174">
        <v>1</v>
      </c>
      <c r="AN154" s="175">
        <v>1</v>
      </c>
      <c r="AO154" s="176">
        <v>0</v>
      </c>
      <c r="AP154" s="174">
        <v>1</v>
      </c>
      <c r="AQ154" s="175">
        <v>1</v>
      </c>
      <c r="AR154" s="177">
        <v>3</v>
      </c>
      <c r="AS154" s="178">
        <v>71</v>
      </c>
      <c r="AT154" s="176">
        <v>8</v>
      </c>
      <c r="AU154" s="174">
        <v>7</v>
      </c>
      <c r="AV154" s="175">
        <v>31</v>
      </c>
      <c r="AW154" s="178">
        <v>6</v>
      </c>
      <c r="AX154" s="119" t="s">
        <v>31</v>
      </c>
      <c r="AY154" s="155" t="s">
        <v>39</v>
      </c>
      <c r="AZ154" s="156" t="s">
        <v>506</v>
      </c>
    </row>
    <row r="155" spans="1:52" s="180" customFormat="1" ht="16.5" hidden="1" customHeight="1" x14ac:dyDescent="0.2">
      <c r="A155" s="171">
        <v>220401</v>
      </c>
      <c r="B155" s="165" t="s">
        <v>204</v>
      </c>
      <c r="C155" s="165" t="s">
        <v>507</v>
      </c>
      <c r="D155" s="172" t="s">
        <v>508</v>
      </c>
      <c r="E155" s="122">
        <v>2.2672455378678245</v>
      </c>
      <c r="F155" s="213">
        <f t="shared" si="60"/>
        <v>345</v>
      </c>
      <c r="G155" s="174">
        <v>6</v>
      </c>
      <c r="H155" s="174">
        <v>7</v>
      </c>
      <c r="I155" s="174">
        <v>6</v>
      </c>
      <c r="J155" s="174">
        <v>6</v>
      </c>
      <c r="K155" s="174">
        <v>7</v>
      </c>
      <c r="L155" s="174">
        <v>6</v>
      </c>
      <c r="M155" s="174">
        <v>6</v>
      </c>
      <c r="N155" s="174">
        <v>6</v>
      </c>
      <c r="O155" s="174">
        <v>7</v>
      </c>
      <c r="P155" s="174">
        <v>7</v>
      </c>
      <c r="Q155" s="174">
        <v>7</v>
      </c>
      <c r="R155" s="174">
        <v>6</v>
      </c>
      <c r="S155" s="174">
        <v>7</v>
      </c>
      <c r="T155" s="174">
        <v>7</v>
      </c>
      <c r="U155" s="174">
        <v>7</v>
      </c>
      <c r="V155" s="174">
        <v>6</v>
      </c>
      <c r="W155" s="174">
        <v>6</v>
      </c>
      <c r="X155" s="174">
        <v>6</v>
      </c>
      <c r="Y155" s="174">
        <v>6</v>
      </c>
      <c r="Z155" s="174">
        <v>6</v>
      </c>
      <c r="AA155" s="174">
        <v>27</v>
      </c>
      <c r="AB155" s="174">
        <v>27</v>
      </c>
      <c r="AC155" s="174">
        <v>25</v>
      </c>
      <c r="AD155" s="174">
        <v>24</v>
      </c>
      <c r="AE155" s="174">
        <v>21</v>
      </c>
      <c r="AF155" s="174">
        <v>20</v>
      </c>
      <c r="AG155" s="174">
        <v>19</v>
      </c>
      <c r="AH155" s="174">
        <v>17</v>
      </c>
      <c r="AI155" s="174">
        <v>13</v>
      </c>
      <c r="AJ155" s="174">
        <v>9</v>
      </c>
      <c r="AK155" s="174">
        <v>6</v>
      </c>
      <c r="AL155" s="174">
        <v>4</v>
      </c>
      <c r="AM155" s="174">
        <v>3</v>
      </c>
      <c r="AN155" s="175">
        <v>2</v>
      </c>
      <c r="AO155" s="176">
        <v>0</v>
      </c>
      <c r="AP155" s="174">
        <v>3</v>
      </c>
      <c r="AQ155" s="175">
        <v>3</v>
      </c>
      <c r="AR155" s="177">
        <v>7</v>
      </c>
      <c r="AS155" s="178">
        <v>158</v>
      </c>
      <c r="AT155" s="176">
        <v>17</v>
      </c>
      <c r="AU155" s="174">
        <v>15</v>
      </c>
      <c r="AV155" s="175">
        <v>67</v>
      </c>
      <c r="AW155" s="178">
        <v>13</v>
      </c>
      <c r="AX155" s="119" t="s">
        <v>31</v>
      </c>
      <c r="AY155" s="155" t="s">
        <v>39</v>
      </c>
      <c r="AZ155" s="156" t="s">
        <v>509</v>
      </c>
    </row>
    <row r="156" spans="1:52" s="180" customFormat="1" ht="16.5" hidden="1" customHeight="1" x14ac:dyDescent="0.2">
      <c r="A156" s="171">
        <v>220401</v>
      </c>
      <c r="B156" s="165" t="s">
        <v>204</v>
      </c>
      <c r="C156" s="165" t="s">
        <v>510</v>
      </c>
      <c r="D156" s="172" t="s">
        <v>511</v>
      </c>
      <c r="E156" s="122">
        <v>1.20598166907863</v>
      </c>
      <c r="F156" s="213">
        <f t="shared" si="60"/>
        <v>180</v>
      </c>
      <c r="G156" s="174">
        <v>3</v>
      </c>
      <c r="H156" s="174">
        <v>3</v>
      </c>
      <c r="I156" s="174">
        <v>3</v>
      </c>
      <c r="J156" s="174">
        <v>3</v>
      </c>
      <c r="K156" s="174">
        <v>4</v>
      </c>
      <c r="L156" s="174">
        <v>3</v>
      </c>
      <c r="M156" s="174">
        <v>3</v>
      </c>
      <c r="N156" s="174">
        <v>3</v>
      </c>
      <c r="O156" s="174">
        <v>4</v>
      </c>
      <c r="P156" s="174">
        <v>4</v>
      </c>
      <c r="Q156" s="174">
        <v>4</v>
      </c>
      <c r="R156" s="174">
        <v>3</v>
      </c>
      <c r="S156" s="174">
        <v>4</v>
      </c>
      <c r="T156" s="174">
        <v>4</v>
      </c>
      <c r="U156" s="174">
        <v>4</v>
      </c>
      <c r="V156" s="174">
        <v>3</v>
      </c>
      <c r="W156" s="174">
        <v>3</v>
      </c>
      <c r="X156" s="174">
        <v>3</v>
      </c>
      <c r="Y156" s="174">
        <v>3</v>
      </c>
      <c r="Z156" s="174">
        <v>3</v>
      </c>
      <c r="AA156" s="174">
        <v>14</v>
      </c>
      <c r="AB156" s="174">
        <v>14</v>
      </c>
      <c r="AC156" s="174">
        <v>13</v>
      </c>
      <c r="AD156" s="174">
        <v>13</v>
      </c>
      <c r="AE156" s="174">
        <v>11</v>
      </c>
      <c r="AF156" s="174">
        <v>10</v>
      </c>
      <c r="AG156" s="174">
        <v>10</v>
      </c>
      <c r="AH156" s="174">
        <v>9</v>
      </c>
      <c r="AI156" s="174">
        <v>7</v>
      </c>
      <c r="AJ156" s="174">
        <v>5</v>
      </c>
      <c r="AK156" s="174">
        <v>3</v>
      </c>
      <c r="AL156" s="174">
        <v>2</v>
      </c>
      <c r="AM156" s="174">
        <v>1</v>
      </c>
      <c r="AN156" s="175">
        <v>1</v>
      </c>
      <c r="AO156" s="176">
        <v>0</v>
      </c>
      <c r="AP156" s="174">
        <v>2</v>
      </c>
      <c r="AQ156" s="175">
        <v>1</v>
      </c>
      <c r="AR156" s="177">
        <v>4</v>
      </c>
      <c r="AS156" s="178">
        <v>84</v>
      </c>
      <c r="AT156" s="176">
        <v>9</v>
      </c>
      <c r="AU156" s="174">
        <v>8</v>
      </c>
      <c r="AV156" s="175">
        <v>36</v>
      </c>
      <c r="AW156" s="178">
        <v>7</v>
      </c>
      <c r="AX156" s="119" t="s">
        <v>31</v>
      </c>
      <c r="AY156" s="155" t="s">
        <v>39</v>
      </c>
      <c r="AZ156" s="156" t="s">
        <v>512</v>
      </c>
    </row>
    <row r="157" spans="1:52" s="180" customFormat="1" ht="16.5" hidden="1" customHeight="1" x14ac:dyDescent="0.2">
      <c r="A157" s="171">
        <v>220401</v>
      </c>
      <c r="B157" s="165" t="s">
        <v>204</v>
      </c>
      <c r="C157" s="165" t="s">
        <v>513</v>
      </c>
      <c r="D157" s="172" t="s">
        <v>514</v>
      </c>
      <c r="E157" s="122">
        <v>0.86830680173661368</v>
      </c>
      <c r="F157" s="213">
        <f t="shared" si="60"/>
        <v>131</v>
      </c>
      <c r="G157" s="174">
        <v>2</v>
      </c>
      <c r="H157" s="174">
        <v>3</v>
      </c>
      <c r="I157" s="174">
        <v>2</v>
      </c>
      <c r="J157" s="174">
        <v>2</v>
      </c>
      <c r="K157" s="174">
        <v>3</v>
      </c>
      <c r="L157" s="174">
        <v>2</v>
      </c>
      <c r="M157" s="174">
        <v>2</v>
      </c>
      <c r="N157" s="174">
        <v>2</v>
      </c>
      <c r="O157" s="174">
        <v>3</v>
      </c>
      <c r="P157" s="174">
        <v>3</v>
      </c>
      <c r="Q157" s="174">
        <v>3</v>
      </c>
      <c r="R157" s="174">
        <v>2</v>
      </c>
      <c r="S157" s="174">
        <v>3</v>
      </c>
      <c r="T157" s="174">
        <v>3</v>
      </c>
      <c r="U157" s="174">
        <v>3</v>
      </c>
      <c r="V157" s="174">
        <v>2</v>
      </c>
      <c r="W157" s="174">
        <v>2</v>
      </c>
      <c r="X157" s="174">
        <v>2</v>
      </c>
      <c r="Y157" s="174">
        <v>2</v>
      </c>
      <c r="Z157" s="174">
        <v>2</v>
      </c>
      <c r="AA157" s="174">
        <v>10</v>
      </c>
      <c r="AB157" s="174">
        <v>10</v>
      </c>
      <c r="AC157" s="174">
        <v>10</v>
      </c>
      <c r="AD157" s="174">
        <v>9</v>
      </c>
      <c r="AE157" s="174">
        <v>8</v>
      </c>
      <c r="AF157" s="174">
        <v>8</v>
      </c>
      <c r="AG157" s="174">
        <v>7</v>
      </c>
      <c r="AH157" s="174">
        <v>6</v>
      </c>
      <c r="AI157" s="174">
        <v>5</v>
      </c>
      <c r="AJ157" s="174">
        <v>4</v>
      </c>
      <c r="AK157" s="174">
        <v>2</v>
      </c>
      <c r="AL157" s="174">
        <v>2</v>
      </c>
      <c r="AM157" s="174">
        <v>1</v>
      </c>
      <c r="AN157" s="175">
        <v>1</v>
      </c>
      <c r="AO157" s="176">
        <v>0</v>
      </c>
      <c r="AP157" s="174">
        <v>1</v>
      </c>
      <c r="AQ157" s="175">
        <v>1</v>
      </c>
      <c r="AR157" s="177">
        <v>3</v>
      </c>
      <c r="AS157" s="178">
        <v>60</v>
      </c>
      <c r="AT157" s="176">
        <v>7</v>
      </c>
      <c r="AU157" s="174">
        <v>6</v>
      </c>
      <c r="AV157" s="175">
        <v>26</v>
      </c>
      <c r="AW157" s="178">
        <v>5</v>
      </c>
      <c r="AX157" s="119" t="s">
        <v>31</v>
      </c>
      <c r="AY157" s="155" t="s">
        <v>39</v>
      </c>
      <c r="AZ157" s="156" t="s">
        <v>515</v>
      </c>
    </row>
    <row r="158" spans="1:52" s="180" customFormat="1" ht="16.5" hidden="1" customHeight="1" x14ac:dyDescent="0.2">
      <c r="A158" s="171">
        <v>220401</v>
      </c>
      <c r="B158" s="165" t="s">
        <v>191</v>
      </c>
      <c r="C158" s="165" t="s">
        <v>516</v>
      </c>
      <c r="D158" s="172" t="s">
        <v>517</v>
      </c>
      <c r="E158" s="122">
        <v>20.509728252130568</v>
      </c>
      <c r="F158" s="213">
        <f t="shared" si="60"/>
        <v>3118</v>
      </c>
      <c r="G158" s="174">
        <v>54</v>
      </c>
      <c r="H158" s="174">
        <v>59</v>
      </c>
      <c r="I158" s="174">
        <v>50</v>
      </c>
      <c r="J158" s="174">
        <v>57</v>
      </c>
      <c r="K158" s="174">
        <v>61</v>
      </c>
      <c r="L158" s="174">
        <v>58</v>
      </c>
      <c r="M158" s="174">
        <v>55</v>
      </c>
      <c r="N158" s="174">
        <v>57</v>
      </c>
      <c r="O158" s="174">
        <v>61</v>
      </c>
      <c r="P158" s="174">
        <v>60</v>
      </c>
      <c r="Q158" s="174">
        <v>63</v>
      </c>
      <c r="R158" s="174">
        <v>53</v>
      </c>
      <c r="S158" s="174">
        <v>66</v>
      </c>
      <c r="T158" s="174">
        <v>61</v>
      </c>
      <c r="U158" s="174">
        <v>63</v>
      </c>
      <c r="V158" s="174">
        <v>57</v>
      </c>
      <c r="W158" s="174">
        <v>57</v>
      </c>
      <c r="X158" s="174">
        <v>53</v>
      </c>
      <c r="Y158" s="174">
        <v>57</v>
      </c>
      <c r="Z158" s="174">
        <v>56</v>
      </c>
      <c r="AA158" s="174">
        <v>244</v>
      </c>
      <c r="AB158" s="174">
        <v>243</v>
      </c>
      <c r="AC158" s="174">
        <v>226</v>
      </c>
      <c r="AD158" s="174">
        <v>218</v>
      </c>
      <c r="AE158" s="174">
        <v>190</v>
      </c>
      <c r="AF158" s="174">
        <v>178</v>
      </c>
      <c r="AG158" s="174">
        <v>169</v>
      </c>
      <c r="AH158" s="174">
        <v>152</v>
      </c>
      <c r="AI158" s="174">
        <v>119</v>
      </c>
      <c r="AJ158" s="174">
        <v>84</v>
      </c>
      <c r="AK158" s="174">
        <v>54</v>
      </c>
      <c r="AL158" s="174">
        <v>37</v>
      </c>
      <c r="AM158" s="174">
        <v>24</v>
      </c>
      <c r="AN158" s="175">
        <v>22</v>
      </c>
      <c r="AO158" s="176">
        <v>4</v>
      </c>
      <c r="AP158" s="174">
        <v>29</v>
      </c>
      <c r="AQ158" s="175">
        <v>25</v>
      </c>
      <c r="AR158" s="177">
        <v>66</v>
      </c>
      <c r="AS158" s="178">
        <v>1425</v>
      </c>
      <c r="AT158" s="176">
        <v>156</v>
      </c>
      <c r="AU158" s="174">
        <v>133</v>
      </c>
      <c r="AV158" s="175">
        <v>611</v>
      </c>
      <c r="AW158" s="178">
        <v>120</v>
      </c>
      <c r="AX158" s="119" t="s">
        <v>31</v>
      </c>
      <c r="AY158" s="155" t="s">
        <v>39</v>
      </c>
      <c r="AZ158" s="156" t="s">
        <v>518</v>
      </c>
    </row>
    <row r="159" spans="1:52" s="180" customFormat="1" ht="16.5" hidden="1" customHeight="1" x14ac:dyDescent="0.2">
      <c r="A159" s="171">
        <v>220401</v>
      </c>
      <c r="B159" s="165" t="s">
        <v>204</v>
      </c>
      <c r="C159" s="165" t="s">
        <v>519</v>
      </c>
      <c r="D159" s="172" t="s">
        <v>520</v>
      </c>
      <c r="E159" s="122">
        <v>0.78790802379803826</v>
      </c>
      <c r="F159" s="213">
        <f t="shared" si="60"/>
        <v>115</v>
      </c>
      <c r="G159" s="174">
        <v>2</v>
      </c>
      <c r="H159" s="174">
        <v>2</v>
      </c>
      <c r="I159" s="174">
        <v>2</v>
      </c>
      <c r="J159" s="174">
        <v>2</v>
      </c>
      <c r="K159" s="174">
        <v>2</v>
      </c>
      <c r="L159" s="174">
        <v>2</v>
      </c>
      <c r="M159" s="174">
        <v>2</v>
      </c>
      <c r="N159" s="174">
        <v>2</v>
      </c>
      <c r="O159" s="174">
        <v>2</v>
      </c>
      <c r="P159" s="174">
        <v>2</v>
      </c>
      <c r="Q159" s="174">
        <v>2</v>
      </c>
      <c r="R159" s="174">
        <v>2</v>
      </c>
      <c r="S159" s="174">
        <v>3</v>
      </c>
      <c r="T159" s="174">
        <v>2</v>
      </c>
      <c r="U159" s="174">
        <v>2</v>
      </c>
      <c r="V159" s="174">
        <v>2</v>
      </c>
      <c r="W159" s="174">
        <v>2</v>
      </c>
      <c r="X159" s="174">
        <v>2</v>
      </c>
      <c r="Y159" s="174">
        <v>2</v>
      </c>
      <c r="Z159" s="174">
        <v>2</v>
      </c>
      <c r="AA159" s="174">
        <v>9</v>
      </c>
      <c r="AB159" s="174">
        <v>9</v>
      </c>
      <c r="AC159" s="174">
        <v>9</v>
      </c>
      <c r="AD159" s="174">
        <v>8</v>
      </c>
      <c r="AE159" s="174">
        <v>7</v>
      </c>
      <c r="AF159" s="174">
        <v>7</v>
      </c>
      <c r="AG159" s="174">
        <v>6</v>
      </c>
      <c r="AH159" s="174">
        <v>6</v>
      </c>
      <c r="AI159" s="174">
        <v>5</v>
      </c>
      <c r="AJ159" s="174">
        <v>3</v>
      </c>
      <c r="AK159" s="174">
        <v>2</v>
      </c>
      <c r="AL159" s="174">
        <v>1</v>
      </c>
      <c r="AM159" s="174">
        <v>1</v>
      </c>
      <c r="AN159" s="175">
        <v>1</v>
      </c>
      <c r="AO159" s="176">
        <v>0</v>
      </c>
      <c r="AP159" s="174">
        <v>1</v>
      </c>
      <c r="AQ159" s="175">
        <v>1</v>
      </c>
      <c r="AR159" s="177">
        <v>3</v>
      </c>
      <c r="AS159" s="178">
        <v>55</v>
      </c>
      <c r="AT159" s="176">
        <v>6</v>
      </c>
      <c r="AU159" s="174">
        <v>5</v>
      </c>
      <c r="AV159" s="175">
        <v>23</v>
      </c>
      <c r="AW159" s="178">
        <v>5</v>
      </c>
      <c r="AX159" s="119" t="s">
        <v>31</v>
      </c>
      <c r="AY159" s="155" t="s">
        <v>39</v>
      </c>
      <c r="AZ159" s="156" t="s">
        <v>521</v>
      </c>
    </row>
    <row r="160" spans="1:52" s="183" customFormat="1" ht="16.5" hidden="1" customHeight="1" x14ac:dyDescent="0.2">
      <c r="A160" s="171">
        <v>220401</v>
      </c>
      <c r="B160" s="165" t="s">
        <v>204</v>
      </c>
      <c r="C160" s="165" t="s">
        <v>522</v>
      </c>
      <c r="D160" s="172" t="s">
        <v>523</v>
      </c>
      <c r="E160" s="122">
        <v>9.607653963659752</v>
      </c>
      <c r="F160" s="213">
        <f t="shared" si="60"/>
        <v>1460</v>
      </c>
      <c r="G160" s="174">
        <v>25</v>
      </c>
      <c r="H160" s="174">
        <v>28</v>
      </c>
      <c r="I160" s="174">
        <v>24</v>
      </c>
      <c r="J160" s="174">
        <v>27</v>
      </c>
      <c r="K160" s="174">
        <v>29</v>
      </c>
      <c r="L160" s="174">
        <v>27</v>
      </c>
      <c r="M160" s="174">
        <v>26</v>
      </c>
      <c r="N160" s="174">
        <v>27</v>
      </c>
      <c r="O160" s="174">
        <v>28</v>
      </c>
      <c r="P160" s="174">
        <v>28</v>
      </c>
      <c r="Q160" s="174">
        <v>29</v>
      </c>
      <c r="R160" s="174">
        <v>25</v>
      </c>
      <c r="S160" s="174">
        <v>31</v>
      </c>
      <c r="T160" s="174">
        <v>29</v>
      </c>
      <c r="U160" s="174">
        <v>29</v>
      </c>
      <c r="V160" s="174">
        <v>27</v>
      </c>
      <c r="W160" s="174">
        <v>27</v>
      </c>
      <c r="X160" s="174">
        <v>25</v>
      </c>
      <c r="Y160" s="174">
        <v>27</v>
      </c>
      <c r="Z160" s="174">
        <v>26</v>
      </c>
      <c r="AA160" s="174">
        <v>114</v>
      </c>
      <c r="AB160" s="174">
        <v>114</v>
      </c>
      <c r="AC160" s="174">
        <v>106</v>
      </c>
      <c r="AD160" s="174">
        <v>102</v>
      </c>
      <c r="AE160" s="174">
        <v>89</v>
      </c>
      <c r="AF160" s="174">
        <v>83</v>
      </c>
      <c r="AG160" s="174">
        <v>79</v>
      </c>
      <c r="AH160" s="174">
        <v>71</v>
      </c>
      <c r="AI160" s="174">
        <v>56</v>
      </c>
      <c r="AJ160" s="174">
        <v>39</v>
      </c>
      <c r="AK160" s="174">
        <v>25</v>
      </c>
      <c r="AL160" s="174">
        <v>17</v>
      </c>
      <c r="AM160" s="174">
        <v>11</v>
      </c>
      <c r="AN160" s="175">
        <v>10</v>
      </c>
      <c r="AO160" s="176">
        <v>2</v>
      </c>
      <c r="AP160" s="174">
        <v>14</v>
      </c>
      <c r="AQ160" s="175">
        <v>12</v>
      </c>
      <c r="AR160" s="177">
        <v>31</v>
      </c>
      <c r="AS160" s="178">
        <v>667</v>
      </c>
      <c r="AT160" s="176">
        <v>73</v>
      </c>
      <c r="AU160" s="174">
        <v>62</v>
      </c>
      <c r="AV160" s="175">
        <v>286</v>
      </c>
      <c r="AW160" s="178">
        <v>56</v>
      </c>
      <c r="AX160" s="119" t="s">
        <v>31</v>
      </c>
      <c r="AY160" s="155" t="s">
        <v>39</v>
      </c>
      <c r="AZ160" s="156" t="s">
        <v>524</v>
      </c>
    </row>
    <row r="161" spans="1:52" s="183" customFormat="1" ht="16.5" hidden="1" customHeight="1" x14ac:dyDescent="0.2">
      <c r="A161" s="171">
        <v>220401</v>
      </c>
      <c r="B161" s="165" t="s">
        <v>204</v>
      </c>
      <c r="C161" s="165" t="s">
        <v>525</v>
      </c>
      <c r="D161" s="172" t="s">
        <v>526</v>
      </c>
      <c r="E161" s="122">
        <v>12.317092780189741</v>
      </c>
      <c r="F161" s="213">
        <f t="shared" si="60"/>
        <v>1872</v>
      </c>
      <c r="G161" s="174">
        <v>33</v>
      </c>
      <c r="H161" s="174">
        <v>35</v>
      </c>
      <c r="I161" s="174">
        <v>30</v>
      </c>
      <c r="J161" s="174">
        <v>34</v>
      </c>
      <c r="K161" s="174">
        <v>37</v>
      </c>
      <c r="L161" s="174">
        <v>35</v>
      </c>
      <c r="M161" s="174">
        <v>33</v>
      </c>
      <c r="N161" s="174">
        <v>34</v>
      </c>
      <c r="O161" s="174">
        <v>36</v>
      </c>
      <c r="P161" s="174">
        <v>36</v>
      </c>
      <c r="Q161" s="174">
        <v>38</v>
      </c>
      <c r="R161" s="174">
        <v>32</v>
      </c>
      <c r="S161" s="174">
        <v>40</v>
      </c>
      <c r="T161" s="174">
        <v>37</v>
      </c>
      <c r="U161" s="174">
        <v>38</v>
      </c>
      <c r="V161" s="174">
        <v>34</v>
      </c>
      <c r="W161" s="174">
        <v>34</v>
      </c>
      <c r="X161" s="174">
        <v>32</v>
      </c>
      <c r="Y161" s="174">
        <v>34</v>
      </c>
      <c r="Z161" s="174">
        <v>34</v>
      </c>
      <c r="AA161" s="174">
        <v>146</v>
      </c>
      <c r="AB161" s="174">
        <v>146</v>
      </c>
      <c r="AC161" s="174">
        <v>136</v>
      </c>
      <c r="AD161" s="174">
        <v>131</v>
      </c>
      <c r="AE161" s="174">
        <v>114</v>
      </c>
      <c r="AF161" s="174">
        <v>107</v>
      </c>
      <c r="AG161" s="174">
        <v>101</v>
      </c>
      <c r="AH161" s="174">
        <v>91</v>
      </c>
      <c r="AI161" s="174">
        <v>72</v>
      </c>
      <c r="AJ161" s="174">
        <v>51</v>
      </c>
      <c r="AK161" s="174">
        <v>32</v>
      </c>
      <c r="AL161" s="174">
        <v>22</v>
      </c>
      <c r="AM161" s="174">
        <v>14</v>
      </c>
      <c r="AN161" s="175">
        <v>13</v>
      </c>
      <c r="AO161" s="176">
        <v>2</v>
      </c>
      <c r="AP161" s="174">
        <v>17</v>
      </c>
      <c r="AQ161" s="175">
        <v>15</v>
      </c>
      <c r="AR161" s="177">
        <v>40</v>
      </c>
      <c r="AS161" s="178">
        <v>856</v>
      </c>
      <c r="AT161" s="176">
        <v>93</v>
      </c>
      <c r="AU161" s="174">
        <v>80</v>
      </c>
      <c r="AV161" s="175">
        <v>367</v>
      </c>
      <c r="AW161" s="178">
        <v>72</v>
      </c>
      <c r="AX161" s="119" t="s">
        <v>31</v>
      </c>
      <c r="AY161" s="155" t="s">
        <v>39</v>
      </c>
      <c r="AZ161" s="216" t="s">
        <v>525</v>
      </c>
    </row>
    <row r="162" spans="1:52" s="90" customFormat="1" ht="16.5" hidden="1" customHeight="1" x14ac:dyDescent="0.2">
      <c r="A162" s="158">
        <v>220402</v>
      </c>
      <c r="B162" s="158"/>
      <c r="C162" s="158" t="s">
        <v>22</v>
      </c>
      <c r="D162" s="158" t="s">
        <v>40</v>
      </c>
      <c r="E162" s="123">
        <f>SUM(E164:E166)</f>
        <v>100</v>
      </c>
      <c r="F162" s="158">
        <f t="shared" si="60"/>
        <v>5802</v>
      </c>
      <c r="G162" s="158">
        <f>+G164+G165+G166</f>
        <v>155</v>
      </c>
      <c r="H162" s="158">
        <f t="shared" ref="H162:AW162" si="63">+H164+H165+H166</f>
        <v>105</v>
      </c>
      <c r="I162" s="158">
        <f t="shared" si="63"/>
        <v>82</v>
      </c>
      <c r="J162" s="158">
        <f t="shared" si="63"/>
        <v>112</v>
      </c>
      <c r="K162" s="158">
        <f t="shared" si="63"/>
        <v>110</v>
      </c>
      <c r="L162" s="158">
        <f t="shared" si="63"/>
        <v>146</v>
      </c>
      <c r="M162" s="158">
        <f t="shared" si="63"/>
        <v>87</v>
      </c>
      <c r="N162" s="158">
        <f t="shared" si="63"/>
        <v>83</v>
      </c>
      <c r="O162" s="158">
        <f t="shared" si="63"/>
        <v>93</v>
      </c>
      <c r="P162" s="158">
        <f t="shared" si="63"/>
        <v>115</v>
      </c>
      <c r="Q162" s="158">
        <f t="shared" si="63"/>
        <v>107</v>
      </c>
      <c r="R162" s="158">
        <f t="shared" si="63"/>
        <v>97</v>
      </c>
      <c r="S162" s="158">
        <f t="shared" si="63"/>
        <v>119</v>
      </c>
      <c r="T162" s="158">
        <f t="shared" si="63"/>
        <v>115</v>
      </c>
      <c r="U162" s="158">
        <f t="shared" si="63"/>
        <v>88</v>
      </c>
      <c r="V162" s="158">
        <f t="shared" si="63"/>
        <v>124</v>
      </c>
      <c r="W162" s="158">
        <f t="shared" si="63"/>
        <v>112</v>
      </c>
      <c r="X162" s="158">
        <f t="shared" si="63"/>
        <v>112</v>
      </c>
      <c r="Y162" s="158">
        <f t="shared" si="63"/>
        <v>109</v>
      </c>
      <c r="Z162" s="158">
        <f t="shared" si="63"/>
        <v>124</v>
      </c>
      <c r="AA162" s="158">
        <f t="shared" si="63"/>
        <v>451</v>
      </c>
      <c r="AB162" s="158">
        <f t="shared" si="63"/>
        <v>501</v>
      </c>
      <c r="AC162" s="158">
        <f t="shared" si="63"/>
        <v>484</v>
      </c>
      <c r="AD162" s="158">
        <f t="shared" si="63"/>
        <v>442</v>
      </c>
      <c r="AE162" s="158">
        <f t="shared" si="63"/>
        <v>402</v>
      </c>
      <c r="AF162" s="158">
        <f t="shared" si="63"/>
        <v>284</v>
      </c>
      <c r="AG162" s="158">
        <f t="shared" si="63"/>
        <v>266</v>
      </c>
      <c r="AH162" s="158">
        <f t="shared" si="63"/>
        <v>255</v>
      </c>
      <c r="AI162" s="158">
        <f t="shared" si="63"/>
        <v>194</v>
      </c>
      <c r="AJ162" s="158">
        <f t="shared" si="63"/>
        <v>149</v>
      </c>
      <c r="AK162" s="158">
        <f t="shared" si="63"/>
        <v>90</v>
      </c>
      <c r="AL162" s="158">
        <f t="shared" si="63"/>
        <v>45</v>
      </c>
      <c r="AM162" s="158">
        <f t="shared" si="63"/>
        <v>26</v>
      </c>
      <c r="AN162" s="158">
        <f t="shared" si="63"/>
        <v>18</v>
      </c>
      <c r="AO162" s="158">
        <f t="shared" si="63"/>
        <v>6</v>
      </c>
      <c r="AP162" s="158">
        <f t="shared" si="63"/>
        <v>92</v>
      </c>
      <c r="AQ162" s="158">
        <f t="shared" si="63"/>
        <v>63</v>
      </c>
      <c r="AR162" s="158">
        <f t="shared" si="63"/>
        <v>190</v>
      </c>
      <c r="AS162" s="158">
        <f t="shared" si="63"/>
        <v>2786</v>
      </c>
      <c r="AT162" s="158">
        <f t="shared" si="63"/>
        <v>241</v>
      </c>
      <c r="AU162" s="158">
        <f t="shared" si="63"/>
        <v>278</v>
      </c>
      <c r="AV162" s="158">
        <f t="shared" si="63"/>
        <v>1279</v>
      </c>
      <c r="AW162" s="158">
        <f t="shared" si="63"/>
        <v>150</v>
      </c>
      <c r="AX162" s="119"/>
      <c r="AY162" s="182"/>
      <c r="AZ162" s="162"/>
    </row>
    <row r="163" spans="1:52" s="180" customFormat="1" ht="16.5" hidden="1" customHeight="1" x14ac:dyDescent="0.2">
      <c r="A163" s="109"/>
      <c r="B163" s="104"/>
      <c r="C163" s="106"/>
      <c r="D163" s="105"/>
      <c r="E163" s="122"/>
      <c r="F163" s="149">
        <f>SUM(G163:AN163)</f>
        <v>100</v>
      </c>
      <c r="G163" s="150">
        <f>G$162*100/$F162</f>
        <v>2.6714925887624958</v>
      </c>
      <c r="H163" s="150">
        <f t="shared" ref="H163:AW163" si="64">H$162*100/$F162</f>
        <v>1.8097207859358841</v>
      </c>
      <c r="I163" s="150">
        <f t="shared" si="64"/>
        <v>1.4133057566356428</v>
      </c>
      <c r="J163" s="150">
        <f t="shared" si="64"/>
        <v>1.9303688383316098</v>
      </c>
      <c r="K163" s="150">
        <f t="shared" si="64"/>
        <v>1.8958979662185453</v>
      </c>
      <c r="L163" s="150">
        <f t="shared" si="64"/>
        <v>2.5163736642537056</v>
      </c>
      <c r="M163" s="150">
        <f t="shared" si="64"/>
        <v>1.499482936918304</v>
      </c>
      <c r="N163" s="150">
        <f t="shared" si="64"/>
        <v>1.4305411926921752</v>
      </c>
      <c r="O163" s="150">
        <f t="shared" si="64"/>
        <v>1.6028955532574973</v>
      </c>
      <c r="P163" s="150">
        <f t="shared" si="64"/>
        <v>1.9820751465012065</v>
      </c>
      <c r="Q163" s="150">
        <f t="shared" si="64"/>
        <v>1.8441916580489486</v>
      </c>
      <c r="R163" s="150">
        <f t="shared" si="64"/>
        <v>1.6718372974836264</v>
      </c>
      <c r="S163" s="150">
        <f t="shared" si="64"/>
        <v>2.0510168907273356</v>
      </c>
      <c r="T163" s="150">
        <f t="shared" si="64"/>
        <v>1.9820751465012065</v>
      </c>
      <c r="U163" s="150">
        <f t="shared" si="64"/>
        <v>1.5167183729748364</v>
      </c>
      <c r="V163" s="150">
        <f t="shared" si="64"/>
        <v>2.1371940710099966</v>
      </c>
      <c r="W163" s="150">
        <f t="shared" si="64"/>
        <v>1.9303688383316098</v>
      </c>
      <c r="X163" s="150">
        <f t="shared" si="64"/>
        <v>1.9303688383316098</v>
      </c>
      <c r="Y163" s="150">
        <f t="shared" si="64"/>
        <v>1.878662530162013</v>
      </c>
      <c r="Z163" s="150">
        <f t="shared" si="64"/>
        <v>2.1371940710099966</v>
      </c>
      <c r="AA163" s="150">
        <f t="shared" si="64"/>
        <v>7.7731816614960358</v>
      </c>
      <c r="AB163" s="150">
        <f t="shared" si="64"/>
        <v>8.6349534643226473</v>
      </c>
      <c r="AC163" s="150">
        <f t="shared" si="64"/>
        <v>8.3419510513615993</v>
      </c>
      <c r="AD163" s="150">
        <f t="shared" si="64"/>
        <v>7.6180627369872456</v>
      </c>
      <c r="AE163" s="150">
        <f t="shared" si="64"/>
        <v>6.9286452947259569</v>
      </c>
      <c r="AF163" s="150">
        <f t="shared" si="64"/>
        <v>4.8948638400551534</v>
      </c>
      <c r="AG163" s="150">
        <f t="shared" si="64"/>
        <v>4.5846259910375728</v>
      </c>
      <c r="AH163" s="150">
        <f t="shared" si="64"/>
        <v>4.3950361944157184</v>
      </c>
      <c r="AI163" s="150">
        <f t="shared" si="64"/>
        <v>3.3436745949672528</v>
      </c>
      <c r="AJ163" s="150">
        <f t="shared" si="64"/>
        <v>2.5680799724233023</v>
      </c>
      <c r="AK163" s="150">
        <f t="shared" si="64"/>
        <v>1.5511892450879008</v>
      </c>
      <c r="AL163" s="150">
        <f t="shared" si="64"/>
        <v>0.7755946225439504</v>
      </c>
      <c r="AM163" s="150">
        <f t="shared" si="64"/>
        <v>0.44812133746983801</v>
      </c>
      <c r="AN163" s="151">
        <f t="shared" si="64"/>
        <v>0.31023784901758017</v>
      </c>
      <c r="AO163" s="152">
        <f t="shared" si="64"/>
        <v>0.10341261633919338</v>
      </c>
      <c r="AP163" s="150">
        <f t="shared" si="64"/>
        <v>1.5856601172009652</v>
      </c>
      <c r="AQ163" s="151">
        <f t="shared" si="64"/>
        <v>1.0858324715615304</v>
      </c>
      <c r="AR163" s="153">
        <f t="shared" si="64"/>
        <v>3.274732850741124</v>
      </c>
      <c r="AS163" s="154">
        <f t="shared" si="64"/>
        <v>48.017924853498791</v>
      </c>
      <c r="AT163" s="152">
        <f t="shared" si="64"/>
        <v>4.1537400896242671</v>
      </c>
      <c r="AU163" s="150">
        <f t="shared" si="64"/>
        <v>4.7914512237159599</v>
      </c>
      <c r="AV163" s="151">
        <f t="shared" si="64"/>
        <v>22.044122716304724</v>
      </c>
      <c r="AW163" s="154">
        <f t="shared" si="64"/>
        <v>2.5853154084798344</v>
      </c>
      <c r="AX163" s="119"/>
      <c r="AY163" s="155"/>
      <c r="AZ163" s="156"/>
    </row>
    <row r="164" spans="1:52" s="180" customFormat="1" ht="16.5" hidden="1" customHeight="1" x14ac:dyDescent="0.2">
      <c r="A164" s="171">
        <v>220402</v>
      </c>
      <c r="B164" s="165" t="s">
        <v>200</v>
      </c>
      <c r="C164" s="165" t="s">
        <v>527</v>
      </c>
      <c r="D164" s="172" t="s">
        <v>528</v>
      </c>
      <c r="E164" s="122">
        <v>45.914043583535111</v>
      </c>
      <c r="F164" s="213">
        <f t="shared" ref="F164:F167" si="65">SUM(G164:AN164)</f>
        <v>2666</v>
      </c>
      <c r="G164" s="174">
        <v>71</v>
      </c>
      <c r="H164" s="174">
        <v>48</v>
      </c>
      <c r="I164" s="174">
        <v>38</v>
      </c>
      <c r="J164" s="174">
        <v>52</v>
      </c>
      <c r="K164" s="174">
        <v>51</v>
      </c>
      <c r="L164" s="174">
        <v>67</v>
      </c>
      <c r="M164" s="174">
        <v>40</v>
      </c>
      <c r="N164" s="174">
        <v>38</v>
      </c>
      <c r="O164" s="174">
        <v>43</v>
      </c>
      <c r="P164" s="174">
        <v>53</v>
      </c>
      <c r="Q164" s="174">
        <v>49</v>
      </c>
      <c r="R164" s="174">
        <v>44</v>
      </c>
      <c r="S164" s="174">
        <v>55</v>
      </c>
      <c r="T164" s="174">
        <v>53</v>
      </c>
      <c r="U164" s="174">
        <v>40</v>
      </c>
      <c r="V164" s="174">
        <v>57</v>
      </c>
      <c r="W164" s="174">
        <v>52</v>
      </c>
      <c r="X164" s="174">
        <v>52</v>
      </c>
      <c r="Y164" s="174">
        <v>50</v>
      </c>
      <c r="Z164" s="174">
        <v>57</v>
      </c>
      <c r="AA164" s="174">
        <v>207</v>
      </c>
      <c r="AB164" s="174">
        <v>230</v>
      </c>
      <c r="AC164" s="174">
        <v>222</v>
      </c>
      <c r="AD164" s="174">
        <v>203</v>
      </c>
      <c r="AE164" s="174">
        <v>185</v>
      </c>
      <c r="AF164" s="174">
        <v>131</v>
      </c>
      <c r="AG164" s="174">
        <v>122</v>
      </c>
      <c r="AH164" s="174">
        <v>117</v>
      </c>
      <c r="AI164" s="174">
        <v>89</v>
      </c>
      <c r="AJ164" s="174">
        <v>68</v>
      </c>
      <c r="AK164" s="174">
        <v>41</v>
      </c>
      <c r="AL164" s="174">
        <v>21</v>
      </c>
      <c r="AM164" s="174">
        <v>12</v>
      </c>
      <c r="AN164" s="175">
        <v>8</v>
      </c>
      <c r="AO164" s="176">
        <v>2</v>
      </c>
      <c r="AP164" s="174">
        <v>42</v>
      </c>
      <c r="AQ164" s="175">
        <v>28</v>
      </c>
      <c r="AR164" s="177">
        <v>87</v>
      </c>
      <c r="AS164" s="178">
        <v>1279</v>
      </c>
      <c r="AT164" s="176">
        <v>111</v>
      </c>
      <c r="AU164" s="174">
        <v>128</v>
      </c>
      <c r="AV164" s="175">
        <v>587</v>
      </c>
      <c r="AW164" s="178">
        <v>69</v>
      </c>
      <c r="AX164" s="119" t="s">
        <v>31</v>
      </c>
      <c r="AY164" s="155" t="s">
        <v>39</v>
      </c>
      <c r="AZ164" s="156" t="s">
        <v>529</v>
      </c>
    </row>
    <row r="165" spans="1:52" s="180" customFormat="1" ht="16.5" hidden="1" customHeight="1" x14ac:dyDescent="0.2">
      <c r="A165" s="171">
        <v>220402</v>
      </c>
      <c r="B165" s="165" t="s">
        <v>204</v>
      </c>
      <c r="C165" s="165" t="s">
        <v>530</v>
      </c>
      <c r="D165" s="172" t="s">
        <v>531</v>
      </c>
      <c r="E165" s="122">
        <v>12.015738498789347</v>
      </c>
      <c r="F165" s="213">
        <f t="shared" si="65"/>
        <v>696</v>
      </c>
      <c r="G165" s="174">
        <v>19</v>
      </c>
      <c r="H165" s="174">
        <v>13</v>
      </c>
      <c r="I165" s="174">
        <v>10</v>
      </c>
      <c r="J165" s="174">
        <v>13</v>
      </c>
      <c r="K165" s="174">
        <v>13</v>
      </c>
      <c r="L165" s="174">
        <v>18</v>
      </c>
      <c r="M165" s="174">
        <v>10</v>
      </c>
      <c r="N165" s="174">
        <v>10</v>
      </c>
      <c r="O165" s="174">
        <v>11</v>
      </c>
      <c r="P165" s="174">
        <v>14</v>
      </c>
      <c r="Q165" s="174">
        <v>13</v>
      </c>
      <c r="R165" s="174">
        <v>12</v>
      </c>
      <c r="S165" s="174">
        <v>14</v>
      </c>
      <c r="T165" s="174">
        <v>14</v>
      </c>
      <c r="U165" s="174">
        <v>11</v>
      </c>
      <c r="V165" s="174">
        <v>15</v>
      </c>
      <c r="W165" s="174">
        <v>13</v>
      </c>
      <c r="X165" s="174">
        <v>13</v>
      </c>
      <c r="Y165" s="174">
        <v>13</v>
      </c>
      <c r="Z165" s="174">
        <v>15</v>
      </c>
      <c r="AA165" s="174">
        <v>54</v>
      </c>
      <c r="AB165" s="174">
        <v>60</v>
      </c>
      <c r="AC165" s="174">
        <v>58</v>
      </c>
      <c r="AD165" s="174">
        <v>53</v>
      </c>
      <c r="AE165" s="174">
        <v>48</v>
      </c>
      <c r="AF165" s="174">
        <v>34</v>
      </c>
      <c r="AG165" s="174">
        <v>32</v>
      </c>
      <c r="AH165" s="174">
        <v>31</v>
      </c>
      <c r="AI165" s="174">
        <v>23</v>
      </c>
      <c r="AJ165" s="174">
        <v>18</v>
      </c>
      <c r="AK165" s="174">
        <v>11</v>
      </c>
      <c r="AL165" s="174">
        <v>5</v>
      </c>
      <c r="AM165" s="174">
        <v>3</v>
      </c>
      <c r="AN165" s="175">
        <v>2</v>
      </c>
      <c r="AO165" s="176">
        <v>1</v>
      </c>
      <c r="AP165" s="174">
        <v>11</v>
      </c>
      <c r="AQ165" s="175">
        <v>8</v>
      </c>
      <c r="AR165" s="177">
        <v>23</v>
      </c>
      <c r="AS165" s="178">
        <v>335</v>
      </c>
      <c r="AT165" s="176">
        <v>29</v>
      </c>
      <c r="AU165" s="174">
        <v>33</v>
      </c>
      <c r="AV165" s="175">
        <v>154</v>
      </c>
      <c r="AW165" s="178">
        <v>18</v>
      </c>
      <c r="AX165" s="119" t="s">
        <v>31</v>
      </c>
      <c r="AY165" s="155" t="s">
        <v>39</v>
      </c>
      <c r="AZ165" s="156" t="s">
        <v>532</v>
      </c>
    </row>
    <row r="166" spans="1:52" s="183" customFormat="1" ht="16.5" hidden="1" customHeight="1" x14ac:dyDescent="0.2">
      <c r="A166" s="171">
        <v>220402</v>
      </c>
      <c r="B166" s="165" t="s">
        <v>204</v>
      </c>
      <c r="C166" s="165" t="s">
        <v>533</v>
      </c>
      <c r="D166" s="172" t="s">
        <v>534</v>
      </c>
      <c r="E166" s="122">
        <v>42.070217917675542</v>
      </c>
      <c r="F166" s="213">
        <f t="shared" si="65"/>
        <v>2440</v>
      </c>
      <c r="G166" s="174">
        <v>65</v>
      </c>
      <c r="H166" s="174">
        <v>44</v>
      </c>
      <c r="I166" s="174">
        <v>34</v>
      </c>
      <c r="J166" s="174">
        <v>47</v>
      </c>
      <c r="K166" s="174">
        <v>46</v>
      </c>
      <c r="L166" s="174">
        <v>61</v>
      </c>
      <c r="M166" s="174">
        <v>37</v>
      </c>
      <c r="N166" s="174">
        <v>35</v>
      </c>
      <c r="O166" s="174">
        <v>39</v>
      </c>
      <c r="P166" s="174">
        <v>48</v>
      </c>
      <c r="Q166" s="174">
        <v>45</v>
      </c>
      <c r="R166" s="174">
        <v>41</v>
      </c>
      <c r="S166" s="174">
        <v>50</v>
      </c>
      <c r="T166" s="174">
        <v>48</v>
      </c>
      <c r="U166" s="174">
        <v>37</v>
      </c>
      <c r="V166" s="174">
        <v>52</v>
      </c>
      <c r="W166" s="174">
        <v>47</v>
      </c>
      <c r="X166" s="174">
        <v>47</v>
      </c>
      <c r="Y166" s="174">
        <v>46</v>
      </c>
      <c r="Z166" s="174">
        <v>52</v>
      </c>
      <c r="AA166" s="174">
        <v>190</v>
      </c>
      <c r="AB166" s="174">
        <v>211</v>
      </c>
      <c r="AC166" s="174">
        <v>204</v>
      </c>
      <c r="AD166" s="174">
        <v>186</v>
      </c>
      <c r="AE166" s="174">
        <v>169</v>
      </c>
      <c r="AF166" s="174">
        <v>119</v>
      </c>
      <c r="AG166" s="174">
        <v>112</v>
      </c>
      <c r="AH166" s="174">
        <v>107</v>
      </c>
      <c r="AI166" s="174">
        <v>82</v>
      </c>
      <c r="AJ166" s="174">
        <v>63</v>
      </c>
      <c r="AK166" s="174">
        <v>38</v>
      </c>
      <c r="AL166" s="174">
        <v>19</v>
      </c>
      <c r="AM166" s="174">
        <v>11</v>
      </c>
      <c r="AN166" s="175">
        <v>8</v>
      </c>
      <c r="AO166" s="176">
        <v>3</v>
      </c>
      <c r="AP166" s="174">
        <v>39</v>
      </c>
      <c r="AQ166" s="175">
        <v>27</v>
      </c>
      <c r="AR166" s="177">
        <v>80</v>
      </c>
      <c r="AS166" s="178">
        <v>1172</v>
      </c>
      <c r="AT166" s="176">
        <v>101</v>
      </c>
      <c r="AU166" s="174">
        <v>117</v>
      </c>
      <c r="AV166" s="175">
        <v>538</v>
      </c>
      <c r="AW166" s="178">
        <v>63</v>
      </c>
      <c r="AX166" s="119" t="s">
        <v>31</v>
      </c>
      <c r="AY166" s="155" t="s">
        <v>39</v>
      </c>
      <c r="AZ166" s="156" t="s">
        <v>535</v>
      </c>
    </row>
    <row r="167" spans="1:52" s="90" customFormat="1" ht="16.5" hidden="1" customHeight="1" x14ac:dyDescent="0.2">
      <c r="A167" s="158">
        <v>220403</v>
      </c>
      <c r="B167" s="158"/>
      <c r="C167" s="158" t="s">
        <v>22</v>
      </c>
      <c r="D167" s="158" t="s">
        <v>41</v>
      </c>
      <c r="E167" s="123">
        <f>SUM(E169:E170)</f>
        <v>100</v>
      </c>
      <c r="F167" s="158">
        <f t="shared" si="65"/>
        <v>1874</v>
      </c>
      <c r="G167" s="158">
        <f>+G169+G170</f>
        <v>47</v>
      </c>
      <c r="H167" s="158">
        <f t="shared" ref="H167:AW167" si="66">+H169+H170</f>
        <v>32</v>
      </c>
      <c r="I167" s="158">
        <f t="shared" si="66"/>
        <v>27</v>
      </c>
      <c r="J167" s="158">
        <f t="shared" si="66"/>
        <v>27</v>
      </c>
      <c r="K167" s="158">
        <f t="shared" si="66"/>
        <v>31</v>
      </c>
      <c r="L167" s="158">
        <f t="shared" si="66"/>
        <v>30</v>
      </c>
      <c r="M167" s="158">
        <f t="shared" si="66"/>
        <v>27</v>
      </c>
      <c r="N167" s="158">
        <f t="shared" si="66"/>
        <v>35</v>
      </c>
      <c r="O167" s="158">
        <f t="shared" si="66"/>
        <v>33</v>
      </c>
      <c r="P167" s="158">
        <f t="shared" si="66"/>
        <v>32</v>
      </c>
      <c r="Q167" s="158">
        <f t="shared" si="66"/>
        <v>37</v>
      </c>
      <c r="R167" s="158">
        <f t="shared" si="66"/>
        <v>33</v>
      </c>
      <c r="S167" s="158">
        <f t="shared" si="66"/>
        <v>36</v>
      </c>
      <c r="T167" s="158">
        <f t="shared" si="66"/>
        <v>35</v>
      </c>
      <c r="U167" s="158">
        <f t="shared" si="66"/>
        <v>37</v>
      </c>
      <c r="V167" s="158">
        <f t="shared" si="66"/>
        <v>36</v>
      </c>
      <c r="W167" s="158">
        <f t="shared" si="66"/>
        <v>34</v>
      </c>
      <c r="X167" s="158">
        <f t="shared" si="66"/>
        <v>34</v>
      </c>
      <c r="Y167" s="158">
        <f t="shared" si="66"/>
        <v>34</v>
      </c>
      <c r="Z167" s="158">
        <f t="shared" si="66"/>
        <v>34</v>
      </c>
      <c r="AA167" s="158">
        <f t="shared" si="66"/>
        <v>152</v>
      </c>
      <c r="AB167" s="158">
        <f t="shared" si="66"/>
        <v>133</v>
      </c>
      <c r="AC167" s="158">
        <f t="shared" si="66"/>
        <v>152</v>
      </c>
      <c r="AD167" s="158">
        <f t="shared" si="66"/>
        <v>119</v>
      </c>
      <c r="AE167" s="158">
        <f t="shared" si="66"/>
        <v>116</v>
      </c>
      <c r="AF167" s="158">
        <f t="shared" si="66"/>
        <v>109</v>
      </c>
      <c r="AG167" s="158">
        <f t="shared" si="66"/>
        <v>95</v>
      </c>
      <c r="AH167" s="158">
        <f t="shared" si="66"/>
        <v>100</v>
      </c>
      <c r="AI167" s="158">
        <f t="shared" si="66"/>
        <v>84</v>
      </c>
      <c r="AJ167" s="158">
        <f t="shared" si="66"/>
        <v>46</v>
      </c>
      <c r="AK167" s="158">
        <f t="shared" si="66"/>
        <v>43</v>
      </c>
      <c r="AL167" s="158">
        <f t="shared" si="66"/>
        <v>25</v>
      </c>
      <c r="AM167" s="158">
        <f t="shared" si="66"/>
        <v>13</v>
      </c>
      <c r="AN167" s="158">
        <f t="shared" si="66"/>
        <v>16</v>
      </c>
      <c r="AO167" s="158">
        <f t="shared" si="66"/>
        <v>4</v>
      </c>
      <c r="AP167" s="158">
        <f t="shared" si="66"/>
        <v>24</v>
      </c>
      <c r="AQ167" s="158">
        <f t="shared" si="66"/>
        <v>23</v>
      </c>
      <c r="AR167" s="158">
        <f t="shared" si="66"/>
        <v>58</v>
      </c>
      <c r="AS167" s="158">
        <f t="shared" si="66"/>
        <v>860</v>
      </c>
      <c r="AT167" s="158">
        <f t="shared" si="66"/>
        <v>83</v>
      </c>
      <c r="AU167" s="158">
        <f t="shared" si="66"/>
        <v>83</v>
      </c>
      <c r="AV167" s="158">
        <f t="shared" si="66"/>
        <v>356</v>
      </c>
      <c r="AW167" s="158">
        <f t="shared" si="66"/>
        <v>66</v>
      </c>
      <c r="AX167" s="119"/>
      <c r="AY167" s="182"/>
      <c r="AZ167" s="162"/>
    </row>
    <row r="168" spans="1:52" s="180" customFormat="1" ht="16.5" hidden="1" customHeight="1" x14ac:dyDescent="0.2">
      <c r="A168" s="109"/>
      <c r="B168" s="104"/>
      <c r="C168" s="106"/>
      <c r="D168" s="105"/>
      <c r="E168" s="122"/>
      <c r="F168" s="149">
        <f>SUM(G168:AN168)</f>
        <v>99.999999999999986</v>
      </c>
      <c r="G168" s="150">
        <f>G$167*100/$F167</f>
        <v>2.5080042689434365</v>
      </c>
      <c r="H168" s="150">
        <f t="shared" ref="H168:AW168" si="67">H$167*100/$F167</f>
        <v>1.7075773745997866</v>
      </c>
      <c r="I168" s="150">
        <f t="shared" si="67"/>
        <v>1.4407684098185698</v>
      </c>
      <c r="J168" s="150">
        <f t="shared" si="67"/>
        <v>1.4407684098185698</v>
      </c>
      <c r="K168" s="150">
        <f t="shared" si="67"/>
        <v>1.6542155816435433</v>
      </c>
      <c r="L168" s="150">
        <f t="shared" si="67"/>
        <v>1.6008537886873</v>
      </c>
      <c r="M168" s="150">
        <f t="shared" si="67"/>
        <v>1.4407684098185698</v>
      </c>
      <c r="N168" s="150">
        <f t="shared" si="67"/>
        <v>1.8676627534685166</v>
      </c>
      <c r="O168" s="150">
        <f t="shared" si="67"/>
        <v>1.76093916755603</v>
      </c>
      <c r="P168" s="150">
        <f t="shared" si="67"/>
        <v>1.7075773745997866</v>
      </c>
      <c r="Q168" s="150">
        <f t="shared" si="67"/>
        <v>1.9743863393810033</v>
      </c>
      <c r="R168" s="150">
        <f t="shared" si="67"/>
        <v>1.76093916755603</v>
      </c>
      <c r="S168" s="150">
        <f t="shared" si="67"/>
        <v>1.9210245464247599</v>
      </c>
      <c r="T168" s="150">
        <f t="shared" si="67"/>
        <v>1.8676627534685166</v>
      </c>
      <c r="U168" s="150">
        <f t="shared" si="67"/>
        <v>1.9743863393810033</v>
      </c>
      <c r="V168" s="150">
        <f t="shared" si="67"/>
        <v>1.9210245464247599</v>
      </c>
      <c r="W168" s="150">
        <f t="shared" si="67"/>
        <v>1.8143009605122733</v>
      </c>
      <c r="X168" s="150">
        <f t="shared" si="67"/>
        <v>1.8143009605122733</v>
      </c>
      <c r="Y168" s="150">
        <f t="shared" si="67"/>
        <v>1.8143009605122733</v>
      </c>
      <c r="Z168" s="150">
        <f t="shared" si="67"/>
        <v>1.8143009605122733</v>
      </c>
      <c r="AA168" s="150">
        <f t="shared" si="67"/>
        <v>8.1109925293489855</v>
      </c>
      <c r="AB168" s="150">
        <f t="shared" si="67"/>
        <v>7.0971184631803625</v>
      </c>
      <c r="AC168" s="150">
        <f t="shared" si="67"/>
        <v>8.1109925293489855</v>
      </c>
      <c r="AD168" s="150">
        <f t="shared" si="67"/>
        <v>6.3500533617929564</v>
      </c>
      <c r="AE168" s="150">
        <f t="shared" si="67"/>
        <v>6.1899679829242267</v>
      </c>
      <c r="AF168" s="150">
        <f t="shared" si="67"/>
        <v>5.8164354322305227</v>
      </c>
      <c r="AG168" s="150">
        <f t="shared" si="67"/>
        <v>5.0693703308431166</v>
      </c>
      <c r="AH168" s="150">
        <f t="shared" si="67"/>
        <v>5.3361792956243326</v>
      </c>
      <c r="AI168" s="150">
        <f t="shared" si="67"/>
        <v>4.4823906083244394</v>
      </c>
      <c r="AJ168" s="150">
        <f t="shared" si="67"/>
        <v>2.454642475987193</v>
      </c>
      <c r="AK168" s="150">
        <f t="shared" si="67"/>
        <v>2.2945570971184632</v>
      </c>
      <c r="AL168" s="150">
        <f t="shared" si="67"/>
        <v>1.3340448239060831</v>
      </c>
      <c r="AM168" s="150">
        <f t="shared" si="67"/>
        <v>0.69370330843116323</v>
      </c>
      <c r="AN168" s="151">
        <f t="shared" si="67"/>
        <v>0.85378868729989332</v>
      </c>
      <c r="AO168" s="152">
        <f t="shared" si="67"/>
        <v>0.21344717182497333</v>
      </c>
      <c r="AP168" s="150">
        <f t="shared" si="67"/>
        <v>1.2806830309498398</v>
      </c>
      <c r="AQ168" s="151">
        <f t="shared" si="67"/>
        <v>1.2273212379935965</v>
      </c>
      <c r="AR168" s="153">
        <f t="shared" si="67"/>
        <v>3.0949839914621133</v>
      </c>
      <c r="AS168" s="154">
        <f t="shared" si="67"/>
        <v>45.891141942369266</v>
      </c>
      <c r="AT168" s="152">
        <f t="shared" si="67"/>
        <v>4.4290288153681967</v>
      </c>
      <c r="AU168" s="150">
        <f t="shared" si="67"/>
        <v>4.4290288153681967</v>
      </c>
      <c r="AV168" s="151">
        <f t="shared" si="67"/>
        <v>18.996798292422625</v>
      </c>
      <c r="AW168" s="154">
        <f t="shared" si="67"/>
        <v>3.5218783351120599</v>
      </c>
      <c r="AX168" s="119"/>
      <c r="AY168" s="155"/>
      <c r="AZ168" s="156"/>
    </row>
    <row r="169" spans="1:52" s="183" customFormat="1" ht="16.5" hidden="1" customHeight="1" x14ac:dyDescent="0.2">
      <c r="A169" s="171">
        <v>220403</v>
      </c>
      <c r="B169" s="165" t="s">
        <v>200</v>
      </c>
      <c r="C169" s="165" t="s">
        <v>536</v>
      </c>
      <c r="D169" s="172" t="s">
        <v>537</v>
      </c>
      <c r="E169" s="122">
        <v>52.473684210526315</v>
      </c>
      <c r="F169" s="213">
        <f t="shared" ref="F169:F171" si="68">SUM(G169:AN169)</f>
        <v>982</v>
      </c>
      <c r="G169" s="174">
        <v>25</v>
      </c>
      <c r="H169" s="174">
        <v>17</v>
      </c>
      <c r="I169" s="174">
        <v>14</v>
      </c>
      <c r="J169" s="174">
        <v>14</v>
      </c>
      <c r="K169" s="174">
        <v>16</v>
      </c>
      <c r="L169" s="174">
        <v>16</v>
      </c>
      <c r="M169" s="174">
        <v>14</v>
      </c>
      <c r="N169" s="174">
        <v>18</v>
      </c>
      <c r="O169" s="174">
        <v>17</v>
      </c>
      <c r="P169" s="174">
        <v>17</v>
      </c>
      <c r="Q169" s="174">
        <v>19</v>
      </c>
      <c r="R169" s="174">
        <v>17</v>
      </c>
      <c r="S169" s="174">
        <v>19</v>
      </c>
      <c r="T169" s="174">
        <v>18</v>
      </c>
      <c r="U169" s="174">
        <v>19</v>
      </c>
      <c r="V169" s="174">
        <v>19</v>
      </c>
      <c r="W169" s="174">
        <v>18</v>
      </c>
      <c r="X169" s="174">
        <v>18</v>
      </c>
      <c r="Y169" s="174">
        <v>18</v>
      </c>
      <c r="Z169" s="174">
        <v>18</v>
      </c>
      <c r="AA169" s="174">
        <v>80</v>
      </c>
      <c r="AB169" s="174">
        <v>70</v>
      </c>
      <c r="AC169" s="174">
        <v>80</v>
      </c>
      <c r="AD169" s="174">
        <v>62</v>
      </c>
      <c r="AE169" s="174">
        <v>61</v>
      </c>
      <c r="AF169" s="174">
        <v>57</v>
      </c>
      <c r="AG169" s="174">
        <v>50</v>
      </c>
      <c r="AH169" s="174">
        <v>52</v>
      </c>
      <c r="AI169" s="174">
        <v>44</v>
      </c>
      <c r="AJ169" s="174">
        <v>24</v>
      </c>
      <c r="AK169" s="174">
        <v>23</v>
      </c>
      <c r="AL169" s="174">
        <v>13</v>
      </c>
      <c r="AM169" s="174">
        <v>7</v>
      </c>
      <c r="AN169" s="175">
        <v>8</v>
      </c>
      <c r="AO169" s="176">
        <v>2</v>
      </c>
      <c r="AP169" s="174">
        <v>13</v>
      </c>
      <c r="AQ169" s="175">
        <v>12</v>
      </c>
      <c r="AR169" s="177">
        <v>30</v>
      </c>
      <c r="AS169" s="178">
        <v>451</v>
      </c>
      <c r="AT169" s="176">
        <v>44</v>
      </c>
      <c r="AU169" s="174">
        <v>44</v>
      </c>
      <c r="AV169" s="175">
        <v>187</v>
      </c>
      <c r="AW169" s="178">
        <v>35</v>
      </c>
      <c r="AX169" s="119" t="s">
        <v>31</v>
      </c>
      <c r="AY169" s="155" t="s">
        <v>43</v>
      </c>
      <c r="AZ169" s="156" t="s">
        <v>538</v>
      </c>
    </row>
    <row r="170" spans="1:52" s="183" customFormat="1" ht="16.5" hidden="1" customHeight="1" x14ac:dyDescent="0.2">
      <c r="A170" s="171">
        <v>220403</v>
      </c>
      <c r="B170" s="165" t="s">
        <v>204</v>
      </c>
      <c r="C170" s="165" t="s">
        <v>539</v>
      </c>
      <c r="D170" s="214" t="s">
        <v>540</v>
      </c>
      <c r="E170" s="122">
        <v>47.526315789473685</v>
      </c>
      <c r="F170" s="213">
        <f t="shared" si="68"/>
        <v>892</v>
      </c>
      <c r="G170" s="174">
        <v>22</v>
      </c>
      <c r="H170" s="174">
        <v>15</v>
      </c>
      <c r="I170" s="174">
        <v>13</v>
      </c>
      <c r="J170" s="174">
        <v>13</v>
      </c>
      <c r="K170" s="174">
        <v>15</v>
      </c>
      <c r="L170" s="174">
        <v>14</v>
      </c>
      <c r="M170" s="174">
        <v>13</v>
      </c>
      <c r="N170" s="174">
        <v>17</v>
      </c>
      <c r="O170" s="174">
        <v>16</v>
      </c>
      <c r="P170" s="174">
        <v>15</v>
      </c>
      <c r="Q170" s="174">
        <v>18</v>
      </c>
      <c r="R170" s="174">
        <v>16</v>
      </c>
      <c r="S170" s="174">
        <v>17</v>
      </c>
      <c r="T170" s="174">
        <v>17</v>
      </c>
      <c r="U170" s="174">
        <v>18</v>
      </c>
      <c r="V170" s="174">
        <v>17</v>
      </c>
      <c r="W170" s="174">
        <v>16</v>
      </c>
      <c r="X170" s="174">
        <v>16</v>
      </c>
      <c r="Y170" s="174">
        <v>16</v>
      </c>
      <c r="Z170" s="174">
        <v>16</v>
      </c>
      <c r="AA170" s="174">
        <v>72</v>
      </c>
      <c r="AB170" s="174">
        <v>63</v>
      </c>
      <c r="AC170" s="174">
        <v>72</v>
      </c>
      <c r="AD170" s="174">
        <v>57</v>
      </c>
      <c r="AE170" s="174">
        <v>55</v>
      </c>
      <c r="AF170" s="174">
        <v>52</v>
      </c>
      <c r="AG170" s="174">
        <v>45</v>
      </c>
      <c r="AH170" s="174">
        <v>48</v>
      </c>
      <c r="AI170" s="174">
        <v>40</v>
      </c>
      <c r="AJ170" s="174">
        <v>22</v>
      </c>
      <c r="AK170" s="174">
        <v>20</v>
      </c>
      <c r="AL170" s="174">
        <v>12</v>
      </c>
      <c r="AM170" s="174">
        <v>6</v>
      </c>
      <c r="AN170" s="175">
        <v>8</v>
      </c>
      <c r="AO170" s="176">
        <v>2</v>
      </c>
      <c r="AP170" s="174">
        <v>11</v>
      </c>
      <c r="AQ170" s="175">
        <v>11</v>
      </c>
      <c r="AR170" s="177">
        <v>28</v>
      </c>
      <c r="AS170" s="178">
        <v>409</v>
      </c>
      <c r="AT170" s="176">
        <v>39</v>
      </c>
      <c r="AU170" s="174">
        <v>39</v>
      </c>
      <c r="AV170" s="175">
        <v>169</v>
      </c>
      <c r="AW170" s="178">
        <v>31</v>
      </c>
      <c r="AX170" s="119" t="s">
        <v>31</v>
      </c>
      <c r="AY170" s="155" t="s">
        <v>43</v>
      </c>
      <c r="AZ170" s="156" t="s">
        <v>541</v>
      </c>
    </row>
    <row r="171" spans="1:52" s="90" customFormat="1" ht="16.5" hidden="1" customHeight="1" x14ac:dyDescent="0.2">
      <c r="A171" s="158">
        <v>220404</v>
      </c>
      <c r="B171" s="158"/>
      <c r="C171" s="158" t="s">
        <v>22</v>
      </c>
      <c r="D171" s="158" t="s">
        <v>42</v>
      </c>
      <c r="E171" s="123">
        <f>SUM(E173:E174)</f>
        <v>100</v>
      </c>
      <c r="F171" s="158">
        <f t="shared" si="68"/>
        <v>4888</v>
      </c>
      <c r="G171" s="158">
        <f>+G173+G174</f>
        <v>74</v>
      </c>
      <c r="H171" s="158">
        <f t="shared" ref="H171:AW171" si="69">+H173+H174</f>
        <v>91</v>
      </c>
      <c r="I171" s="158">
        <f t="shared" si="69"/>
        <v>79</v>
      </c>
      <c r="J171" s="158">
        <f t="shared" si="69"/>
        <v>91</v>
      </c>
      <c r="K171" s="158">
        <f t="shared" si="69"/>
        <v>80</v>
      </c>
      <c r="L171" s="158">
        <f t="shared" si="69"/>
        <v>111</v>
      </c>
      <c r="M171" s="158">
        <f t="shared" si="69"/>
        <v>95</v>
      </c>
      <c r="N171" s="158">
        <f t="shared" si="69"/>
        <v>86</v>
      </c>
      <c r="O171" s="158">
        <f t="shared" si="69"/>
        <v>88</v>
      </c>
      <c r="P171" s="158">
        <f t="shared" si="69"/>
        <v>94</v>
      </c>
      <c r="Q171" s="158">
        <f t="shared" si="69"/>
        <v>94</v>
      </c>
      <c r="R171" s="158">
        <f t="shared" si="69"/>
        <v>84</v>
      </c>
      <c r="S171" s="158">
        <f t="shared" si="69"/>
        <v>100</v>
      </c>
      <c r="T171" s="158">
        <f t="shared" si="69"/>
        <v>90</v>
      </c>
      <c r="U171" s="158">
        <f t="shared" si="69"/>
        <v>88</v>
      </c>
      <c r="V171" s="158">
        <f t="shared" si="69"/>
        <v>100</v>
      </c>
      <c r="W171" s="158">
        <f t="shared" si="69"/>
        <v>96</v>
      </c>
      <c r="X171" s="158">
        <f t="shared" si="69"/>
        <v>95</v>
      </c>
      <c r="Y171" s="158">
        <f t="shared" si="69"/>
        <v>106</v>
      </c>
      <c r="Z171" s="158">
        <f t="shared" si="69"/>
        <v>82</v>
      </c>
      <c r="AA171" s="158">
        <f t="shared" si="69"/>
        <v>357</v>
      </c>
      <c r="AB171" s="158">
        <f t="shared" si="69"/>
        <v>371</v>
      </c>
      <c r="AC171" s="158">
        <f t="shared" si="69"/>
        <v>419</v>
      </c>
      <c r="AD171" s="158">
        <f t="shared" si="69"/>
        <v>348</v>
      </c>
      <c r="AE171" s="158">
        <f t="shared" si="69"/>
        <v>326</v>
      </c>
      <c r="AF171" s="158">
        <f t="shared" si="69"/>
        <v>273</v>
      </c>
      <c r="AG171" s="158">
        <f t="shared" si="69"/>
        <v>248</v>
      </c>
      <c r="AH171" s="158">
        <f t="shared" si="69"/>
        <v>247</v>
      </c>
      <c r="AI171" s="158">
        <f t="shared" si="69"/>
        <v>182</v>
      </c>
      <c r="AJ171" s="158">
        <f t="shared" si="69"/>
        <v>118</v>
      </c>
      <c r="AK171" s="158">
        <f t="shared" si="69"/>
        <v>82</v>
      </c>
      <c r="AL171" s="158">
        <f t="shared" si="69"/>
        <v>41</v>
      </c>
      <c r="AM171" s="158">
        <f t="shared" si="69"/>
        <v>30</v>
      </c>
      <c r="AN171" s="158">
        <f t="shared" si="69"/>
        <v>22</v>
      </c>
      <c r="AO171" s="158">
        <f t="shared" si="69"/>
        <v>7</v>
      </c>
      <c r="AP171" s="158">
        <f t="shared" si="69"/>
        <v>34</v>
      </c>
      <c r="AQ171" s="158">
        <f t="shared" si="69"/>
        <v>40</v>
      </c>
      <c r="AR171" s="158">
        <f t="shared" si="69"/>
        <v>90</v>
      </c>
      <c r="AS171" s="158">
        <f t="shared" si="69"/>
        <v>2229</v>
      </c>
      <c r="AT171" s="158">
        <f t="shared" si="69"/>
        <v>213</v>
      </c>
      <c r="AU171" s="158">
        <f t="shared" si="69"/>
        <v>229</v>
      </c>
      <c r="AV171" s="158">
        <f t="shared" si="69"/>
        <v>947</v>
      </c>
      <c r="AW171" s="158">
        <f t="shared" si="69"/>
        <v>178</v>
      </c>
      <c r="AX171" s="119"/>
      <c r="AY171" s="182"/>
      <c r="AZ171" s="162"/>
    </row>
    <row r="172" spans="1:52" s="180" customFormat="1" ht="16.5" hidden="1" customHeight="1" x14ac:dyDescent="0.2">
      <c r="A172" s="109"/>
      <c r="B172" s="104"/>
      <c r="C172" s="106"/>
      <c r="D172" s="105"/>
      <c r="E172" s="122"/>
      <c r="F172" s="149">
        <f>SUM(G172:AN172)</f>
        <v>100</v>
      </c>
      <c r="G172" s="150">
        <f>G$171*100/$F171</f>
        <v>1.513911620294599</v>
      </c>
      <c r="H172" s="150">
        <f t="shared" ref="H172:AW172" si="70">H$171*100/$F171</f>
        <v>1.8617021276595744</v>
      </c>
      <c r="I172" s="150">
        <f t="shared" si="70"/>
        <v>1.6162029459901801</v>
      </c>
      <c r="J172" s="150">
        <f t="shared" si="70"/>
        <v>1.8617021276595744</v>
      </c>
      <c r="K172" s="150">
        <f t="shared" si="70"/>
        <v>1.6366612111292962</v>
      </c>
      <c r="L172" s="150">
        <f t="shared" si="70"/>
        <v>2.2708674304418985</v>
      </c>
      <c r="M172" s="150">
        <f t="shared" si="70"/>
        <v>1.9435351882160392</v>
      </c>
      <c r="N172" s="150">
        <f t="shared" si="70"/>
        <v>1.7594108019639934</v>
      </c>
      <c r="O172" s="150">
        <f t="shared" si="70"/>
        <v>1.800327332242226</v>
      </c>
      <c r="P172" s="150">
        <f t="shared" si="70"/>
        <v>1.9230769230769231</v>
      </c>
      <c r="Q172" s="150">
        <f t="shared" si="70"/>
        <v>1.9230769230769231</v>
      </c>
      <c r="R172" s="150">
        <f t="shared" si="70"/>
        <v>1.718494271685761</v>
      </c>
      <c r="S172" s="150">
        <f t="shared" si="70"/>
        <v>2.0458265139116203</v>
      </c>
      <c r="T172" s="150">
        <f t="shared" si="70"/>
        <v>1.8412438625204584</v>
      </c>
      <c r="U172" s="150">
        <f t="shared" si="70"/>
        <v>1.800327332242226</v>
      </c>
      <c r="V172" s="150">
        <f t="shared" si="70"/>
        <v>2.0458265139116203</v>
      </c>
      <c r="W172" s="150">
        <f t="shared" si="70"/>
        <v>1.9639934533551555</v>
      </c>
      <c r="X172" s="150">
        <f t="shared" si="70"/>
        <v>1.9435351882160392</v>
      </c>
      <c r="Y172" s="150">
        <f t="shared" si="70"/>
        <v>2.1685761047463177</v>
      </c>
      <c r="Z172" s="150">
        <f t="shared" si="70"/>
        <v>1.6775777414075286</v>
      </c>
      <c r="AA172" s="150">
        <f t="shared" si="70"/>
        <v>7.3036006546644847</v>
      </c>
      <c r="AB172" s="150">
        <f t="shared" si="70"/>
        <v>7.5900163666121117</v>
      </c>
      <c r="AC172" s="150">
        <f t="shared" si="70"/>
        <v>8.572013093289689</v>
      </c>
      <c r="AD172" s="150">
        <f t="shared" si="70"/>
        <v>7.1194762684124386</v>
      </c>
      <c r="AE172" s="150">
        <f t="shared" si="70"/>
        <v>6.6693944353518821</v>
      </c>
      <c r="AF172" s="150">
        <f t="shared" si="70"/>
        <v>5.5851063829787231</v>
      </c>
      <c r="AG172" s="150">
        <f t="shared" si="70"/>
        <v>5.0736497545008179</v>
      </c>
      <c r="AH172" s="150">
        <f t="shared" si="70"/>
        <v>5.0531914893617023</v>
      </c>
      <c r="AI172" s="150">
        <f t="shared" si="70"/>
        <v>3.7234042553191489</v>
      </c>
      <c r="AJ172" s="150">
        <f t="shared" si="70"/>
        <v>2.414075286415712</v>
      </c>
      <c r="AK172" s="150">
        <f t="shared" si="70"/>
        <v>1.6775777414075286</v>
      </c>
      <c r="AL172" s="150">
        <f t="shared" si="70"/>
        <v>0.83878887070376429</v>
      </c>
      <c r="AM172" s="150">
        <f t="shared" si="70"/>
        <v>0.61374795417348604</v>
      </c>
      <c r="AN172" s="151">
        <f t="shared" si="70"/>
        <v>0.45008183306055649</v>
      </c>
      <c r="AO172" s="152">
        <f t="shared" si="70"/>
        <v>0.14320785597381341</v>
      </c>
      <c r="AP172" s="150">
        <f t="shared" si="70"/>
        <v>0.69558101472995093</v>
      </c>
      <c r="AQ172" s="151">
        <f t="shared" si="70"/>
        <v>0.81833060556464809</v>
      </c>
      <c r="AR172" s="153">
        <f t="shared" si="70"/>
        <v>1.8412438625204584</v>
      </c>
      <c r="AS172" s="154">
        <f t="shared" si="70"/>
        <v>45.601472995090013</v>
      </c>
      <c r="AT172" s="152">
        <f t="shared" si="70"/>
        <v>4.357610474631751</v>
      </c>
      <c r="AU172" s="150">
        <f t="shared" si="70"/>
        <v>4.6849427168576101</v>
      </c>
      <c r="AV172" s="151">
        <f t="shared" si="70"/>
        <v>19.373977086743043</v>
      </c>
      <c r="AW172" s="154">
        <f t="shared" si="70"/>
        <v>3.6415711947626841</v>
      </c>
      <c r="AX172" s="119"/>
      <c r="AY172" s="155"/>
      <c r="AZ172" s="156"/>
    </row>
    <row r="173" spans="1:52" s="180" customFormat="1" ht="16.5" hidden="1" customHeight="1" x14ac:dyDescent="0.2">
      <c r="A173" s="171">
        <v>220404</v>
      </c>
      <c r="B173" s="165" t="s">
        <v>204</v>
      </c>
      <c r="C173" s="165" t="s">
        <v>542</v>
      </c>
      <c r="D173" s="172" t="s">
        <v>543</v>
      </c>
      <c r="E173" s="122">
        <v>55.331841909023119</v>
      </c>
      <c r="F173" s="213">
        <f t="shared" ref="F173:F175" si="71">SUM(G173:AN173)</f>
        <v>2705</v>
      </c>
      <c r="G173" s="174">
        <v>41</v>
      </c>
      <c r="H173" s="174">
        <v>50</v>
      </c>
      <c r="I173" s="174">
        <v>44</v>
      </c>
      <c r="J173" s="174">
        <v>50</v>
      </c>
      <c r="K173" s="174">
        <v>44</v>
      </c>
      <c r="L173" s="174">
        <v>61</v>
      </c>
      <c r="M173" s="174">
        <v>53</v>
      </c>
      <c r="N173" s="174">
        <v>48</v>
      </c>
      <c r="O173" s="174">
        <v>49</v>
      </c>
      <c r="P173" s="174">
        <v>52</v>
      </c>
      <c r="Q173" s="174">
        <v>52</v>
      </c>
      <c r="R173" s="174">
        <v>46</v>
      </c>
      <c r="S173" s="174">
        <v>55</v>
      </c>
      <c r="T173" s="174">
        <v>50</v>
      </c>
      <c r="U173" s="174">
        <v>49</v>
      </c>
      <c r="V173" s="174">
        <v>55</v>
      </c>
      <c r="W173" s="174">
        <v>53</v>
      </c>
      <c r="X173" s="174">
        <v>53</v>
      </c>
      <c r="Y173" s="174">
        <v>59</v>
      </c>
      <c r="Z173" s="174">
        <v>45</v>
      </c>
      <c r="AA173" s="174">
        <v>198</v>
      </c>
      <c r="AB173" s="174">
        <v>205</v>
      </c>
      <c r="AC173" s="174">
        <v>232</v>
      </c>
      <c r="AD173" s="174">
        <v>193</v>
      </c>
      <c r="AE173" s="174">
        <v>180</v>
      </c>
      <c r="AF173" s="174">
        <v>151</v>
      </c>
      <c r="AG173" s="174">
        <v>137</v>
      </c>
      <c r="AH173" s="174">
        <v>137</v>
      </c>
      <c r="AI173" s="174">
        <v>101</v>
      </c>
      <c r="AJ173" s="174">
        <v>65</v>
      </c>
      <c r="AK173" s="174">
        <v>45</v>
      </c>
      <c r="AL173" s="174">
        <v>23</v>
      </c>
      <c r="AM173" s="174">
        <v>17</v>
      </c>
      <c r="AN173" s="175">
        <v>12</v>
      </c>
      <c r="AO173" s="176">
        <v>4</v>
      </c>
      <c r="AP173" s="174">
        <v>19</v>
      </c>
      <c r="AQ173" s="175">
        <v>22</v>
      </c>
      <c r="AR173" s="177">
        <v>50</v>
      </c>
      <c r="AS173" s="178">
        <v>1233</v>
      </c>
      <c r="AT173" s="176">
        <v>118</v>
      </c>
      <c r="AU173" s="174">
        <v>127</v>
      </c>
      <c r="AV173" s="175">
        <v>524</v>
      </c>
      <c r="AW173" s="178">
        <v>98</v>
      </c>
      <c r="AX173" s="119" t="s">
        <v>31</v>
      </c>
      <c r="AY173" s="155" t="s">
        <v>39</v>
      </c>
      <c r="AZ173" s="156" t="s">
        <v>544</v>
      </c>
    </row>
    <row r="174" spans="1:52" s="183" customFormat="1" ht="16.5" hidden="1" customHeight="1" x14ac:dyDescent="0.2">
      <c r="A174" s="171">
        <v>220404</v>
      </c>
      <c r="B174" s="165" t="s">
        <v>200</v>
      </c>
      <c r="C174" s="165" t="s">
        <v>545</v>
      </c>
      <c r="D174" s="172" t="s">
        <v>546</v>
      </c>
      <c r="E174" s="122">
        <v>44.668158090976881</v>
      </c>
      <c r="F174" s="213">
        <f t="shared" si="71"/>
        <v>2183</v>
      </c>
      <c r="G174" s="174">
        <v>33</v>
      </c>
      <c r="H174" s="174">
        <v>41</v>
      </c>
      <c r="I174" s="174">
        <v>35</v>
      </c>
      <c r="J174" s="174">
        <v>41</v>
      </c>
      <c r="K174" s="174">
        <v>36</v>
      </c>
      <c r="L174" s="174">
        <v>50</v>
      </c>
      <c r="M174" s="174">
        <v>42</v>
      </c>
      <c r="N174" s="174">
        <v>38</v>
      </c>
      <c r="O174" s="174">
        <v>39</v>
      </c>
      <c r="P174" s="174">
        <v>42</v>
      </c>
      <c r="Q174" s="174">
        <v>42</v>
      </c>
      <c r="R174" s="174">
        <v>38</v>
      </c>
      <c r="S174" s="174">
        <v>45</v>
      </c>
      <c r="T174" s="174">
        <v>40</v>
      </c>
      <c r="U174" s="174">
        <v>39</v>
      </c>
      <c r="V174" s="174">
        <v>45</v>
      </c>
      <c r="W174" s="174">
        <v>43</v>
      </c>
      <c r="X174" s="174">
        <v>42</v>
      </c>
      <c r="Y174" s="174">
        <v>47</v>
      </c>
      <c r="Z174" s="174">
        <v>37</v>
      </c>
      <c r="AA174" s="174">
        <v>159</v>
      </c>
      <c r="AB174" s="174">
        <v>166</v>
      </c>
      <c r="AC174" s="174">
        <v>187</v>
      </c>
      <c r="AD174" s="174">
        <v>155</v>
      </c>
      <c r="AE174" s="174">
        <v>146</v>
      </c>
      <c r="AF174" s="174">
        <v>122</v>
      </c>
      <c r="AG174" s="174">
        <v>111</v>
      </c>
      <c r="AH174" s="174">
        <v>110</v>
      </c>
      <c r="AI174" s="174">
        <v>81</v>
      </c>
      <c r="AJ174" s="174">
        <v>53</v>
      </c>
      <c r="AK174" s="174">
        <v>37</v>
      </c>
      <c r="AL174" s="174">
        <v>18</v>
      </c>
      <c r="AM174" s="174">
        <v>13</v>
      </c>
      <c r="AN174" s="175">
        <v>10</v>
      </c>
      <c r="AO174" s="176">
        <v>3</v>
      </c>
      <c r="AP174" s="174">
        <v>15</v>
      </c>
      <c r="AQ174" s="175">
        <v>18</v>
      </c>
      <c r="AR174" s="177">
        <v>40</v>
      </c>
      <c r="AS174" s="178">
        <v>996</v>
      </c>
      <c r="AT174" s="176">
        <v>95</v>
      </c>
      <c r="AU174" s="174">
        <v>102</v>
      </c>
      <c r="AV174" s="175">
        <v>423</v>
      </c>
      <c r="AW174" s="178">
        <v>80</v>
      </c>
      <c r="AX174" s="119" t="s">
        <v>31</v>
      </c>
      <c r="AY174" s="155" t="s">
        <v>43</v>
      </c>
      <c r="AZ174" s="156" t="s">
        <v>547</v>
      </c>
    </row>
    <row r="175" spans="1:52" s="90" customFormat="1" ht="16.5" hidden="1" customHeight="1" x14ac:dyDescent="0.2">
      <c r="A175" s="158">
        <v>220405</v>
      </c>
      <c r="B175" s="158"/>
      <c r="C175" s="158" t="s">
        <v>22</v>
      </c>
      <c r="D175" s="158" t="s">
        <v>43</v>
      </c>
      <c r="E175" s="123">
        <f>SUM(E177:E178)</f>
        <v>100</v>
      </c>
      <c r="F175" s="158">
        <f t="shared" si="71"/>
        <v>2307</v>
      </c>
      <c r="G175" s="158">
        <v>45</v>
      </c>
      <c r="H175" s="158">
        <v>41</v>
      </c>
      <c r="I175" s="158">
        <v>37</v>
      </c>
      <c r="J175" s="158">
        <v>39</v>
      </c>
      <c r="K175" s="158">
        <v>36</v>
      </c>
      <c r="L175" s="158">
        <v>36</v>
      </c>
      <c r="M175" s="158">
        <v>33</v>
      </c>
      <c r="N175" s="158">
        <v>35</v>
      </c>
      <c r="O175" s="158">
        <v>33</v>
      </c>
      <c r="P175" s="158">
        <v>31</v>
      </c>
      <c r="Q175" s="158">
        <v>35</v>
      </c>
      <c r="R175" s="158">
        <v>49</v>
      </c>
      <c r="S175" s="158">
        <v>45</v>
      </c>
      <c r="T175" s="158">
        <v>40</v>
      </c>
      <c r="U175" s="158">
        <v>49</v>
      </c>
      <c r="V175" s="158">
        <v>35</v>
      </c>
      <c r="W175" s="158">
        <v>46</v>
      </c>
      <c r="X175" s="158">
        <v>46</v>
      </c>
      <c r="Y175" s="158">
        <v>41</v>
      </c>
      <c r="Z175" s="158">
        <v>40</v>
      </c>
      <c r="AA175" s="158">
        <v>215</v>
      </c>
      <c r="AB175" s="158">
        <v>193</v>
      </c>
      <c r="AC175" s="158">
        <v>176</v>
      </c>
      <c r="AD175" s="158">
        <v>163</v>
      </c>
      <c r="AE175" s="158">
        <f>+SUM(AE177:AE178)</f>
        <v>144</v>
      </c>
      <c r="AF175" s="158">
        <f t="shared" ref="AF175:AW175" si="72">+SUM(AF177:AF178)</f>
        <v>143</v>
      </c>
      <c r="AG175" s="158">
        <f t="shared" si="72"/>
        <v>123</v>
      </c>
      <c r="AH175" s="158">
        <f t="shared" si="72"/>
        <v>104</v>
      </c>
      <c r="AI175" s="158">
        <f t="shared" si="72"/>
        <v>87</v>
      </c>
      <c r="AJ175" s="158">
        <f t="shared" si="72"/>
        <v>66</v>
      </c>
      <c r="AK175" s="158">
        <f t="shared" si="72"/>
        <v>39</v>
      </c>
      <c r="AL175" s="158">
        <f t="shared" si="72"/>
        <v>28</v>
      </c>
      <c r="AM175" s="158">
        <f t="shared" si="72"/>
        <v>21</v>
      </c>
      <c r="AN175" s="158">
        <f t="shared" si="72"/>
        <v>13</v>
      </c>
      <c r="AO175" s="158">
        <f t="shared" si="72"/>
        <v>6</v>
      </c>
      <c r="AP175" s="158">
        <f t="shared" si="72"/>
        <v>28</v>
      </c>
      <c r="AQ175" s="158">
        <f t="shared" si="72"/>
        <v>17</v>
      </c>
      <c r="AR175" s="158">
        <f t="shared" si="72"/>
        <v>56</v>
      </c>
      <c r="AS175" s="158">
        <f t="shared" si="72"/>
        <v>1051</v>
      </c>
      <c r="AT175" s="158">
        <f t="shared" si="72"/>
        <v>89</v>
      </c>
      <c r="AU175" s="158">
        <f t="shared" si="72"/>
        <v>86</v>
      </c>
      <c r="AV175" s="158">
        <f t="shared" si="72"/>
        <v>515</v>
      </c>
      <c r="AW175" s="158">
        <f t="shared" si="72"/>
        <v>67</v>
      </c>
      <c r="AX175" s="119"/>
      <c r="AY175" s="182"/>
      <c r="AZ175" s="162"/>
    </row>
    <row r="176" spans="1:52" s="180" customFormat="1" ht="16.5" hidden="1" customHeight="1" x14ac:dyDescent="0.2">
      <c r="A176" s="109"/>
      <c r="B176" s="104"/>
      <c r="C176" s="106"/>
      <c r="D176" s="105"/>
      <c r="E176" s="122"/>
      <c r="F176" s="149">
        <f>SUM(G176:AN176)</f>
        <v>100</v>
      </c>
      <c r="G176" s="150">
        <f>G$175*100/$F175</f>
        <v>1.9505851755526658</v>
      </c>
      <c r="H176" s="150">
        <f t="shared" ref="H176:AW176" si="73">H$175*100/$F175</f>
        <v>1.7771998266146511</v>
      </c>
      <c r="I176" s="150">
        <f t="shared" si="73"/>
        <v>1.6038144776766363</v>
      </c>
      <c r="J176" s="150">
        <f t="shared" si="73"/>
        <v>1.6905071521456436</v>
      </c>
      <c r="K176" s="150">
        <f t="shared" si="73"/>
        <v>1.5604681404421326</v>
      </c>
      <c r="L176" s="150">
        <f t="shared" si="73"/>
        <v>1.5604681404421326</v>
      </c>
      <c r="M176" s="150">
        <f t="shared" si="73"/>
        <v>1.4304291287386215</v>
      </c>
      <c r="N176" s="150">
        <f t="shared" si="73"/>
        <v>1.517121803207629</v>
      </c>
      <c r="O176" s="150">
        <f t="shared" si="73"/>
        <v>1.4304291287386215</v>
      </c>
      <c r="P176" s="150">
        <f t="shared" si="73"/>
        <v>1.3437364542696142</v>
      </c>
      <c r="Q176" s="150">
        <f t="shared" si="73"/>
        <v>1.517121803207629</v>
      </c>
      <c r="R176" s="150">
        <f t="shared" si="73"/>
        <v>2.1239705244906806</v>
      </c>
      <c r="S176" s="150">
        <f t="shared" si="73"/>
        <v>1.9505851755526658</v>
      </c>
      <c r="T176" s="150">
        <f t="shared" si="73"/>
        <v>1.7338534893801474</v>
      </c>
      <c r="U176" s="150">
        <f t="shared" si="73"/>
        <v>2.1239705244906806</v>
      </c>
      <c r="V176" s="150">
        <f t="shared" si="73"/>
        <v>1.517121803207629</v>
      </c>
      <c r="W176" s="150">
        <f t="shared" si="73"/>
        <v>1.9939315127871695</v>
      </c>
      <c r="X176" s="150">
        <f t="shared" si="73"/>
        <v>1.9939315127871695</v>
      </c>
      <c r="Y176" s="150">
        <f t="shared" si="73"/>
        <v>1.7771998266146511</v>
      </c>
      <c r="Z176" s="150">
        <f t="shared" si="73"/>
        <v>1.7338534893801474</v>
      </c>
      <c r="AA176" s="150">
        <f t="shared" si="73"/>
        <v>9.3194625054182918</v>
      </c>
      <c r="AB176" s="150">
        <f t="shared" si="73"/>
        <v>8.3658430862592112</v>
      </c>
      <c r="AC176" s="150">
        <f t="shared" si="73"/>
        <v>7.6289553532726488</v>
      </c>
      <c r="AD176" s="150">
        <f t="shared" si="73"/>
        <v>7.0654529692241006</v>
      </c>
      <c r="AE176" s="150">
        <f t="shared" si="73"/>
        <v>6.2418725617685302</v>
      </c>
      <c r="AF176" s="150">
        <f t="shared" si="73"/>
        <v>6.1985262245340271</v>
      </c>
      <c r="AG176" s="150">
        <f t="shared" si="73"/>
        <v>5.3315994798439528</v>
      </c>
      <c r="AH176" s="150">
        <f t="shared" si="73"/>
        <v>4.5080190723883833</v>
      </c>
      <c r="AI176" s="150">
        <f t="shared" si="73"/>
        <v>3.7711313394018204</v>
      </c>
      <c r="AJ176" s="150">
        <f t="shared" si="73"/>
        <v>2.860858257477243</v>
      </c>
      <c r="AK176" s="150">
        <f t="shared" si="73"/>
        <v>1.6905071521456436</v>
      </c>
      <c r="AL176" s="150">
        <f t="shared" si="73"/>
        <v>1.2136974425661031</v>
      </c>
      <c r="AM176" s="150">
        <f t="shared" si="73"/>
        <v>0.91027308192457734</v>
      </c>
      <c r="AN176" s="151">
        <f t="shared" si="73"/>
        <v>0.56350238404854791</v>
      </c>
      <c r="AO176" s="152">
        <f t="shared" si="73"/>
        <v>0.26007802340702213</v>
      </c>
      <c r="AP176" s="150">
        <f t="shared" si="73"/>
        <v>1.2136974425661031</v>
      </c>
      <c r="AQ176" s="151">
        <f t="shared" si="73"/>
        <v>0.73688773298656263</v>
      </c>
      <c r="AR176" s="153">
        <f t="shared" si="73"/>
        <v>2.4273948851322062</v>
      </c>
      <c r="AS176" s="154">
        <f t="shared" si="73"/>
        <v>45.557000433463372</v>
      </c>
      <c r="AT176" s="152">
        <f t="shared" si="73"/>
        <v>3.857824013870828</v>
      </c>
      <c r="AU176" s="150">
        <f t="shared" si="73"/>
        <v>3.7277850021673169</v>
      </c>
      <c r="AV176" s="151">
        <f t="shared" si="73"/>
        <v>22.323363675769397</v>
      </c>
      <c r="AW176" s="154">
        <f t="shared" si="73"/>
        <v>2.904204594711747</v>
      </c>
      <c r="AX176" s="119"/>
      <c r="AY176" s="155"/>
      <c r="AZ176" s="156"/>
    </row>
    <row r="177" spans="1:52" s="180" customFormat="1" ht="16.5" hidden="1" customHeight="1" x14ac:dyDescent="0.2">
      <c r="A177" s="171">
        <v>220405</v>
      </c>
      <c r="B177" s="165" t="s">
        <v>191</v>
      </c>
      <c r="C177" s="165" t="s">
        <v>548</v>
      </c>
      <c r="D177" s="172" t="s">
        <v>549</v>
      </c>
      <c r="E177" s="122">
        <v>66.391288021028913</v>
      </c>
      <c r="F177" s="213">
        <f t="shared" ref="F177:F179" si="74">SUM(G177:AN177)</f>
        <v>1537</v>
      </c>
      <c r="G177" s="174">
        <v>30</v>
      </c>
      <c r="H177" s="174">
        <v>27</v>
      </c>
      <c r="I177" s="174">
        <v>25</v>
      </c>
      <c r="J177" s="174">
        <v>26</v>
      </c>
      <c r="K177" s="174">
        <v>24</v>
      </c>
      <c r="L177" s="174">
        <v>24</v>
      </c>
      <c r="M177" s="174">
        <v>22</v>
      </c>
      <c r="N177" s="174">
        <v>23</v>
      </c>
      <c r="O177" s="174">
        <v>22</v>
      </c>
      <c r="P177" s="174">
        <v>21</v>
      </c>
      <c r="Q177" s="174">
        <v>23</v>
      </c>
      <c r="R177" s="174">
        <v>33</v>
      </c>
      <c r="S177" s="174">
        <v>30</v>
      </c>
      <c r="T177" s="174">
        <v>27</v>
      </c>
      <c r="U177" s="174">
        <v>33</v>
      </c>
      <c r="V177" s="174">
        <v>23</v>
      </c>
      <c r="W177" s="174">
        <v>31</v>
      </c>
      <c r="X177" s="174">
        <v>31</v>
      </c>
      <c r="Y177" s="174">
        <v>27</v>
      </c>
      <c r="Z177" s="174">
        <v>27</v>
      </c>
      <c r="AA177" s="174">
        <v>143</v>
      </c>
      <c r="AB177" s="174">
        <v>128</v>
      </c>
      <c r="AC177" s="174">
        <v>117</v>
      </c>
      <c r="AD177" s="174">
        <v>108</v>
      </c>
      <c r="AE177" s="174">
        <v>96</v>
      </c>
      <c r="AF177" s="174">
        <v>95</v>
      </c>
      <c r="AG177" s="174">
        <v>82</v>
      </c>
      <c r="AH177" s="174">
        <v>69</v>
      </c>
      <c r="AI177" s="174">
        <v>58</v>
      </c>
      <c r="AJ177" s="174">
        <v>44</v>
      </c>
      <c r="AK177" s="174">
        <v>26</v>
      </c>
      <c r="AL177" s="174">
        <v>19</v>
      </c>
      <c r="AM177" s="174">
        <v>14</v>
      </c>
      <c r="AN177" s="175">
        <v>9</v>
      </c>
      <c r="AO177" s="176">
        <v>4</v>
      </c>
      <c r="AP177" s="174">
        <v>19</v>
      </c>
      <c r="AQ177" s="175">
        <v>11</v>
      </c>
      <c r="AR177" s="177">
        <v>37</v>
      </c>
      <c r="AS177" s="178">
        <v>698</v>
      </c>
      <c r="AT177" s="176">
        <v>59</v>
      </c>
      <c r="AU177" s="174">
        <v>57</v>
      </c>
      <c r="AV177" s="175">
        <v>342</v>
      </c>
      <c r="AW177" s="178">
        <v>44</v>
      </c>
      <c r="AX177" s="119" t="s">
        <v>31</v>
      </c>
      <c r="AY177" s="155" t="s">
        <v>43</v>
      </c>
      <c r="AZ177" s="156" t="s">
        <v>550</v>
      </c>
    </row>
    <row r="178" spans="1:52" s="180" customFormat="1" ht="16.5" hidden="1" customHeight="1" x14ac:dyDescent="0.2">
      <c r="A178" s="171">
        <v>220405</v>
      </c>
      <c r="B178" s="165" t="s">
        <v>204</v>
      </c>
      <c r="C178" s="165" t="s">
        <v>551</v>
      </c>
      <c r="D178" s="172" t="s">
        <v>552</v>
      </c>
      <c r="E178" s="122">
        <v>33.608711978971087</v>
      </c>
      <c r="F178" s="213">
        <f t="shared" si="74"/>
        <v>770</v>
      </c>
      <c r="G178" s="174">
        <v>15</v>
      </c>
      <c r="H178" s="174">
        <v>14</v>
      </c>
      <c r="I178" s="174">
        <v>12</v>
      </c>
      <c r="J178" s="174">
        <v>13</v>
      </c>
      <c r="K178" s="174">
        <v>12</v>
      </c>
      <c r="L178" s="174">
        <v>12</v>
      </c>
      <c r="M178" s="174">
        <v>11</v>
      </c>
      <c r="N178" s="174">
        <v>12</v>
      </c>
      <c r="O178" s="174">
        <v>11</v>
      </c>
      <c r="P178" s="174">
        <v>10</v>
      </c>
      <c r="Q178" s="174">
        <v>12</v>
      </c>
      <c r="R178" s="174">
        <v>16</v>
      </c>
      <c r="S178" s="174">
        <v>15</v>
      </c>
      <c r="T178" s="174">
        <v>13</v>
      </c>
      <c r="U178" s="174">
        <v>16</v>
      </c>
      <c r="V178" s="174">
        <v>12</v>
      </c>
      <c r="W178" s="174">
        <v>15</v>
      </c>
      <c r="X178" s="174">
        <v>15</v>
      </c>
      <c r="Y178" s="174">
        <v>14</v>
      </c>
      <c r="Z178" s="174">
        <v>13</v>
      </c>
      <c r="AA178" s="174">
        <v>72</v>
      </c>
      <c r="AB178" s="174">
        <v>65</v>
      </c>
      <c r="AC178" s="174">
        <v>59</v>
      </c>
      <c r="AD178" s="174">
        <v>55</v>
      </c>
      <c r="AE178" s="174">
        <v>48</v>
      </c>
      <c r="AF178" s="174">
        <v>48</v>
      </c>
      <c r="AG178" s="174">
        <v>41</v>
      </c>
      <c r="AH178" s="174">
        <v>35</v>
      </c>
      <c r="AI178" s="174">
        <v>29</v>
      </c>
      <c r="AJ178" s="174">
        <v>22</v>
      </c>
      <c r="AK178" s="174">
        <v>13</v>
      </c>
      <c r="AL178" s="174">
        <v>9</v>
      </c>
      <c r="AM178" s="174">
        <v>7</v>
      </c>
      <c r="AN178" s="175">
        <v>4</v>
      </c>
      <c r="AO178" s="176">
        <v>2</v>
      </c>
      <c r="AP178" s="174">
        <v>9</v>
      </c>
      <c r="AQ178" s="175">
        <v>6</v>
      </c>
      <c r="AR178" s="177">
        <v>19</v>
      </c>
      <c r="AS178" s="178">
        <v>353</v>
      </c>
      <c r="AT178" s="176">
        <v>30</v>
      </c>
      <c r="AU178" s="174">
        <v>29</v>
      </c>
      <c r="AV178" s="175">
        <v>173</v>
      </c>
      <c r="AW178" s="178">
        <v>23</v>
      </c>
      <c r="AX178" s="119" t="s">
        <v>31</v>
      </c>
      <c r="AY178" s="155" t="s">
        <v>43</v>
      </c>
      <c r="AZ178" s="217" t="s">
        <v>551</v>
      </c>
    </row>
    <row r="179" spans="1:52" s="90" customFormat="1" ht="16.5" hidden="1" customHeight="1" x14ac:dyDescent="0.2">
      <c r="A179" s="158">
        <v>220406</v>
      </c>
      <c r="B179" s="158"/>
      <c r="C179" s="158" t="s">
        <v>22</v>
      </c>
      <c r="D179" s="158" t="s">
        <v>44</v>
      </c>
      <c r="E179" s="123">
        <f>SUM(E181)</f>
        <v>100</v>
      </c>
      <c r="F179" s="158">
        <f t="shared" si="74"/>
        <v>837</v>
      </c>
      <c r="G179" s="158">
        <f>+G181</f>
        <v>11</v>
      </c>
      <c r="H179" s="158">
        <f t="shared" ref="H179:AW179" si="75">+H181</f>
        <v>10</v>
      </c>
      <c r="I179" s="158">
        <f t="shared" si="75"/>
        <v>18</v>
      </c>
      <c r="J179" s="158">
        <f t="shared" si="75"/>
        <v>8</v>
      </c>
      <c r="K179" s="158">
        <f t="shared" si="75"/>
        <v>17</v>
      </c>
      <c r="L179" s="158">
        <f t="shared" si="75"/>
        <v>16</v>
      </c>
      <c r="M179" s="158">
        <f t="shared" si="75"/>
        <v>7</v>
      </c>
      <c r="N179" s="158">
        <f t="shared" si="75"/>
        <v>13</v>
      </c>
      <c r="O179" s="158">
        <f t="shared" si="75"/>
        <v>12</v>
      </c>
      <c r="P179" s="158">
        <f t="shared" si="75"/>
        <v>10</v>
      </c>
      <c r="Q179" s="158">
        <f t="shared" si="75"/>
        <v>16</v>
      </c>
      <c r="R179" s="158">
        <f t="shared" si="75"/>
        <v>14</v>
      </c>
      <c r="S179" s="158">
        <f t="shared" si="75"/>
        <v>11</v>
      </c>
      <c r="T179" s="158">
        <f t="shared" si="75"/>
        <v>13</v>
      </c>
      <c r="U179" s="158">
        <f t="shared" si="75"/>
        <v>17</v>
      </c>
      <c r="V179" s="158">
        <f t="shared" si="75"/>
        <v>7</v>
      </c>
      <c r="W179" s="158">
        <f t="shared" si="75"/>
        <v>7</v>
      </c>
      <c r="X179" s="158">
        <f t="shared" si="75"/>
        <v>14</v>
      </c>
      <c r="Y179" s="158">
        <f t="shared" si="75"/>
        <v>16</v>
      </c>
      <c r="Z179" s="158">
        <f t="shared" si="75"/>
        <v>5</v>
      </c>
      <c r="AA179" s="158">
        <f t="shared" si="75"/>
        <v>48</v>
      </c>
      <c r="AB179" s="158">
        <f t="shared" si="75"/>
        <v>58</v>
      </c>
      <c r="AC179" s="158">
        <f t="shared" si="75"/>
        <v>50</v>
      </c>
      <c r="AD179" s="158">
        <f t="shared" si="75"/>
        <v>67</v>
      </c>
      <c r="AE179" s="158">
        <f t="shared" si="75"/>
        <v>61</v>
      </c>
      <c r="AF179" s="158">
        <f t="shared" si="75"/>
        <v>54</v>
      </c>
      <c r="AG179" s="158">
        <f t="shared" si="75"/>
        <v>61</v>
      </c>
      <c r="AH179" s="158">
        <f t="shared" si="75"/>
        <v>54</v>
      </c>
      <c r="AI179" s="158">
        <f t="shared" si="75"/>
        <v>49</v>
      </c>
      <c r="AJ179" s="158">
        <f t="shared" si="75"/>
        <v>28</v>
      </c>
      <c r="AK179" s="158">
        <f t="shared" si="75"/>
        <v>28</v>
      </c>
      <c r="AL179" s="158">
        <f t="shared" si="75"/>
        <v>12</v>
      </c>
      <c r="AM179" s="158">
        <f t="shared" si="75"/>
        <v>13</v>
      </c>
      <c r="AN179" s="158">
        <f t="shared" si="75"/>
        <v>12</v>
      </c>
      <c r="AO179" s="158">
        <f t="shared" si="75"/>
        <v>0</v>
      </c>
      <c r="AP179" s="158">
        <f t="shared" si="75"/>
        <v>4</v>
      </c>
      <c r="AQ179" s="158">
        <f t="shared" si="75"/>
        <v>7</v>
      </c>
      <c r="AR179" s="158">
        <f t="shared" si="75"/>
        <v>15</v>
      </c>
      <c r="AS179" s="158">
        <f t="shared" si="75"/>
        <v>345</v>
      </c>
      <c r="AT179" s="158">
        <f t="shared" si="75"/>
        <v>36</v>
      </c>
      <c r="AU179" s="158">
        <f t="shared" si="75"/>
        <v>15</v>
      </c>
      <c r="AV179" s="158">
        <f t="shared" si="75"/>
        <v>151</v>
      </c>
      <c r="AW179" s="158">
        <f t="shared" si="75"/>
        <v>25</v>
      </c>
      <c r="AX179" s="119"/>
      <c r="AY179" s="182"/>
      <c r="AZ179" s="162"/>
    </row>
    <row r="180" spans="1:52" s="180" customFormat="1" ht="16.5" hidden="1" customHeight="1" x14ac:dyDescent="0.2">
      <c r="A180" s="109"/>
      <c r="B180" s="104"/>
      <c r="C180" s="106"/>
      <c r="D180" s="105"/>
      <c r="E180" s="122"/>
      <c r="F180" s="149">
        <f>SUM(G180:AN180)</f>
        <v>99.999999999999986</v>
      </c>
      <c r="G180" s="150">
        <f>G$179*100/$F179</f>
        <v>1.3142174432497014</v>
      </c>
      <c r="H180" s="150">
        <f t="shared" ref="H180:AW180" si="76">H$179*100/$F179</f>
        <v>1.1947431302270013</v>
      </c>
      <c r="I180" s="150">
        <f t="shared" si="76"/>
        <v>2.150537634408602</v>
      </c>
      <c r="J180" s="150">
        <f t="shared" si="76"/>
        <v>0.95579450418160095</v>
      </c>
      <c r="K180" s="150">
        <f t="shared" si="76"/>
        <v>2.031063321385902</v>
      </c>
      <c r="L180" s="150">
        <f t="shared" si="76"/>
        <v>1.9115890083632019</v>
      </c>
      <c r="M180" s="150">
        <f t="shared" si="76"/>
        <v>0.83632019115890088</v>
      </c>
      <c r="N180" s="150">
        <f t="shared" si="76"/>
        <v>1.5531660692951015</v>
      </c>
      <c r="O180" s="150">
        <f t="shared" si="76"/>
        <v>1.4336917562724014</v>
      </c>
      <c r="P180" s="150">
        <f t="shared" si="76"/>
        <v>1.1947431302270013</v>
      </c>
      <c r="Q180" s="150">
        <f t="shared" si="76"/>
        <v>1.9115890083632019</v>
      </c>
      <c r="R180" s="150">
        <f t="shared" si="76"/>
        <v>1.6726403823178018</v>
      </c>
      <c r="S180" s="150">
        <f t="shared" si="76"/>
        <v>1.3142174432497014</v>
      </c>
      <c r="T180" s="150">
        <f t="shared" si="76"/>
        <v>1.5531660692951015</v>
      </c>
      <c r="U180" s="150">
        <f t="shared" si="76"/>
        <v>2.031063321385902</v>
      </c>
      <c r="V180" s="150">
        <f t="shared" si="76"/>
        <v>0.83632019115890088</v>
      </c>
      <c r="W180" s="150">
        <f t="shared" si="76"/>
        <v>0.83632019115890088</v>
      </c>
      <c r="X180" s="150">
        <f t="shared" si="76"/>
        <v>1.6726403823178018</v>
      </c>
      <c r="Y180" s="150">
        <f t="shared" si="76"/>
        <v>1.9115890083632019</v>
      </c>
      <c r="Z180" s="150">
        <f t="shared" si="76"/>
        <v>0.59737156511350065</v>
      </c>
      <c r="AA180" s="150">
        <f t="shared" si="76"/>
        <v>5.7347670250896057</v>
      </c>
      <c r="AB180" s="150">
        <f t="shared" si="76"/>
        <v>6.9295101553166072</v>
      </c>
      <c r="AC180" s="150">
        <f t="shared" si="76"/>
        <v>5.9737156511350058</v>
      </c>
      <c r="AD180" s="150">
        <f t="shared" si="76"/>
        <v>8.0047789725209082</v>
      </c>
      <c r="AE180" s="150">
        <f t="shared" si="76"/>
        <v>7.2879330943847069</v>
      </c>
      <c r="AF180" s="150">
        <f t="shared" si="76"/>
        <v>6.4516129032258061</v>
      </c>
      <c r="AG180" s="150">
        <f t="shared" si="76"/>
        <v>7.2879330943847069</v>
      </c>
      <c r="AH180" s="150">
        <f t="shared" si="76"/>
        <v>6.4516129032258061</v>
      </c>
      <c r="AI180" s="150">
        <f t="shared" si="76"/>
        <v>5.8542413381123062</v>
      </c>
      <c r="AJ180" s="150">
        <f t="shared" si="76"/>
        <v>3.3452807646356035</v>
      </c>
      <c r="AK180" s="150">
        <f t="shared" si="76"/>
        <v>3.3452807646356035</v>
      </c>
      <c r="AL180" s="150">
        <f t="shared" si="76"/>
        <v>1.4336917562724014</v>
      </c>
      <c r="AM180" s="150">
        <f t="shared" si="76"/>
        <v>1.5531660692951015</v>
      </c>
      <c r="AN180" s="151">
        <f t="shared" si="76"/>
        <v>1.4336917562724014</v>
      </c>
      <c r="AO180" s="152">
        <f t="shared" si="76"/>
        <v>0</v>
      </c>
      <c r="AP180" s="150">
        <f t="shared" si="76"/>
        <v>0.47789725209080047</v>
      </c>
      <c r="AQ180" s="151">
        <f t="shared" si="76"/>
        <v>0.83632019115890088</v>
      </c>
      <c r="AR180" s="153">
        <f t="shared" si="76"/>
        <v>1.7921146953405018</v>
      </c>
      <c r="AS180" s="154">
        <f t="shared" si="76"/>
        <v>41.218637992831539</v>
      </c>
      <c r="AT180" s="152">
        <f t="shared" si="76"/>
        <v>4.301075268817204</v>
      </c>
      <c r="AU180" s="150">
        <f t="shared" si="76"/>
        <v>1.7921146953405018</v>
      </c>
      <c r="AV180" s="151">
        <f t="shared" si="76"/>
        <v>18.040621266427717</v>
      </c>
      <c r="AW180" s="154">
        <f t="shared" si="76"/>
        <v>2.9868578255675029</v>
      </c>
      <c r="AX180" s="119"/>
      <c r="AY180" s="155"/>
      <c r="AZ180" s="156"/>
    </row>
    <row r="181" spans="1:52" s="91" customFormat="1" ht="16.5" hidden="1" customHeight="1" x14ac:dyDescent="0.2">
      <c r="A181" s="171">
        <v>220406</v>
      </c>
      <c r="B181" s="165" t="s">
        <v>204</v>
      </c>
      <c r="C181" s="165" t="s">
        <v>553</v>
      </c>
      <c r="D181" s="172" t="s">
        <v>554</v>
      </c>
      <c r="E181" s="122">
        <v>100</v>
      </c>
      <c r="F181" s="213">
        <f t="shared" ref="F181:F182" si="77">SUM(G181:AN181)</f>
        <v>837</v>
      </c>
      <c r="G181" s="189">
        <v>11</v>
      </c>
      <c r="H181" s="189">
        <v>10</v>
      </c>
      <c r="I181" s="189">
        <v>18</v>
      </c>
      <c r="J181" s="189">
        <v>8</v>
      </c>
      <c r="K181" s="189">
        <v>17</v>
      </c>
      <c r="L181" s="189">
        <v>16</v>
      </c>
      <c r="M181" s="189">
        <v>7</v>
      </c>
      <c r="N181" s="189">
        <v>13</v>
      </c>
      <c r="O181" s="189">
        <v>12</v>
      </c>
      <c r="P181" s="189">
        <v>10</v>
      </c>
      <c r="Q181" s="189">
        <v>16</v>
      </c>
      <c r="R181" s="189">
        <v>14</v>
      </c>
      <c r="S181" s="189">
        <v>11</v>
      </c>
      <c r="T181" s="189">
        <v>13</v>
      </c>
      <c r="U181" s="189">
        <v>17</v>
      </c>
      <c r="V181" s="189">
        <v>7</v>
      </c>
      <c r="W181" s="189">
        <v>7</v>
      </c>
      <c r="X181" s="189">
        <v>14</v>
      </c>
      <c r="Y181" s="189">
        <v>16</v>
      </c>
      <c r="Z181" s="189">
        <v>5</v>
      </c>
      <c r="AA181" s="189">
        <v>48</v>
      </c>
      <c r="AB181" s="189">
        <v>58</v>
      </c>
      <c r="AC181" s="189">
        <v>50</v>
      </c>
      <c r="AD181" s="189">
        <v>67</v>
      </c>
      <c r="AE181" s="189">
        <v>61</v>
      </c>
      <c r="AF181" s="189">
        <v>54</v>
      </c>
      <c r="AG181" s="189">
        <v>61</v>
      </c>
      <c r="AH181" s="189">
        <v>54</v>
      </c>
      <c r="AI181" s="189">
        <v>49</v>
      </c>
      <c r="AJ181" s="189">
        <v>28</v>
      </c>
      <c r="AK181" s="189">
        <v>28</v>
      </c>
      <c r="AL181" s="189">
        <v>12</v>
      </c>
      <c r="AM181" s="189">
        <v>13</v>
      </c>
      <c r="AN181" s="190">
        <v>12</v>
      </c>
      <c r="AO181" s="191">
        <v>0</v>
      </c>
      <c r="AP181" s="189">
        <v>4</v>
      </c>
      <c r="AQ181" s="190">
        <v>7</v>
      </c>
      <c r="AR181" s="192">
        <v>15</v>
      </c>
      <c r="AS181" s="193">
        <v>345</v>
      </c>
      <c r="AT181" s="191">
        <v>36</v>
      </c>
      <c r="AU181" s="189">
        <v>15</v>
      </c>
      <c r="AV181" s="190">
        <v>151</v>
      </c>
      <c r="AW181" s="194">
        <v>25</v>
      </c>
      <c r="AX181" s="119" t="s">
        <v>28</v>
      </c>
      <c r="AY181" s="155" t="s">
        <v>28</v>
      </c>
      <c r="AZ181" s="156" t="s">
        <v>555</v>
      </c>
    </row>
    <row r="182" spans="1:52" s="90" customFormat="1" ht="16.5" hidden="1" customHeight="1" x14ac:dyDescent="0.2">
      <c r="A182" s="139">
        <v>220500</v>
      </c>
      <c r="B182" s="140"/>
      <c r="C182" s="140"/>
      <c r="D182" s="195" t="s">
        <v>45</v>
      </c>
      <c r="E182" s="142"/>
      <c r="F182" s="143">
        <f t="shared" si="77"/>
        <v>89674</v>
      </c>
      <c r="G182" s="143">
        <f t="shared" ref="G182:AW182" si="78">SUM(G184+G190+G197+G206+G217+G225+G235+G242+G249+G252+G258)</f>
        <v>1808</v>
      </c>
      <c r="H182" s="143">
        <f t="shared" si="78"/>
        <v>1779</v>
      </c>
      <c r="I182" s="143">
        <f t="shared" si="78"/>
        <v>1745</v>
      </c>
      <c r="J182" s="143">
        <f t="shared" si="78"/>
        <v>1647</v>
      </c>
      <c r="K182" s="143">
        <f t="shared" si="78"/>
        <v>1741</v>
      </c>
      <c r="L182" s="143">
        <f t="shared" si="78"/>
        <v>1805</v>
      </c>
      <c r="M182" s="143">
        <f t="shared" si="78"/>
        <v>1637</v>
      </c>
      <c r="N182" s="143">
        <f t="shared" si="78"/>
        <v>1645</v>
      </c>
      <c r="O182" s="143">
        <f t="shared" si="78"/>
        <v>1706</v>
      </c>
      <c r="P182" s="143">
        <f t="shared" si="78"/>
        <v>1748</v>
      </c>
      <c r="Q182" s="143">
        <f t="shared" si="78"/>
        <v>1748</v>
      </c>
      <c r="R182" s="143">
        <f t="shared" si="78"/>
        <v>1836</v>
      </c>
      <c r="S182" s="143">
        <f t="shared" si="78"/>
        <v>1793</v>
      </c>
      <c r="T182" s="143">
        <f t="shared" si="78"/>
        <v>1772</v>
      </c>
      <c r="U182" s="143">
        <f t="shared" si="78"/>
        <v>1735</v>
      </c>
      <c r="V182" s="143">
        <f t="shared" si="78"/>
        <v>1742</v>
      </c>
      <c r="W182" s="143">
        <f t="shared" si="78"/>
        <v>1712</v>
      </c>
      <c r="X182" s="143">
        <f t="shared" si="78"/>
        <v>1682</v>
      </c>
      <c r="Y182" s="143">
        <f t="shared" si="78"/>
        <v>1629</v>
      </c>
      <c r="Z182" s="143">
        <f t="shared" si="78"/>
        <v>1554</v>
      </c>
      <c r="AA182" s="143">
        <f t="shared" si="78"/>
        <v>7250</v>
      </c>
      <c r="AB182" s="143">
        <f t="shared" si="78"/>
        <v>6670</v>
      </c>
      <c r="AC182" s="143">
        <f t="shared" si="78"/>
        <v>6743</v>
      </c>
      <c r="AD182" s="143">
        <f t="shared" si="78"/>
        <v>6354</v>
      </c>
      <c r="AE182" s="143">
        <f t="shared" si="78"/>
        <v>5914</v>
      </c>
      <c r="AF182" s="143">
        <f t="shared" si="78"/>
        <v>5095</v>
      </c>
      <c r="AG182" s="143">
        <f t="shared" si="78"/>
        <v>4448</v>
      </c>
      <c r="AH182" s="143">
        <f t="shared" si="78"/>
        <v>3964</v>
      </c>
      <c r="AI182" s="143">
        <f t="shared" si="78"/>
        <v>3053</v>
      </c>
      <c r="AJ182" s="143">
        <f t="shared" si="78"/>
        <v>2237</v>
      </c>
      <c r="AK182" s="143">
        <f t="shared" si="78"/>
        <v>1499</v>
      </c>
      <c r="AL182" s="143">
        <f t="shared" si="78"/>
        <v>938</v>
      </c>
      <c r="AM182" s="143">
        <f t="shared" si="78"/>
        <v>581</v>
      </c>
      <c r="AN182" s="144">
        <f t="shared" si="78"/>
        <v>464</v>
      </c>
      <c r="AO182" s="145">
        <f t="shared" si="78"/>
        <v>135</v>
      </c>
      <c r="AP182" s="143">
        <f t="shared" si="78"/>
        <v>898</v>
      </c>
      <c r="AQ182" s="144">
        <f t="shared" si="78"/>
        <v>910</v>
      </c>
      <c r="AR182" s="146">
        <f t="shared" si="78"/>
        <v>2197</v>
      </c>
      <c r="AS182" s="147">
        <f t="shared" si="78"/>
        <v>42881</v>
      </c>
      <c r="AT182" s="145">
        <f t="shared" si="78"/>
        <v>4226</v>
      </c>
      <c r="AU182" s="143">
        <f t="shared" si="78"/>
        <v>4230</v>
      </c>
      <c r="AV182" s="144">
        <f t="shared" si="78"/>
        <v>18559</v>
      </c>
      <c r="AW182" s="147">
        <f t="shared" si="78"/>
        <v>3176</v>
      </c>
      <c r="AX182" s="148"/>
      <c r="AY182" s="132"/>
      <c r="AZ182" s="133"/>
    </row>
    <row r="183" spans="1:52" s="183" customFormat="1" ht="16.5" hidden="1" customHeight="1" x14ac:dyDescent="0.2">
      <c r="A183" s="109"/>
      <c r="B183" s="104"/>
      <c r="C183" s="106"/>
      <c r="D183" s="105"/>
      <c r="E183" s="122"/>
      <c r="F183" s="149">
        <f>SUM(G183:AN183)</f>
        <v>99.999999999999957</v>
      </c>
      <c r="G183" s="150">
        <f>G$182*100/$F182</f>
        <v>2.0161919842986817</v>
      </c>
      <c r="H183" s="150">
        <f t="shared" ref="H183:AW183" si="79">H$182*100/$F182</f>
        <v>1.9838526217186698</v>
      </c>
      <c r="I183" s="150">
        <f t="shared" si="79"/>
        <v>1.9459375069696903</v>
      </c>
      <c r="J183" s="150">
        <f t="shared" si="79"/>
        <v>1.8366527644579254</v>
      </c>
      <c r="K183" s="150">
        <f t="shared" si="79"/>
        <v>1.9414769052345162</v>
      </c>
      <c r="L183" s="150">
        <f t="shared" si="79"/>
        <v>2.0128465329973015</v>
      </c>
      <c r="M183" s="150">
        <f t="shared" si="79"/>
        <v>1.8255012601199903</v>
      </c>
      <c r="N183" s="150">
        <f t="shared" si="79"/>
        <v>1.8344224635903383</v>
      </c>
      <c r="O183" s="150">
        <f t="shared" si="79"/>
        <v>1.902446640051743</v>
      </c>
      <c r="P183" s="150">
        <f t="shared" si="79"/>
        <v>1.9492829582710707</v>
      </c>
      <c r="Q183" s="150">
        <f t="shared" si="79"/>
        <v>1.9492829582710707</v>
      </c>
      <c r="R183" s="150">
        <f t="shared" si="79"/>
        <v>2.0474161964449005</v>
      </c>
      <c r="S183" s="150">
        <f t="shared" si="79"/>
        <v>1.9994647277917792</v>
      </c>
      <c r="T183" s="150">
        <f t="shared" si="79"/>
        <v>1.9760465686821151</v>
      </c>
      <c r="U183" s="150">
        <f t="shared" si="79"/>
        <v>1.9347860026317549</v>
      </c>
      <c r="V183" s="150">
        <f t="shared" si="79"/>
        <v>1.9425920556683096</v>
      </c>
      <c r="W183" s="150">
        <f t="shared" si="79"/>
        <v>1.9091375426545041</v>
      </c>
      <c r="X183" s="150">
        <f t="shared" si="79"/>
        <v>1.8756830296406986</v>
      </c>
      <c r="Y183" s="150">
        <f t="shared" si="79"/>
        <v>1.8165800566496419</v>
      </c>
      <c r="Z183" s="150">
        <f t="shared" si="79"/>
        <v>1.7329437741151281</v>
      </c>
      <c r="AA183" s="150">
        <f t="shared" si="79"/>
        <v>8.0848406450030108</v>
      </c>
      <c r="AB183" s="150">
        <f t="shared" si="79"/>
        <v>7.4380533934027699</v>
      </c>
      <c r="AC183" s="150">
        <f t="shared" si="79"/>
        <v>7.5194593750696965</v>
      </c>
      <c r="AD183" s="150">
        <f t="shared" si="79"/>
        <v>7.0856658563240185</v>
      </c>
      <c r="AE183" s="150">
        <f t="shared" si="79"/>
        <v>6.5949996654548695</v>
      </c>
      <c r="AF183" s="150">
        <f t="shared" si="79"/>
        <v>5.6816914601779782</v>
      </c>
      <c r="AG183" s="150">
        <f t="shared" si="79"/>
        <v>4.9601891295135712</v>
      </c>
      <c r="AH183" s="150">
        <f t="shared" si="79"/>
        <v>4.4204563195575082</v>
      </c>
      <c r="AI183" s="150">
        <f t="shared" si="79"/>
        <v>3.4045542743716126</v>
      </c>
      <c r="AJ183" s="150">
        <f t="shared" si="79"/>
        <v>2.4945915203961015</v>
      </c>
      <c r="AK183" s="150">
        <f t="shared" si="79"/>
        <v>1.6716105002564845</v>
      </c>
      <c r="AL183" s="150">
        <f t="shared" si="79"/>
        <v>1.0460111068983207</v>
      </c>
      <c r="AM183" s="150">
        <f t="shared" si="79"/>
        <v>0.64790240203403437</v>
      </c>
      <c r="AN183" s="151">
        <f t="shared" si="79"/>
        <v>0.51742980128019267</v>
      </c>
      <c r="AO183" s="152">
        <f t="shared" si="79"/>
        <v>0.15054530856212503</v>
      </c>
      <c r="AP183" s="150">
        <f t="shared" si="79"/>
        <v>1.0014050895465798</v>
      </c>
      <c r="AQ183" s="151">
        <f t="shared" si="79"/>
        <v>1.0147868947521022</v>
      </c>
      <c r="AR183" s="153">
        <f t="shared" si="79"/>
        <v>2.4499855030443607</v>
      </c>
      <c r="AS183" s="154">
        <f t="shared" si="79"/>
        <v>47.818765751499875</v>
      </c>
      <c r="AT183" s="152">
        <f t="shared" si="79"/>
        <v>4.7126257332114099</v>
      </c>
      <c r="AU183" s="150">
        <f t="shared" si="79"/>
        <v>4.7170863349465844</v>
      </c>
      <c r="AV183" s="151">
        <f t="shared" si="79"/>
        <v>20.696076900773914</v>
      </c>
      <c r="AW183" s="154">
        <f t="shared" si="79"/>
        <v>3.5417177777282154</v>
      </c>
      <c r="AX183" s="119"/>
      <c r="AY183" s="155"/>
      <c r="AZ183" s="156"/>
    </row>
    <row r="184" spans="1:52" s="90" customFormat="1" ht="16.5" hidden="1" customHeight="1" x14ac:dyDescent="0.2">
      <c r="A184" s="158">
        <v>220501</v>
      </c>
      <c r="B184" s="158"/>
      <c r="C184" s="158" t="s">
        <v>22</v>
      </c>
      <c r="D184" s="158" t="s">
        <v>45</v>
      </c>
      <c r="E184" s="158">
        <f>SUM(E186:E189)</f>
        <v>99.999999999999986</v>
      </c>
      <c r="F184" s="158">
        <f t="shared" ref="F184:F247" si="80">SUM(G184:AN184)</f>
        <v>15773</v>
      </c>
      <c r="G184" s="158">
        <v>287</v>
      </c>
      <c r="H184" s="158">
        <v>267</v>
      </c>
      <c r="I184" s="158">
        <v>307</v>
      </c>
      <c r="J184" s="158">
        <v>298</v>
      </c>
      <c r="K184" s="158">
        <v>314</v>
      </c>
      <c r="L184" s="158">
        <v>321</v>
      </c>
      <c r="M184" s="158">
        <v>248</v>
      </c>
      <c r="N184" s="158">
        <v>289</v>
      </c>
      <c r="O184" s="158">
        <v>304</v>
      </c>
      <c r="P184" s="158">
        <v>284</v>
      </c>
      <c r="Q184" s="158">
        <v>302</v>
      </c>
      <c r="R184" s="158">
        <v>271</v>
      </c>
      <c r="S184" s="158">
        <v>285</v>
      </c>
      <c r="T184" s="158">
        <v>258</v>
      </c>
      <c r="U184" s="158">
        <v>274</v>
      </c>
      <c r="V184" s="158">
        <v>284</v>
      </c>
      <c r="W184" s="158">
        <v>245</v>
      </c>
      <c r="X184" s="158">
        <v>262</v>
      </c>
      <c r="Y184" s="158">
        <v>260</v>
      </c>
      <c r="Z184" s="158">
        <v>291</v>
      </c>
      <c r="AA184" s="158">
        <v>1239</v>
      </c>
      <c r="AB184" s="158">
        <v>1017</v>
      </c>
      <c r="AC184" s="158">
        <v>1285</v>
      </c>
      <c r="AD184" s="158">
        <f>+SUM(AD186:AD189)</f>
        <v>1114</v>
      </c>
      <c r="AE184" s="158">
        <f>+SUM(AE186:AE189)</f>
        <v>1091</v>
      </c>
      <c r="AF184" s="158">
        <f t="shared" ref="AF184:AW184" si="81">+SUM(AF186:AF189)</f>
        <v>871</v>
      </c>
      <c r="AG184" s="158">
        <f t="shared" si="81"/>
        <v>795</v>
      </c>
      <c r="AH184" s="158">
        <f t="shared" si="81"/>
        <v>792</v>
      </c>
      <c r="AI184" s="158">
        <f t="shared" si="81"/>
        <v>649</v>
      </c>
      <c r="AJ184" s="158">
        <f t="shared" si="81"/>
        <v>459</v>
      </c>
      <c r="AK184" s="158">
        <f t="shared" si="81"/>
        <v>350</v>
      </c>
      <c r="AL184" s="158">
        <f t="shared" si="81"/>
        <v>200</v>
      </c>
      <c r="AM184" s="158">
        <f t="shared" si="81"/>
        <v>136</v>
      </c>
      <c r="AN184" s="158">
        <f t="shared" si="81"/>
        <v>124</v>
      </c>
      <c r="AO184" s="158">
        <f t="shared" si="81"/>
        <v>22</v>
      </c>
      <c r="AP184" s="158">
        <f t="shared" si="81"/>
        <v>139</v>
      </c>
      <c r="AQ184" s="158">
        <f t="shared" si="81"/>
        <v>148</v>
      </c>
      <c r="AR184" s="158">
        <f t="shared" si="81"/>
        <v>347</v>
      </c>
      <c r="AS184" s="158">
        <f t="shared" si="81"/>
        <v>7455</v>
      </c>
      <c r="AT184" s="158">
        <f t="shared" si="81"/>
        <v>704</v>
      </c>
      <c r="AU184" s="158">
        <f t="shared" si="81"/>
        <v>659</v>
      </c>
      <c r="AV184" s="158">
        <f t="shared" si="81"/>
        <v>3234</v>
      </c>
      <c r="AW184" s="158">
        <f t="shared" si="81"/>
        <v>459</v>
      </c>
      <c r="AX184" s="160"/>
      <c r="AY184" s="161"/>
      <c r="AZ184" s="162"/>
    </row>
    <row r="185" spans="1:52" s="180" customFormat="1" ht="16.5" hidden="1" customHeight="1" x14ac:dyDescent="0.2">
      <c r="A185" s="109"/>
      <c r="B185" s="104"/>
      <c r="C185" s="106"/>
      <c r="D185" s="105"/>
      <c r="E185" s="122"/>
      <c r="F185" s="149">
        <f>SUM(G185:AN185)</f>
        <v>100.00000000000001</v>
      </c>
      <c r="G185" s="150">
        <f>G$184*100/$F184</f>
        <v>1.8195650795663476</v>
      </c>
      <c r="H185" s="150">
        <f t="shared" ref="H185:AW185" si="82">H$184*100/$F184</f>
        <v>1.6927661193178216</v>
      </c>
      <c r="I185" s="150">
        <f t="shared" si="82"/>
        <v>1.9463640398148736</v>
      </c>
      <c r="J185" s="150">
        <f t="shared" si="82"/>
        <v>1.8893045077030368</v>
      </c>
      <c r="K185" s="150">
        <f t="shared" si="82"/>
        <v>1.9907436759018575</v>
      </c>
      <c r="L185" s="150">
        <f t="shared" si="82"/>
        <v>2.0351233119888419</v>
      </c>
      <c r="M185" s="150">
        <f t="shared" si="82"/>
        <v>1.5723071070817218</v>
      </c>
      <c r="N185" s="150">
        <f t="shared" si="82"/>
        <v>1.8322449755912003</v>
      </c>
      <c r="O185" s="150">
        <f t="shared" si="82"/>
        <v>1.9273441957775945</v>
      </c>
      <c r="P185" s="150">
        <f t="shared" si="82"/>
        <v>1.8005452355290688</v>
      </c>
      <c r="Q185" s="150">
        <f t="shared" si="82"/>
        <v>1.9146642997527421</v>
      </c>
      <c r="R185" s="150">
        <f t="shared" si="82"/>
        <v>1.7181259113675267</v>
      </c>
      <c r="S185" s="150">
        <f t="shared" si="82"/>
        <v>1.806885183541495</v>
      </c>
      <c r="T185" s="150">
        <f t="shared" si="82"/>
        <v>1.6357065872059848</v>
      </c>
      <c r="U185" s="150">
        <f t="shared" si="82"/>
        <v>1.7371457554048058</v>
      </c>
      <c r="V185" s="150">
        <f t="shared" si="82"/>
        <v>1.8005452355290688</v>
      </c>
      <c r="W185" s="150">
        <f t="shared" si="82"/>
        <v>1.553287263044443</v>
      </c>
      <c r="X185" s="150">
        <f t="shared" si="82"/>
        <v>1.6610663792556901</v>
      </c>
      <c r="Y185" s="150">
        <f t="shared" si="82"/>
        <v>1.6483864832308375</v>
      </c>
      <c r="Z185" s="150">
        <f t="shared" si="82"/>
        <v>1.8449248716160527</v>
      </c>
      <c r="AA185" s="150">
        <f t="shared" si="82"/>
        <v>7.8551955873961834</v>
      </c>
      <c r="AB185" s="150">
        <f t="shared" si="82"/>
        <v>6.4477271286375455</v>
      </c>
      <c r="AC185" s="150">
        <f t="shared" si="82"/>
        <v>8.1468331959677922</v>
      </c>
      <c r="AD185" s="150">
        <f t="shared" si="82"/>
        <v>7.0627020858428962</v>
      </c>
      <c r="AE185" s="150">
        <f t="shared" si="82"/>
        <v>6.9168832815570909</v>
      </c>
      <c r="AF185" s="150">
        <f t="shared" si="82"/>
        <v>5.5220947188233058</v>
      </c>
      <c r="AG185" s="150">
        <f t="shared" si="82"/>
        <v>5.0402586698789067</v>
      </c>
      <c r="AH185" s="150">
        <f t="shared" si="82"/>
        <v>5.0212388258416283</v>
      </c>
      <c r="AI185" s="150">
        <f t="shared" si="82"/>
        <v>4.114626260064667</v>
      </c>
      <c r="AJ185" s="150">
        <f t="shared" si="82"/>
        <v>2.910036137703671</v>
      </c>
      <c r="AK185" s="150">
        <f t="shared" si="82"/>
        <v>2.2189818043492044</v>
      </c>
      <c r="AL185" s="150">
        <f t="shared" si="82"/>
        <v>1.2679896024852597</v>
      </c>
      <c r="AM185" s="150">
        <f t="shared" si="82"/>
        <v>0.86223292968997656</v>
      </c>
      <c r="AN185" s="151">
        <f t="shared" si="82"/>
        <v>0.78615355354086092</v>
      </c>
      <c r="AO185" s="152">
        <f t="shared" si="82"/>
        <v>0.13947885627337855</v>
      </c>
      <c r="AP185" s="150">
        <f t="shared" si="82"/>
        <v>0.88125277372725541</v>
      </c>
      <c r="AQ185" s="151">
        <f t="shared" si="82"/>
        <v>0.93831230583909209</v>
      </c>
      <c r="AR185" s="153">
        <f t="shared" si="82"/>
        <v>2.1999619603119256</v>
      </c>
      <c r="AS185" s="154">
        <f t="shared" si="82"/>
        <v>47.26431243263805</v>
      </c>
      <c r="AT185" s="152">
        <f t="shared" si="82"/>
        <v>4.4633234007481137</v>
      </c>
      <c r="AU185" s="150">
        <f t="shared" si="82"/>
        <v>4.1780257401889305</v>
      </c>
      <c r="AV185" s="151">
        <f t="shared" si="82"/>
        <v>20.503391872186647</v>
      </c>
      <c r="AW185" s="154">
        <f t="shared" si="82"/>
        <v>2.910036137703671</v>
      </c>
      <c r="AX185" s="119"/>
      <c r="AY185" s="155"/>
      <c r="AZ185" s="156"/>
    </row>
    <row r="186" spans="1:52" s="180" customFormat="1" ht="16.5" hidden="1" customHeight="1" x14ac:dyDescent="0.2">
      <c r="A186" s="171">
        <v>220501</v>
      </c>
      <c r="B186" s="165" t="s">
        <v>322</v>
      </c>
      <c r="C186" s="165" t="s">
        <v>556</v>
      </c>
      <c r="D186" s="172" t="s">
        <v>557</v>
      </c>
      <c r="E186" s="122">
        <v>82.854140079573597</v>
      </c>
      <c r="F186" s="213">
        <f t="shared" si="80"/>
        <v>13073</v>
      </c>
      <c r="G186" s="174">
        <v>238</v>
      </c>
      <c r="H186" s="174">
        <v>222</v>
      </c>
      <c r="I186" s="174">
        <v>254</v>
      </c>
      <c r="J186" s="174">
        <v>247</v>
      </c>
      <c r="K186" s="174">
        <v>260</v>
      </c>
      <c r="L186" s="174">
        <v>266</v>
      </c>
      <c r="M186" s="174">
        <v>205</v>
      </c>
      <c r="N186" s="174">
        <v>240</v>
      </c>
      <c r="O186" s="174">
        <v>252</v>
      </c>
      <c r="P186" s="174">
        <v>236</v>
      </c>
      <c r="Q186" s="174">
        <v>250</v>
      </c>
      <c r="R186" s="174">
        <v>224</v>
      </c>
      <c r="S186" s="174">
        <v>237</v>
      </c>
      <c r="T186" s="174">
        <v>214</v>
      </c>
      <c r="U186" s="174">
        <v>227</v>
      </c>
      <c r="V186" s="174">
        <v>236</v>
      </c>
      <c r="W186" s="174">
        <v>204</v>
      </c>
      <c r="X186" s="174">
        <v>217</v>
      </c>
      <c r="Y186" s="174">
        <v>215</v>
      </c>
      <c r="Z186" s="174">
        <v>241</v>
      </c>
      <c r="AA186" s="174">
        <v>1026</v>
      </c>
      <c r="AB186" s="174">
        <v>843</v>
      </c>
      <c r="AC186" s="174">
        <v>1064</v>
      </c>
      <c r="AD186" s="174">
        <v>923</v>
      </c>
      <c r="AE186" s="174">
        <v>904</v>
      </c>
      <c r="AF186" s="174">
        <v>721</v>
      </c>
      <c r="AG186" s="174">
        <v>658</v>
      </c>
      <c r="AH186" s="174">
        <v>656</v>
      </c>
      <c r="AI186" s="174">
        <v>538</v>
      </c>
      <c r="AJ186" s="174">
        <v>381</v>
      </c>
      <c r="AK186" s="174">
        <v>291</v>
      </c>
      <c r="AL186" s="174">
        <v>166</v>
      </c>
      <c r="AM186" s="174">
        <v>114</v>
      </c>
      <c r="AN186" s="175">
        <v>103</v>
      </c>
      <c r="AO186" s="176">
        <v>19</v>
      </c>
      <c r="AP186" s="174">
        <v>115</v>
      </c>
      <c r="AQ186" s="175">
        <v>122</v>
      </c>
      <c r="AR186" s="177">
        <v>288</v>
      </c>
      <c r="AS186" s="178">
        <v>6176</v>
      </c>
      <c r="AT186" s="176">
        <v>583</v>
      </c>
      <c r="AU186" s="174">
        <v>546</v>
      </c>
      <c r="AV186" s="175">
        <v>2680</v>
      </c>
      <c r="AW186" s="178">
        <v>381</v>
      </c>
      <c r="AX186" s="119" t="s">
        <v>45</v>
      </c>
      <c r="AY186" s="155" t="s">
        <v>558</v>
      </c>
      <c r="AZ186" s="156" t="s">
        <v>559</v>
      </c>
    </row>
    <row r="187" spans="1:52" s="180" customFormat="1" ht="16.5" hidden="1" customHeight="1" x14ac:dyDescent="0.2">
      <c r="A187" s="171">
        <v>220501</v>
      </c>
      <c r="B187" s="165" t="s">
        <v>204</v>
      </c>
      <c r="C187" s="165" t="s">
        <v>560</v>
      </c>
      <c r="D187" s="172" t="s">
        <v>561</v>
      </c>
      <c r="E187" s="122">
        <v>4.6618121762630436</v>
      </c>
      <c r="F187" s="213">
        <f t="shared" si="80"/>
        <v>733</v>
      </c>
      <c r="G187" s="174">
        <v>13</v>
      </c>
      <c r="H187" s="174">
        <v>12</v>
      </c>
      <c r="I187" s="174">
        <v>14</v>
      </c>
      <c r="J187" s="174">
        <v>14</v>
      </c>
      <c r="K187" s="174">
        <v>15</v>
      </c>
      <c r="L187" s="174">
        <v>15</v>
      </c>
      <c r="M187" s="174">
        <v>12</v>
      </c>
      <c r="N187" s="174">
        <v>13</v>
      </c>
      <c r="O187" s="174">
        <v>14</v>
      </c>
      <c r="P187" s="174">
        <v>13</v>
      </c>
      <c r="Q187" s="174">
        <v>14</v>
      </c>
      <c r="R187" s="174">
        <v>13</v>
      </c>
      <c r="S187" s="174">
        <v>13</v>
      </c>
      <c r="T187" s="174">
        <v>12</v>
      </c>
      <c r="U187" s="174">
        <v>13</v>
      </c>
      <c r="V187" s="174">
        <v>13</v>
      </c>
      <c r="W187" s="174">
        <v>11</v>
      </c>
      <c r="X187" s="174">
        <v>12</v>
      </c>
      <c r="Y187" s="174">
        <v>12</v>
      </c>
      <c r="Z187" s="174">
        <v>14</v>
      </c>
      <c r="AA187" s="174">
        <v>58</v>
      </c>
      <c r="AB187" s="174">
        <v>47</v>
      </c>
      <c r="AC187" s="174">
        <v>60</v>
      </c>
      <c r="AD187" s="174">
        <v>52</v>
      </c>
      <c r="AE187" s="174">
        <v>51</v>
      </c>
      <c r="AF187" s="174">
        <v>41</v>
      </c>
      <c r="AG187" s="174">
        <v>37</v>
      </c>
      <c r="AH187" s="174">
        <v>37</v>
      </c>
      <c r="AI187" s="174">
        <v>30</v>
      </c>
      <c r="AJ187" s="174">
        <v>21</v>
      </c>
      <c r="AK187" s="174">
        <v>16</v>
      </c>
      <c r="AL187" s="174">
        <v>9</v>
      </c>
      <c r="AM187" s="174">
        <v>6</v>
      </c>
      <c r="AN187" s="175">
        <v>6</v>
      </c>
      <c r="AO187" s="176">
        <v>1</v>
      </c>
      <c r="AP187" s="174">
        <v>6</v>
      </c>
      <c r="AQ187" s="175">
        <v>7</v>
      </c>
      <c r="AR187" s="177">
        <v>16</v>
      </c>
      <c r="AS187" s="178">
        <v>348</v>
      </c>
      <c r="AT187" s="176">
        <v>33</v>
      </c>
      <c r="AU187" s="174">
        <v>31</v>
      </c>
      <c r="AV187" s="175">
        <v>151</v>
      </c>
      <c r="AW187" s="178">
        <v>21</v>
      </c>
      <c r="AX187" s="119" t="s">
        <v>45</v>
      </c>
      <c r="AY187" s="155" t="s">
        <v>558</v>
      </c>
      <c r="AZ187" s="156" t="s">
        <v>562</v>
      </c>
    </row>
    <row r="188" spans="1:52" s="180" customFormat="1" ht="16.5" hidden="1" customHeight="1" x14ac:dyDescent="0.2">
      <c r="A188" s="171">
        <v>220501</v>
      </c>
      <c r="B188" s="165" t="s">
        <v>204</v>
      </c>
      <c r="C188" s="165" t="s">
        <v>563</v>
      </c>
      <c r="D188" s="172" t="s">
        <v>564</v>
      </c>
      <c r="E188" s="122">
        <v>10.652353426919902</v>
      </c>
      <c r="F188" s="213">
        <f t="shared" si="80"/>
        <v>1677</v>
      </c>
      <c r="G188" s="174">
        <v>31</v>
      </c>
      <c r="H188" s="174">
        <v>28</v>
      </c>
      <c r="I188" s="174">
        <v>33</v>
      </c>
      <c r="J188" s="174">
        <v>32</v>
      </c>
      <c r="K188" s="174">
        <v>33</v>
      </c>
      <c r="L188" s="174">
        <v>34</v>
      </c>
      <c r="M188" s="174">
        <v>26</v>
      </c>
      <c r="N188" s="174">
        <v>31</v>
      </c>
      <c r="O188" s="174">
        <v>32</v>
      </c>
      <c r="P188" s="174">
        <v>30</v>
      </c>
      <c r="Q188" s="174">
        <v>32</v>
      </c>
      <c r="R188" s="174">
        <v>29</v>
      </c>
      <c r="S188" s="174">
        <v>30</v>
      </c>
      <c r="T188" s="174">
        <v>27</v>
      </c>
      <c r="U188" s="174">
        <v>29</v>
      </c>
      <c r="V188" s="174">
        <v>30</v>
      </c>
      <c r="W188" s="174">
        <v>26</v>
      </c>
      <c r="X188" s="174">
        <v>28</v>
      </c>
      <c r="Y188" s="174">
        <v>28</v>
      </c>
      <c r="Z188" s="174">
        <v>31</v>
      </c>
      <c r="AA188" s="174">
        <v>132</v>
      </c>
      <c r="AB188" s="174">
        <v>108</v>
      </c>
      <c r="AC188" s="174">
        <v>137</v>
      </c>
      <c r="AD188" s="174">
        <v>119</v>
      </c>
      <c r="AE188" s="174">
        <v>116</v>
      </c>
      <c r="AF188" s="174">
        <v>93</v>
      </c>
      <c r="AG188" s="174">
        <v>85</v>
      </c>
      <c r="AH188" s="174">
        <v>84</v>
      </c>
      <c r="AI188" s="174">
        <v>69</v>
      </c>
      <c r="AJ188" s="174">
        <v>49</v>
      </c>
      <c r="AK188" s="174">
        <v>37</v>
      </c>
      <c r="AL188" s="174">
        <v>21</v>
      </c>
      <c r="AM188" s="174">
        <v>14</v>
      </c>
      <c r="AN188" s="175">
        <v>13</v>
      </c>
      <c r="AO188" s="176">
        <v>2</v>
      </c>
      <c r="AP188" s="174">
        <v>15</v>
      </c>
      <c r="AQ188" s="175">
        <v>16</v>
      </c>
      <c r="AR188" s="177">
        <v>37</v>
      </c>
      <c r="AS188" s="178">
        <v>794</v>
      </c>
      <c r="AT188" s="176">
        <v>75</v>
      </c>
      <c r="AU188" s="174">
        <v>70</v>
      </c>
      <c r="AV188" s="175">
        <v>344</v>
      </c>
      <c r="AW188" s="178">
        <v>49</v>
      </c>
      <c r="AX188" s="119" t="s">
        <v>45</v>
      </c>
      <c r="AY188" s="155" t="s">
        <v>558</v>
      </c>
      <c r="AZ188" s="156" t="s">
        <v>565</v>
      </c>
    </row>
    <row r="189" spans="1:52" s="183" customFormat="1" ht="16.5" hidden="1" customHeight="1" x14ac:dyDescent="0.2">
      <c r="A189" s="171">
        <v>220501</v>
      </c>
      <c r="B189" s="165" t="s">
        <v>204</v>
      </c>
      <c r="C189" s="165" t="s">
        <v>566</v>
      </c>
      <c r="D189" s="172" t="s">
        <v>567</v>
      </c>
      <c r="E189" s="122">
        <v>1.8316943172434503</v>
      </c>
      <c r="F189" s="213">
        <f t="shared" si="80"/>
        <v>290</v>
      </c>
      <c r="G189" s="174">
        <v>5</v>
      </c>
      <c r="H189" s="174">
        <v>5</v>
      </c>
      <c r="I189" s="174">
        <v>6</v>
      </c>
      <c r="J189" s="174">
        <v>5</v>
      </c>
      <c r="K189" s="174">
        <v>6</v>
      </c>
      <c r="L189" s="174">
        <v>6</v>
      </c>
      <c r="M189" s="174">
        <v>5</v>
      </c>
      <c r="N189" s="174">
        <v>5</v>
      </c>
      <c r="O189" s="174">
        <v>6</v>
      </c>
      <c r="P189" s="174">
        <v>5</v>
      </c>
      <c r="Q189" s="174">
        <v>6</v>
      </c>
      <c r="R189" s="174">
        <v>5</v>
      </c>
      <c r="S189" s="174">
        <v>5</v>
      </c>
      <c r="T189" s="174">
        <v>5</v>
      </c>
      <c r="U189" s="174">
        <v>5</v>
      </c>
      <c r="V189" s="174">
        <v>5</v>
      </c>
      <c r="W189" s="174">
        <v>4</v>
      </c>
      <c r="X189" s="174">
        <v>5</v>
      </c>
      <c r="Y189" s="174">
        <v>5</v>
      </c>
      <c r="Z189" s="174">
        <v>5</v>
      </c>
      <c r="AA189" s="174">
        <v>23</v>
      </c>
      <c r="AB189" s="174">
        <v>19</v>
      </c>
      <c r="AC189" s="174">
        <v>24</v>
      </c>
      <c r="AD189" s="174">
        <v>20</v>
      </c>
      <c r="AE189" s="174">
        <v>20</v>
      </c>
      <c r="AF189" s="174">
        <v>16</v>
      </c>
      <c r="AG189" s="174">
        <v>15</v>
      </c>
      <c r="AH189" s="174">
        <v>15</v>
      </c>
      <c r="AI189" s="174">
        <v>12</v>
      </c>
      <c r="AJ189" s="174">
        <v>8</v>
      </c>
      <c r="AK189" s="174">
        <v>6</v>
      </c>
      <c r="AL189" s="174">
        <v>4</v>
      </c>
      <c r="AM189" s="174">
        <v>2</v>
      </c>
      <c r="AN189" s="175">
        <v>2</v>
      </c>
      <c r="AO189" s="176">
        <v>0</v>
      </c>
      <c r="AP189" s="174">
        <v>3</v>
      </c>
      <c r="AQ189" s="175">
        <v>3</v>
      </c>
      <c r="AR189" s="177">
        <v>6</v>
      </c>
      <c r="AS189" s="178">
        <v>137</v>
      </c>
      <c r="AT189" s="176">
        <v>13</v>
      </c>
      <c r="AU189" s="174">
        <v>12</v>
      </c>
      <c r="AV189" s="175">
        <v>59</v>
      </c>
      <c r="AW189" s="178">
        <v>8</v>
      </c>
      <c r="AX189" s="119" t="s">
        <v>45</v>
      </c>
      <c r="AY189" s="155" t="s">
        <v>558</v>
      </c>
      <c r="AZ189" s="156" t="s">
        <v>568</v>
      </c>
    </row>
    <row r="190" spans="1:52" s="90" customFormat="1" ht="16.5" hidden="1" customHeight="1" x14ac:dyDescent="0.2">
      <c r="A190" s="158">
        <v>220502</v>
      </c>
      <c r="B190" s="158"/>
      <c r="C190" s="158" t="s">
        <v>22</v>
      </c>
      <c r="D190" s="158" t="s">
        <v>46</v>
      </c>
      <c r="E190" s="158">
        <f>SUM(E192:E196)</f>
        <v>100</v>
      </c>
      <c r="F190" s="158">
        <f t="shared" si="80"/>
        <v>14368</v>
      </c>
      <c r="G190" s="158">
        <v>355</v>
      </c>
      <c r="H190" s="158">
        <v>276</v>
      </c>
      <c r="I190" s="158">
        <v>305</v>
      </c>
      <c r="J190" s="158">
        <v>263</v>
      </c>
      <c r="K190" s="158">
        <v>259</v>
      </c>
      <c r="L190" s="158">
        <v>263</v>
      </c>
      <c r="M190" s="158">
        <v>262</v>
      </c>
      <c r="N190" s="158">
        <v>254</v>
      </c>
      <c r="O190" s="158">
        <v>255</v>
      </c>
      <c r="P190" s="158">
        <v>277</v>
      </c>
      <c r="Q190" s="158">
        <v>293</v>
      </c>
      <c r="R190" s="158">
        <v>325</v>
      </c>
      <c r="S190" s="158">
        <v>301</v>
      </c>
      <c r="T190" s="158">
        <v>301</v>
      </c>
      <c r="U190" s="158">
        <v>312</v>
      </c>
      <c r="V190" s="158">
        <v>300</v>
      </c>
      <c r="W190" s="158">
        <v>280</v>
      </c>
      <c r="X190" s="158">
        <v>281</v>
      </c>
      <c r="Y190" s="158">
        <v>277</v>
      </c>
      <c r="Z190" s="158">
        <v>252</v>
      </c>
      <c r="AA190" s="158">
        <v>1299</v>
      </c>
      <c r="AB190" s="158">
        <v>1134</v>
      </c>
      <c r="AC190" s="158">
        <v>1129</v>
      </c>
      <c r="AD190" s="158">
        <f>+SUM(AD192:AD196)</f>
        <v>1022</v>
      </c>
      <c r="AE190" s="158">
        <f t="shared" ref="AE190:AW190" si="83">+SUM(AE192:AE196)</f>
        <v>980</v>
      </c>
      <c r="AF190" s="158">
        <f t="shared" si="83"/>
        <v>842</v>
      </c>
      <c r="AG190" s="158">
        <f t="shared" si="83"/>
        <v>635</v>
      </c>
      <c r="AH190" s="158">
        <f t="shared" si="83"/>
        <v>550</v>
      </c>
      <c r="AI190" s="158">
        <f t="shared" si="83"/>
        <v>395</v>
      </c>
      <c r="AJ190" s="158">
        <f t="shared" si="83"/>
        <v>280</v>
      </c>
      <c r="AK190" s="158">
        <f t="shared" si="83"/>
        <v>181</v>
      </c>
      <c r="AL190" s="158">
        <f t="shared" si="83"/>
        <v>116</v>
      </c>
      <c r="AM190" s="158">
        <f t="shared" si="83"/>
        <v>68</v>
      </c>
      <c r="AN190" s="158">
        <f t="shared" si="83"/>
        <v>46</v>
      </c>
      <c r="AO190" s="158">
        <f t="shared" si="83"/>
        <v>25</v>
      </c>
      <c r="AP190" s="158">
        <f t="shared" si="83"/>
        <v>174</v>
      </c>
      <c r="AQ190" s="158">
        <f t="shared" si="83"/>
        <v>181</v>
      </c>
      <c r="AR190" s="158">
        <f t="shared" si="83"/>
        <v>432</v>
      </c>
      <c r="AS190" s="158">
        <f t="shared" si="83"/>
        <v>7100</v>
      </c>
      <c r="AT190" s="158">
        <f t="shared" si="83"/>
        <v>725</v>
      </c>
      <c r="AU190" s="158">
        <f t="shared" si="83"/>
        <v>685</v>
      </c>
      <c r="AV190" s="158">
        <f t="shared" si="83"/>
        <v>3238</v>
      </c>
      <c r="AW190" s="158">
        <f t="shared" si="83"/>
        <v>559</v>
      </c>
      <c r="AX190" s="160"/>
      <c r="AY190" s="161"/>
      <c r="AZ190" s="162"/>
    </row>
    <row r="191" spans="1:52" s="180" customFormat="1" ht="16.5" hidden="1" customHeight="1" x14ac:dyDescent="0.2">
      <c r="A191" s="109"/>
      <c r="B191" s="104"/>
      <c r="C191" s="106"/>
      <c r="D191" s="105"/>
      <c r="E191" s="122"/>
      <c r="F191" s="149">
        <f>SUM(G191:AN191)</f>
        <v>100</v>
      </c>
      <c r="G191" s="150">
        <f>G$190*100/$F190</f>
        <v>2.4707683741648108</v>
      </c>
      <c r="H191" s="150">
        <f t="shared" ref="H191:AW191" si="84">H$190*100/$F190</f>
        <v>1.9209354120267261</v>
      </c>
      <c r="I191" s="150">
        <f t="shared" si="84"/>
        <v>2.1227728285077951</v>
      </c>
      <c r="J191" s="150">
        <f t="shared" si="84"/>
        <v>1.8304565701559019</v>
      </c>
      <c r="K191" s="150">
        <f t="shared" si="84"/>
        <v>1.8026169265033407</v>
      </c>
      <c r="L191" s="150">
        <f t="shared" si="84"/>
        <v>1.8304565701559019</v>
      </c>
      <c r="M191" s="150">
        <f t="shared" si="84"/>
        <v>1.8234966592427617</v>
      </c>
      <c r="N191" s="150">
        <f t="shared" si="84"/>
        <v>1.7678173719376391</v>
      </c>
      <c r="O191" s="150">
        <f t="shared" si="84"/>
        <v>1.7747772828507795</v>
      </c>
      <c r="P191" s="150">
        <f t="shared" si="84"/>
        <v>1.9278953229398663</v>
      </c>
      <c r="Q191" s="150">
        <f t="shared" si="84"/>
        <v>2.0392538975501115</v>
      </c>
      <c r="R191" s="150">
        <f t="shared" si="84"/>
        <v>2.2619710467706011</v>
      </c>
      <c r="S191" s="150">
        <f t="shared" si="84"/>
        <v>2.0949331848552339</v>
      </c>
      <c r="T191" s="150">
        <f t="shared" si="84"/>
        <v>2.0949331848552339</v>
      </c>
      <c r="U191" s="150">
        <f t="shared" si="84"/>
        <v>2.1714922048997773</v>
      </c>
      <c r="V191" s="150">
        <f t="shared" si="84"/>
        <v>2.0879732739420938</v>
      </c>
      <c r="W191" s="150">
        <f t="shared" si="84"/>
        <v>1.9487750556792873</v>
      </c>
      <c r="X191" s="150">
        <f t="shared" si="84"/>
        <v>1.9557349665924275</v>
      </c>
      <c r="Y191" s="150">
        <f t="shared" si="84"/>
        <v>1.9278953229398663</v>
      </c>
      <c r="Z191" s="150">
        <f t="shared" si="84"/>
        <v>1.7538975501113585</v>
      </c>
      <c r="AA191" s="150">
        <f t="shared" si="84"/>
        <v>9.0409242761692656</v>
      </c>
      <c r="AB191" s="150">
        <f t="shared" si="84"/>
        <v>7.8925389755011137</v>
      </c>
      <c r="AC191" s="150">
        <f t="shared" si="84"/>
        <v>7.8577394209354123</v>
      </c>
      <c r="AD191" s="150">
        <f t="shared" si="84"/>
        <v>7.1130289532293984</v>
      </c>
      <c r="AE191" s="150">
        <f t="shared" si="84"/>
        <v>6.8207126948775052</v>
      </c>
      <c r="AF191" s="150">
        <f t="shared" si="84"/>
        <v>5.8602449888641424</v>
      </c>
      <c r="AG191" s="150">
        <f t="shared" si="84"/>
        <v>4.4195434298440981</v>
      </c>
      <c r="AH191" s="150">
        <f t="shared" si="84"/>
        <v>3.8279510022271714</v>
      </c>
      <c r="AI191" s="150">
        <f t="shared" si="84"/>
        <v>2.7491648106904232</v>
      </c>
      <c r="AJ191" s="150">
        <f t="shared" si="84"/>
        <v>1.9487750556792873</v>
      </c>
      <c r="AK191" s="150">
        <f t="shared" si="84"/>
        <v>1.2597438752783965</v>
      </c>
      <c r="AL191" s="150">
        <f t="shared" si="84"/>
        <v>0.80734966592427615</v>
      </c>
      <c r="AM191" s="150">
        <f t="shared" si="84"/>
        <v>0.47327394209354118</v>
      </c>
      <c r="AN191" s="151">
        <f t="shared" si="84"/>
        <v>0.32015590200445432</v>
      </c>
      <c r="AO191" s="152">
        <f t="shared" si="84"/>
        <v>0.17399777282850779</v>
      </c>
      <c r="AP191" s="150">
        <f t="shared" si="84"/>
        <v>1.2110244988864143</v>
      </c>
      <c r="AQ191" s="151">
        <f t="shared" si="84"/>
        <v>1.2597438752783965</v>
      </c>
      <c r="AR191" s="153">
        <f t="shared" si="84"/>
        <v>3.0066815144766146</v>
      </c>
      <c r="AS191" s="154">
        <f t="shared" si="84"/>
        <v>49.415367483296215</v>
      </c>
      <c r="AT191" s="152">
        <f t="shared" si="84"/>
        <v>5.0459354120267257</v>
      </c>
      <c r="AU191" s="150">
        <f t="shared" si="84"/>
        <v>4.7675389755011137</v>
      </c>
      <c r="AV191" s="151">
        <f t="shared" si="84"/>
        <v>22.53619153674833</v>
      </c>
      <c r="AW191" s="154">
        <f t="shared" si="84"/>
        <v>3.8905902004454345</v>
      </c>
      <c r="AX191" s="119"/>
      <c r="AY191" s="155"/>
      <c r="AZ191" s="156"/>
    </row>
    <row r="192" spans="1:52" s="180" customFormat="1" ht="16.5" customHeight="1" x14ac:dyDescent="0.2">
      <c r="A192" s="171">
        <v>220502</v>
      </c>
      <c r="B192" s="165" t="s">
        <v>191</v>
      </c>
      <c r="C192" s="165" t="s">
        <v>569</v>
      </c>
      <c r="D192" s="172" t="s">
        <v>570</v>
      </c>
      <c r="E192" s="122">
        <v>44.440406976744185</v>
      </c>
      <c r="F192" s="213">
        <f t="shared" si="80"/>
        <v>6389</v>
      </c>
      <c r="G192" s="174">
        <v>158</v>
      </c>
      <c r="H192" s="174">
        <v>123</v>
      </c>
      <c r="I192" s="174">
        <v>135</v>
      </c>
      <c r="J192" s="174">
        <v>117</v>
      </c>
      <c r="K192" s="174">
        <v>114</v>
      </c>
      <c r="L192" s="174">
        <v>117</v>
      </c>
      <c r="M192" s="174">
        <v>117</v>
      </c>
      <c r="N192" s="174">
        <v>114</v>
      </c>
      <c r="O192" s="174">
        <v>115</v>
      </c>
      <c r="P192" s="174">
        <v>123</v>
      </c>
      <c r="Q192" s="174">
        <v>130</v>
      </c>
      <c r="R192" s="174">
        <v>144</v>
      </c>
      <c r="S192" s="174">
        <v>133</v>
      </c>
      <c r="T192" s="174">
        <v>133</v>
      </c>
      <c r="U192" s="174">
        <v>138</v>
      </c>
      <c r="V192" s="174">
        <v>134</v>
      </c>
      <c r="W192" s="174">
        <v>124</v>
      </c>
      <c r="X192" s="174">
        <v>125</v>
      </c>
      <c r="Y192" s="174">
        <v>123</v>
      </c>
      <c r="Z192" s="174">
        <v>112</v>
      </c>
      <c r="AA192" s="174">
        <v>577</v>
      </c>
      <c r="AB192" s="174">
        <v>504</v>
      </c>
      <c r="AC192" s="174">
        <v>501</v>
      </c>
      <c r="AD192" s="174">
        <v>455</v>
      </c>
      <c r="AE192" s="174">
        <v>436</v>
      </c>
      <c r="AF192" s="174">
        <v>375</v>
      </c>
      <c r="AG192" s="174">
        <v>283</v>
      </c>
      <c r="AH192" s="174">
        <v>245</v>
      </c>
      <c r="AI192" s="174">
        <v>176</v>
      </c>
      <c r="AJ192" s="174">
        <v>124</v>
      </c>
      <c r="AK192" s="174">
        <v>80</v>
      </c>
      <c r="AL192" s="174">
        <v>52</v>
      </c>
      <c r="AM192" s="174">
        <v>31</v>
      </c>
      <c r="AN192" s="175">
        <v>21</v>
      </c>
      <c r="AO192" s="176">
        <v>11</v>
      </c>
      <c r="AP192" s="174">
        <v>78</v>
      </c>
      <c r="AQ192" s="175">
        <v>80</v>
      </c>
      <c r="AR192" s="177">
        <v>192</v>
      </c>
      <c r="AS192" s="178">
        <v>3155</v>
      </c>
      <c r="AT192" s="176">
        <v>322</v>
      </c>
      <c r="AU192" s="174">
        <v>304</v>
      </c>
      <c r="AV192" s="175">
        <v>1439</v>
      </c>
      <c r="AW192" s="178">
        <v>248</v>
      </c>
      <c r="AX192" s="119" t="s">
        <v>21</v>
      </c>
      <c r="AY192" s="155" t="s">
        <v>571</v>
      </c>
      <c r="AZ192" s="156" t="s">
        <v>572</v>
      </c>
    </row>
    <row r="193" spans="1:52" s="180" customFormat="1" ht="16.5" hidden="1" customHeight="1" x14ac:dyDescent="0.2">
      <c r="A193" s="171">
        <v>220502</v>
      </c>
      <c r="B193" s="165" t="s">
        <v>191</v>
      </c>
      <c r="C193" s="165" t="s">
        <v>573</v>
      </c>
      <c r="D193" s="172" t="s">
        <v>574</v>
      </c>
      <c r="E193" s="122">
        <v>28.415697674418606</v>
      </c>
      <c r="F193" s="213">
        <f t="shared" si="80"/>
        <v>4082</v>
      </c>
      <c r="G193" s="174">
        <v>101</v>
      </c>
      <c r="H193" s="174">
        <v>78</v>
      </c>
      <c r="I193" s="174">
        <v>87</v>
      </c>
      <c r="J193" s="174">
        <v>75</v>
      </c>
      <c r="K193" s="174">
        <v>74</v>
      </c>
      <c r="L193" s="174">
        <v>75</v>
      </c>
      <c r="M193" s="174">
        <v>74</v>
      </c>
      <c r="N193" s="174">
        <v>72</v>
      </c>
      <c r="O193" s="174">
        <v>72</v>
      </c>
      <c r="P193" s="174">
        <v>79</v>
      </c>
      <c r="Q193" s="174">
        <v>83</v>
      </c>
      <c r="R193" s="174">
        <v>92</v>
      </c>
      <c r="S193" s="174">
        <v>86</v>
      </c>
      <c r="T193" s="174">
        <v>86</v>
      </c>
      <c r="U193" s="174">
        <v>89</v>
      </c>
      <c r="V193" s="174">
        <v>85</v>
      </c>
      <c r="W193" s="174">
        <v>80</v>
      </c>
      <c r="X193" s="174">
        <v>80</v>
      </c>
      <c r="Y193" s="174">
        <v>79</v>
      </c>
      <c r="Z193" s="174">
        <v>72</v>
      </c>
      <c r="AA193" s="174">
        <v>369</v>
      </c>
      <c r="AB193" s="174">
        <v>322</v>
      </c>
      <c r="AC193" s="174">
        <v>321</v>
      </c>
      <c r="AD193" s="174">
        <v>290</v>
      </c>
      <c r="AE193" s="174">
        <v>278</v>
      </c>
      <c r="AF193" s="174">
        <v>239</v>
      </c>
      <c r="AG193" s="174">
        <v>180</v>
      </c>
      <c r="AH193" s="174">
        <v>156</v>
      </c>
      <c r="AI193" s="174">
        <v>112</v>
      </c>
      <c r="AJ193" s="174">
        <v>80</v>
      </c>
      <c r="AK193" s="174">
        <v>51</v>
      </c>
      <c r="AL193" s="174">
        <v>33</v>
      </c>
      <c r="AM193" s="174">
        <v>19</v>
      </c>
      <c r="AN193" s="175">
        <v>13</v>
      </c>
      <c r="AO193" s="176">
        <v>7</v>
      </c>
      <c r="AP193" s="174">
        <v>49</v>
      </c>
      <c r="AQ193" s="175">
        <v>51</v>
      </c>
      <c r="AR193" s="177">
        <v>123</v>
      </c>
      <c r="AS193" s="178">
        <v>2018</v>
      </c>
      <c r="AT193" s="176">
        <v>206</v>
      </c>
      <c r="AU193" s="174">
        <v>195</v>
      </c>
      <c r="AV193" s="175">
        <v>920</v>
      </c>
      <c r="AW193" s="178">
        <v>159</v>
      </c>
      <c r="AX193" s="119" t="s">
        <v>45</v>
      </c>
      <c r="AY193" s="155" t="s">
        <v>575</v>
      </c>
      <c r="AZ193" s="156" t="s">
        <v>576</v>
      </c>
    </row>
    <row r="194" spans="1:52" s="180" customFormat="1" ht="16.5" hidden="1" customHeight="1" x14ac:dyDescent="0.2">
      <c r="A194" s="171">
        <v>220502</v>
      </c>
      <c r="B194" s="165" t="s">
        <v>204</v>
      </c>
      <c r="C194" s="165" t="s">
        <v>577</v>
      </c>
      <c r="D194" s="172" t="s">
        <v>578</v>
      </c>
      <c r="E194" s="122">
        <v>11.565614617940199</v>
      </c>
      <c r="F194" s="213">
        <f t="shared" si="80"/>
        <v>1658</v>
      </c>
      <c r="G194" s="174">
        <v>41</v>
      </c>
      <c r="H194" s="174">
        <v>32</v>
      </c>
      <c r="I194" s="174">
        <v>35</v>
      </c>
      <c r="J194" s="174">
        <v>30</v>
      </c>
      <c r="K194" s="174">
        <v>30</v>
      </c>
      <c r="L194" s="174">
        <v>30</v>
      </c>
      <c r="M194" s="174">
        <v>30</v>
      </c>
      <c r="N194" s="174">
        <v>29</v>
      </c>
      <c r="O194" s="174">
        <v>29</v>
      </c>
      <c r="P194" s="174">
        <v>32</v>
      </c>
      <c r="Q194" s="174">
        <v>34</v>
      </c>
      <c r="R194" s="174">
        <v>38</v>
      </c>
      <c r="S194" s="174">
        <v>35</v>
      </c>
      <c r="T194" s="174">
        <v>35</v>
      </c>
      <c r="U194" s="174">
        <v>36</v>
      </c>
      <c r="V194" s="174">
        <v>35</v>
      </c>
      <c r="W194" s="174">
        <v>32</v>
      </c>
      <c r="X194" s="174">
        <v>32</v>
      </c>
      <c r="Y194" s="174">
        <v>32</v>
      </c>
      <c r="Z194" s="174">
        <v>29</v>
      </c>
      <c r="AA194" s="174">
        <v>150</v>
      </c>
      <c r="AB194" s="174">
        <v>131</v>
      </c>
      <c r="AC194" s="174">
        <v>131</v>
      </c>
      <c r="AD194" s="174">
        <v>118</v>
      </c>
      <c r="AE194" s="174">
        <v>113</v>
      </c>
      <c r="AF194" s="174">
        <v>97</v>
      </c>
      <c r="AG194" s="174">
        <v>73</v>
      </c>
      <c r="AH194" s="174">
        <v>64</v>
      </c>
      <c r="AI194" s="174">
        <v>46</v>
      </c>
      <c r="AJ194" s="174">
        <v>32</v>
      </c>
      <c r="AK194" s="174">
        <v>21</v>
      </c>
      <c r="AL194" s="174">
        <v>13</v>
      </c>
      <c r="AM194" s="174">
        <v>8</v>
      </c>
      <c r="AN194" s="175">
        <v>5</v>
      </c>
      <c r="AO194" s="176">
        <v>3</v>
      </c>
      <c r="AP194" s="174">
        <v>20</v>
      </c>
      <c r="AQ194" s="175">
        <v>21</v>
      </c>
      <c r="AR194" s="177">
        <v>50</v>
      </c>
      <c r="AS194" s="178">
        <v>821</v>
      </c>
      <c r="AT194" s="176">
        <v>84</v>
      </c>
      <c r="AU194" s="174">
        <v>79</v>
      </c>
      <c r="AV194" s="175">
        <v>374</v>
      </c>
      <c r="AW194" s="178">
        <v>65</v>
      </c>
      <c r="AX194" s="119" t="s">
        <v>45</v>
      </c>
      <c r="AY194" s="155" t="s">
        <v>575</v>
      </c>
      <c r="AZ194" s="156" t="s">
        <v>579</v>
      </c>
    </row>
    <row r="195" spans="1:52" s="180" customFormat="1" ht="16.5" customHeight="1" x14ac:dyDescent="0.2">
      <c r="A195" s="171">
        <v>220502</v>
      </c>
      <c r="B195" s="165" t="s">
        <v>204</v>
      </c>
      <c r="C195" s="165" t="s">
        <v>580</v>
      </c>
      <c r="D195" s="172" t="s">
        <v>581</v>
      </c>
      <c r="E195" s="122">
        <v>6.4420681063122913</v>
      </c>
      <c r="F195" s="213">
        <f t="shared" si="80"/>
        <v>924</v>
      </c>
      <c r="G195" s="174">
        <v>23</v>
      </c>
      <c r="H195" s="174">
        <v>18</v>
      </c>
      <c r="I195" s="174">
        <v>20</v>
      </c>
      <c r="J195" s="174">
        <v>17</v>
      </c>
      <c r="K195" s="174">
        <v>17</v>
      </c>
      <c r="L195" s="174">
        <v>17</v>
      </c>
      <c r="M195" s="174">
        <v>17</v>
      </c>
      <c r="N195" s="174">
        <v>16</v>
      </c>
      <c r="O195" s="174">
        <v>16</v>
      </c>
      <c r="P195" s="174">
        <v>18</v>
      </c>
      <c r="Q195" s="174">
        <v>19</v>
      </c>
      <c r="R195" s="174">
        <v>21</v>
      </c>
      <c r="S195" s="174">
        <v>19</v>
      </c>
      <c r="T195" s="174">
        <v>19</v>
      </c>
      <c r="U195" s="174">
        <v>20</v>
      </c>
      <c r="V195" s="174">
        <v>19</v>
      </c>
      <c r="W195" s="174">
        <v>18</v>
      </c>
      <c r="X195" s="174">
        <v>18</v>
      </c>
      <c r="Y195" s="174">
        <v>18</v>
      </c>
      <c r="Z195" s="174">
        <v>16</v>
      </c>
      <c r="AA195" s="174">
        <v>84</v>
      </c>
      <c r="AB195" s="174">
        <v>73</v>
      </c>
      <c r="AC195" s="174">
        <v>73</v>
      </c>
      <c r="AD195" s="174">
        <v>66</v>
      </c>
      <c r="AE195" s="174">
        <v>63</v>
      </c>
      <c r="AF195" s="174">
        <v>54</v>
      </c>
      <c r="AG195" s="174">
        <v>41</v>
      </c>
      <c r="AH195" s="174">
        <v>35</v>
      </c>
      <c r="AI195" s="174">
        <v>25</v>
      </c>
      <c r="AJ195" s="174">
        <v>18</v>
      </c>
      <c r="AK195" s="174">
        <v>12</v>
      </c>
      <c r="AL195" s="174">
        <v>7</v>
      </c>
      <c r="AM195" s="174">
        <v>4</v>
      </c>
      <c r="AN195" s="175">
        <v>3</v>
      </c>
      <c r="AO195" s="176">
        <v>2</v>
      </c>
      <c r="AP195" s="174">
        <v>11</v>
      </c>
      <c r="AQ195" s="175">
        <v>12</v>
      </c>
      <c r="AR195" s="177">
        <v>28</v>
      </c>
      <c r="AS195" s="178">
        <v>457</v>
      </c>
      <c r="AT195" s="176">
        <v>47</v>
      </c>
      <c r="AU195" s="174">
        <v>44</v>
      </c>
      <c r="AV195" s="175">
        <v>209</v>
      </c>
      <c r="AW195" s="178">
        <v>36</v>
      </c>
      <c r="AX195" s="119" t="s">
        <v>21</v>
      </c>
      <c r="AY195" s="155" t="s">
        <v>571</v>
      </c>
      <c r="AZ195" s="156" t="s">
        <v>582</v>
      </c>
    </row>
    <row r="196" spans="1:52" s="183" customFormat="1" ht="16.5" customHeight="1" x14ac:dyDescent="0.2">
      <c r="A196" s="171">
        <v>220502</v>
      </c>
      <c r="B196" s="165" t="s">
        <v>204</v>
      </c>
      <c r="C196" s="165" t="s">
        <v>583</v>
      </c>
      <c r="D196" s="172" t="s">
        <v>584</v>
      </c>
      <c r="E196" s="122">
        <v>9.1362126245847186</v>
      </c>
      <c r="F196" s="213">
        <f t="shared" si="80"/>
        <v>1315</v>
      </c>
      <c r="G196" s="174">
        <v>32</v>
      </c>
      <c r="H196" s="174">
        <v>25</v>
      </c>
      <c r="I196" s="174">
        <v>28</v>
      </c>
      <c r="J196" s="174">
        <v>24</v>
      </c>
      <c r="K196" s="174">
        <v>24</v>
      </c>
      <c r="L196" s="174">
        <v>24</v>
      </c>
      <c r="M196" s="174">
        <v>24</v>
      </c>
      <c r="N196" s="174">
        <v>23</v>
      </c>
      <c r="O196" s="174">
        <v>23</v>
      </c>
      <c r="P196" s="174">
        <v>25</v>
      </c>
      <c r="Q196" s="174">
        <v>27</v>
      </c>
      <c r="R196" s="174">
        <v>30</v>
      </c>
      <c r="S196" s="174">
        <v>28</v>
      </c>
      <c r="T196" s="174">
        <v>28</v>
      </c>
      <c r="U196" s="174">
        <v>29</v>
      </c>
      <c r="V196" s="174">
        <v>27</v>
      </c>
      <c r="W196" s="174">
        <v>26</v>
      </c>
      <c r="X196" s="174">
        <v>26</v>
      </c>
      <c r="Y196" s="174">
        <v>25</v>
      </c>
      <c r="Z196" s="174">
        <v>23</v>
      </c>
      <c r="AA196" s="174">
        <v>119</v>
      </c>
      <c r="AB196" s="174">
        <v>104</v>
      </c>
      <c r="AC196" s="174">
        <v>103</v>
      </c>
      <c r="AD196" s="174">
        <v>93</v>
      </c>
      <c r="AE196" s="174">
        <v>90</v>
      </c>
      <c r="AF196" s="174">
        <v>77</v>
      </c>
      <c r="AG196" s="174">
        <v>58</v>
      </c>
      <c r="AH196" s="174">
        <v>50</v>
      </c>
      <c r="AI196" s="174">
        <v>36</v>
      </c>
      <c r="AJ196" s="174">
        <v>26</v>
      </c>
      <c r="AK196" s="174">
        <v>17</v>
      </c>
      <c r="AL196" s="174">
        <v>11</v>
      </c>
      <c r="AM196" s="174">
        <v>6</v>
      </c>
      <c r="AN196" s="175">
        <v>4</v>
      </c>
      <c r="AO196" s="176">
        <v>2</v>
      </c>
      <c r="AP196" s="174">
        <v>16</v>
      </c>
      <c r="AQ196" s="175">
        <v>17</v>
      </c>
      <c r="AR196" s="177">
        <v>39</v>
      </c>
      <c r="AS196" s="178">
        <v>649</v>
      </c>
      <c r="AT196" s="176">
        <v>66</v>
      </c>
      <c r="AU196" s="174">
        <v>63</v>
      </c>
      <c r="AV196" s="175">
        <v>296</v>
      </c>
      <c r="AW196" s="178">
        <v>51</v>
      </c>
      <c r="AX196" s="119" t="s">
        <v>21</v>
      </c>
      <c r="AY196" s="155" t="s">
        <v>571</v>
      </c>
      <c r="AZ196" s="156" t="s">
        <v>585</v>
      </c>
    </row>
    <row r="197" spans="1:52" s="90" customFormat="1" ht="16.5" hidden="1" customHeight="1" x14ac:dyDescent="0.2">
      <c r="A197" s="158">
        <v>220503</v>
      </c>
      <c r="B197" s="158"/>
      <c r="C197" s="158" t="s">
        <v>22</v>
      </c>
      <c r="D197" s="158" t="s">
        <v>47</v>
      </c>
      <c r="E197" s="158">
        <f>SUM(E199:E205)</f>
        <v>100</v>
      </c>
      <c r="F197" s="158">
        <f t="shared" si="80"/>
        <v>7778</v>
      </c>
      <c r="G197" s="158">
        <v>170</v>
      </c>
      <c r="H197" s="158">
        <v>188</v>
      </c>
      <c r="I197" s="158">
        <v>171</v>
      </c>
      <c r="J197" s="158">
        <v>152</v>
      </c>
      <c r="K197" s="158">
        <v>140</v>
      </c>
      <c r="L197" s="158">
        <v>188</v>
      </c>
      <c r="M197" s="158">
        <v>159</v>
      </c>
      <c r="N197" s="158">
        <v>139</v>
      </c>
      <c r="O197" s="158">
        <v>154</v>
      </c>
      <c r="P197" s="158">
        <v>161</v>
      </c>
      <c r="Q197" s="158">
        <v>163</v>
      </c>
      <c r="R197" s="158">
        <v>171</v>
      </c>
      <c r="S197" s="158">
        <v>179</v>
      </c>
      <c r="T197" s="158">
        <v>179</v>
      </c>
      <c r="U197" s="158">
        <v>139</v>
      </c>
      <c r="V197" s="158">
        <v>153</v>
      </c>
      <c r="W197" s="158">
        <v>171</v>
      </c>
      <c r="X197" s="158">
        <v>152</v>
      </c>
      <c r="Y197" s="158">
        <v>173</v>
      </c>
      <c r="Z197" s="158">
        <v>136</v>
      </c>
      <c r="AA197" s="158">
        <v>681</v>
      </c>
      <c r="AB197" s="158">
        <v>551</v>
      </c>
      <c r="AC197" s="158">
        <v>471</v>
      </c>
      <c r="AD197" s="158">
        <f>+SUM(AD199:AD205)</f>
        <v>522</v>
      </c>
      <c r="AE197" s="158">
        <f t="shared" ref="AE197:AW197" si="85">+SUM(AE199:AE205)</f>
        <v>544</v>
      </c>
      <c r="AF197" s="158">
        <f t="shared" si="85"/>
        <v>426</v>
      </c>
      <c r="AG197" s="158">
        <f t="shared" si="85"/>
        <v>355</v>
      </c>
      <c r="AH197" s="158">
        <f t="shared" si="85"/>
        <v>299</v>
      </c>
      <c r="AI197" s="158">
        <f t="shared" si="85"/>
        <v>231</v>
      </c>
      <c r="AJ197" s="158">
        <f t="shared" si="85"/>
        <v>188</v>
      </c>
      <c r="AK197" s="158">
        <f t="shared" si="85"/>
        <v>108</v>
      </c>
      <c r="AL197" s="158">
        <f t="shared" si="85"/>
        <v>73</v>
      </c>
      <c r="AM197" s="158">
        <f t="shared" si="85"/>
        <v>48</v>
      </c>
      <c r="AN197" s="158">
        <f t="shared" si="85"/>
        <v>43</v>
      </c>
      <c r="AO197" s="158">
        <f t="shared" si="85"/>
        <v>15</v>
      </c>
      <c r="AP197" s="158">
        <f t="shared" si="85"/>
        <v>92</v>
      </c>
      <c r="AQ197" s="158">
        <f t="shared" si="85"/>
        <v>78</v>
      </c>
      <c r="AR197" s="158">
        <f t="shared" si="85"/>
        <v>206</v>
      </c>
      <c r="AS197" s="158">
        <f t="shared" si="85"/>
        <v>3739</v>
      </c>
      <c r="AT197" s="158">
        <f t="shared" si="85"/>
        <v>383</v>
      </c>
      <c r="AU197" s="158">
        <f t="shared" si="85"/>
        <v>419</v>
      </c>
      <c r="AV197" s="158">
        <f t="shared" si="85"/>
        <v>1580</v>
      </c>
      <c r="AW197" s="158">
        <f t="shared" si="85"/>
        <v>315</v>
      </c>
      <c r="AX197" s="119"/>
      <c r="AY197" s="182"/>
      <c r="AZ197" s="162"/>
    </row>
    <row r="198" spans="1:52" s="180" customFormat="1" ht="16.5" hidden="1" customHeight="1" x14ac:dyDescent="0.2">
      <c r="A198" s="109"/>
      <c r="B198" s="104"/>
      <c r="C198" s="106"/>
      <c r="D198" s="105"/>
      <c r="E198" s="122"/>
      <c r="F198" s="149">
        <f>SUM(G198:AN198)</f>
        <v>100</v>
      </c>
      <c r="G198" s="150">
        <f>G$197*100/$F197</f>
        <v>2.1856518385188997</v>
      </c>
      <c r="H198" s="150">
        <f t="shared" ref="H198:AW198" si="86">H$197*100/$F197</f>
        <v>2.4170737978914887</v>
      </c>
      <c r="I198" s="150">
        <f t="shared" si="86"/>
        <v>2.1985086140395991</v>
      </c>
      <c r="J198" s="150">
        <f t="shared" si="86"/>
        <v>1.9542298791463102</v>
      </c>
      <c r="K198" s="150">
        <f t="shared" si="86"/>
        <v>1.7999485728979172</v>
      </c>
      <c r="L198" s="150">
        <f t="shared" si="86"/>
        <v>2.4170737978914887</v>
      </c>
      <c r="M198" s="150">
        <f t="shared" si="86"/>
        <v>2.0442273077912061</v>
      </c>
      <c r="N198" s="150">
        <f t="shared" si="86"/>
        <v>1.7870917973772178</v>
      </c>
      <c r="O198" s="150">
        <f t="shared" si="86"/>
        <v>1.979943430187709</v>
      </c>
      <c r="P198" s="150">
        <f t="shared" si="86"/>
        <v>2.0699408588326049</v>
      </c>
      <c r="Q198" s="150">
        <f t="shared" si="86"/>
        <v>2.0956544098740038</v>
      </c>
      <c r="R198" s="150">
        <f t="shared" si="86"/>
        <v>2.1985086140395991</v>
      </c>
      <c r="S198" s="150">
        <f t="shared" si="86"/>
        <v>2.3013628182051939</v>
      </c>
      <c r="T198" s="150">
        <f t="shared" si="86"/>
        <v>2.3013628182051939</v>
      </c>
      <c r="U198" s="150">
        <f t="shared" si="86"/>
        <v>1.7870917973772178</v>
      </c>
      <c r="V198" s="150">
        <f t="shared" si="86"/>
        <v>1.9670866546670096</v>
      </c>
      <c r="W198" s="150">
        <f t="shared" si="86"/>
        <v>2.1985086140395991</v>
      </c>
      <c r="X198" s="150">
        <f t="shared" si="86"/>
        <v>1.9542298791463102</v>
      </c>
      <c r="Y198" s="150">
        <f t="shared" si="86"/>
        <v>2.2242221650809979</v>
      </c>
      <c r="Z198" s="150">
        <f t="shared" si="86"/>
        <v>1.7485214708151195</v>
      </c>
      <c r="AA198" s="150">
        <f t="shared" si="86"/>
        <v>8.7554641295962981</v>
      </c>
      <c r="AB198" s="150">
        <f t="shared" si="86"/>
        <v>7.0840833119053741</v>
      </c>
      <c r="AC198" s="150">
        <f t="shared" si="86"/>
        <v>6.0555412702494218</v>
      </c>
      <c r="AD198" s="150">
        <f t="shared" si="86"/>
        <v>6.7112368218050911</v>
      </c>
      <c r="AE198" s="150">
        <f t="shared" si="86"/>
        <v>6.9940858832604782</v>
      </c>
      <c r="AF198" s="150">
        <f t="shared" si="86"/>
        <v>5.4769863718179481</v>
      </c>
      <c r="AG198" s="150">
        <f t="shared" si="86"/>
        <v>4.5641553098482897</v>
      </c>
      <c r="AH198" s="150">
        <f t="shared" si="86"/>
        <v>3.8441758806891233</v>
      </c>
      <c r="AI198" s="150">
        <f t="shared" si="86"/>
        <v>2.9699151452815635</v>
      </c>
      <c r="AJ198" s="150">
        <f t="shared" si="86"/>
        <v>2.4170737978914887</v>
      </c>
      <c r="AK198" s="150">
        <f t="shared" si="86"/>
        <v>1.3885317562355362</v>
      </c>
      <c r="AL198" s="150">
        <f t="shared" si="86"/>
        <v>0.93854461301105685</v>
      </c>
      <c r="AM198" s="150">
        <f t="shared" si="86"/>
        <v>0.61712522499357159</v>
      </c>
      <c r="AN198" s="151">
        <f t="shared" si="86"/>
        <v>0.55284134739007462</v>
      </c>
      <c r="AO198" s="152">
        <f t="shared" si="86"/>
        <v>0.19285163281049114</v>
      </c>
      <c r="AP198" s="150">
        <f t="shared" si="86"/>
        <v>1.1828233479043455</v>
      </c>
      <c r="AQ198" s="151">
        <f t="shared" si="86"/>
        <v>1.0028284906145539</v>
      </c>
      <c r="AR198" s="153">
        <f t="shared" si="86"/>
        <v>2.6484957572640782</v>
      </c>
      <c r="AS198" s="154">
        <f t="shared" si="86"/>
        <v>48.071483671895088</v>
      </c>
      <c r="AT198" s="152">
        <f t="shared" si="86"/>
        <v>4.9241450244278733</v>
      </c>
      <c r="AU198" s="150">
        <f t="shared" si="86"/>
        <v>5.3869889431730522</v>
      </c>
      <c r="AV198" s="151">
        <f t="shared" si="86"/>
        <v>20.313705322705065</v>
      </c>
      <c r="AW198" s="154">
        <f t="shared" si="86"/>
        <v>4.0498842890203139</v>
      </c>
      <c r="AX198" s="119"/>
      <c r="AY198" s="155"/>
      <c r="AZ198" s="156"/>
    </row>
    <row r="199" spans="1:52" s="180" customFormat="1" ht="16.5" hidden="1" customHeight="1" x14ac:dyDescent="0.2">
      <c r="A199" s="171">
        <v>220503</v>
      </c>
      <c r="B199" s="165" t="s">
        <v>191</v>
      </c>
      <c r="C199" s="165" t="s">
        <v>586</v>
      </c>
      <c r="D199" s="172" t="s">
        <v>587</v>
      </c>
      <c r="E199" s="122">
        <v>48.774422735346356</v>
      </c>
      <c r="F199" s="213">
        <f t="shared" si="80"/>
        <v>3795</v>
      </c>
      <c r="G199" s="174">
        <v>83</v>
      </c>
      <c r="H199" s="174">
        <v>92</v>
      </c>
      <c r="I199" s="174">
        <v>84</v>
      </c>
      <c r="J199" s="174">
        <v>74</v>
      </c>
      <c r="K199" s="174">
        <v>69</v>
      </c>
      <c r="L199" s="174">
        <v>92</v>
      </c>
      <c r="M199" s="174">
        <v>78</v>
      </c>
      <c r="N199" s="174">
        <v>68</v>
      </c>
      <c r="O199" s="174">
        <v>76</v>
      </c>
      <c r="P199" s="174">
        <v>78</v>
      </c>
      <c r="Q199" s="174">
        <v>78</v>
      </c>
      <c r="R199" s="174">
        <v>84</v>
      </c>
      <c r="S199" s="174">
        <v>87</v>
      </c>
      <c r="T199" s="174">
        <v>87</v>
      </c>
      <c r="U199" s="174">
        <v>68</v>
      </c>
      <c r="V199" s="174">
        <v>75</v>
      </c>
      <c r="W199" s="174">
        <v>84</v>
      </c>
      <c r="X199" s="174">
        <v>74</v>
      </c>
      <c r="Y199" s="174">
        <v>85</v>
      </c>
      <c r="Z199" s="174">
        <v>66</v>
      </c>
      <c r="AA199" s="174">
        <v>332</v>
      </c>
      <c r="AB199" s="174">
        <v>269</v>
      </c>
      <c r="AC199" s="174">
        <v>229</v>
      </c>
      <c r="AD199" s="174">
        <v>254</v>
      </c>
      <c r="AE199" s="174">
        <v>265</v>
      </c>
      <c r="AF199" s="174">
        <v>208</v>
      </c>
      <c r="AG199" s="174">
        <v>173</v>
      </c>
      <c r="AH199" s="174">
        <v>145</v>
      </c>
      <c r="AI199" s="174">
        <v>112</v>
      </c>
      <c r="AJ199" s="174">
        <v>92</v>
      </c>
      <c r="AK199" s="174">
        <v>53</v>
      </c>
      <c r="AL199" s="174">
        <v>37</v>
      </c>
      <c r="AM199" s="174">
        <v>24</v>
      </c>
      <c r="AN199" s="175">
        <v>20</v>
      </c>
      <c r="AO199" s="176">
        <v>8</v>
      </c>
      <c r="AP199" s="174">
        <v>44</v>
      </c>
      <c r="AQ199" s="175">
        <v>37</v>
      </c>
      <c r="AR199" s="177">
        <v>101</v>
      </c>
      <c r="AS199" s="178">
        <v>1823</v>
      </c>
      <c r="AT199" s="176">
        <v>187</v>
      </c>
      <c r="AU199" s="174">
        <v>204</v>
      </c>
      <c r="AV199" s="175">
        <v>771</v>
      </c>
      <c r="AW199" s="178">
        <v>153</v>
      </c>
      <c r="AX199" s="119" t="s">
        <v>45</v>
      </c>
      <c r="AY199" s="155" t="s">
        <v>47</v>
      </c>
      <c r="AZ199" s="156" t="s">
        <v>588</v>
      </c>
    </row>
    <row r="200" spans="1:52" s="180" customFormat="1" ht="16.5" hidden="1" customHeight="1" x14ac:dyDescent="0.2">
      <c r="A200" s="171">
        <v>220503</v>
      </c>
      <c r="B200" s="165" t="s">
        <v>204</v>
      </c>
      <c r="C200" s="165" t="s">
        <v>589</v>
      </c>
      <c r="D200" s="172" t="s">
        <v>590</v>
      </c>
      <c r="E200" s="122">
        <v>8.4014209591474245</v>
      </c>
      <c r="F200" s="213">
        <f t="shared" si="80"/>
        <v>655</v>
      </c>
      <c r="G200" s="174">
        <v>14</v>
      </c>
      <c r="H200" s="174">
        <v>16</v>
      </c>
      <c r="I200" s="174">
        <v>14</v>
      </c>
      <c r="J200" s="174">
        <v>13</v>
      </c>
      <c r="K200" s="174">
        <v>12</v>
      </c>
      <c r="L200" s="174">
        <v>16</v>
      </c>
      <c r="M200" s="174">
        <v>13</v>
      </c>
      <c r="N200" s="174">
        <v>12</v>
      </c>
      <c r="O200" s="174">
        <v>13</v>
      </c>
      <c r="P200" s="174">
        <v>14</v>
      </c>
      <c r="Q200" s="174">
        <v>14</v>
      </c>
      <c r="R200" s="174">
        <v>14</v>
      </c>
      <c r="S200" s="174">
        <v>15</v>
      </c>
      <c r="T200" s="174">
        <v>15</v>
      </c>
      <c r="U200" s="174">
        <v>12</v>
      </c>
      <c r="V200" s="174">
        <v>13</v>
      </c>
      <c r="W200" s="174">
        <v>14</v>
      </c>
      <c r="X200" s="174">
        <v>13</v>
      </c>
      <c r="Y200" s="174">
        <v>15</v>
      </c>
      <c r="Z200" s="174">
        <v>11</v>
      </c>
      <c r="AA200" s="174">
        <v>57</v>
      </c>
      <c r="AB200" s="174">
        <v>46</v>
      </c>
      <c r="AC200" s="174">
        <v>40</v>
      </c>
      <c r="AD200" s="174">
        <v>44</v>
      </c>
      <c r="AE200" s="174">
        <v>46</v>
      </c>
      <c r="AF200" s="174">
        <v>36</v>
      </c>
      <c r="AG200" s="174">
        <v>30</v>
      </c>
      <c r="AH200" s="174">
        <v>25</v>
      </c>
      <c r="AI200" s="174">
        <v>19</v>
      </c>
      <c r="AJ200" s="174">
        <v>16</v>
      </c>
      <c r="AK200" s="174">
        <v>9</v>
      </c>
      <c r="AL200" s="174">
        <v>6</v>
      </c>
      <c r="AM200" s="174">
        <v>4</v>
      </c>
      <c r="AN200" s="175">
        <v>4</v>
      </c>
      <c r="AO200" s="176">
        <v>1</v>
      </c>
      <c r="AP200" s="174">
        <v>8</v>
      </c>
      <c r="AQ200" s="175">
        <v>7</v>
      </c>
      <c r="AR200" s="177">
        <v>17</v>
      </c>
      <c r="AS200" s="178">
        <v>314</v>
      </c>
      <c r="AT200" s="176">
        <v>32</v>
      </c>
      <c r="AU200" s="174">
        <v>35</v>
      </c>
      <c r="AV200" s="175">
        <v>133</v>
      </c>
      <c r="AW200" s="178">
        <v>26</v>
      </c>
      <c r="AX200" s="119" t="s">
        <v>45</v>
      </c>
      <c r="AY200" s="155" t="s">
        <v>47</v>
      </c>
      <c r="AZ200" s="156" t="s">
        <v>591</v>
      </c>
    </row>
    <row r="201" spans="1:52" s="180" customFormat="1" ht="16.5" hidden="1" customHeight="1" x14ac:dyDescent="0.2">
      <c r="A201" s="171">
        <v>220503</v>
      </c>
      <c r="B201" s="165" t="s">
        <v>204</v>
      </c>
      <c r="C201" s="165" t="s">
        <v>592</v>
      </c>
      <c r="D201" s="172" t="s">
        <v>593</v>
      </c>
      <c r="E201" s="122">
        <v>18.099467140319717</v>
      </c>
      <c r="F201" s="213">
        <f t="shared" si="80"/>
        <v>1408</v>
      </c>
      <c r="G201" s="174">
        <v>31</v>
      </c>
      <c r="H201" s="174">
        <v>34</v>
      </c>
      <c r="I201" s="174">
        <v>31</v>
      </c>
      <c r="J201" s="174">
        <v>28</v>
      </c>
      <c r="K201" s="174">
        <v>25</v>
      </c>
      <c r="L201" s="174">
        <v>34</v>
      </c>
      <c r="M201" s="174">
        <v>29</v>
      </c>
      <c r="N201" s="174">
        <v>25</v>
      </c>
      <c r="O201" s="174">
        <v>28</v>
      </c>
      <c r="P201" s="174">
        <v>29</v>
      </c>
      <c r="Q201" s="174">
        <v>30</v>
      </c>
      <c r="R201" s="174">
        <v>31</v>
      </c>
      <c r="S201" s="174">
        <v>32</v>
      </c>
      <c r="T201" s="174">
        <v>32</v>
      </c>
      <c r="U201" s="174">
        <v>25</v>
      </c>
      <c r="V201" s="174">
        <v>28</v>
      </c>
      <c r="W201" s="174">
        <v>31</v>
      </c>
      <c r="X201" s="174">
        <v>28</v>
      </c>
      <c r="Y201" s="174">
        <v>31</v>
      </c>
      <c r="Z201" s="174">
        <v>25</v>
      </c>
      <c r="AA201" s="174">
        <v>123</v>
      </c>
      <c r="AB201" s="174">
        <v>100</v>
      </c>
      <c r="AC201" s="174">
        <v>85</v>
      </c>
      <c r="AD201" s="174">
        <v>94</v>
      </c>
      <c r="AE201" s="174">
        <v>98</v>
      </c>
      <c r="AF201" s="174">
        <v>77</v>
      </c>
      <c r="AG201" s="174">
        <v>64</v>
      </c>
      <c r="AH201" s="174">
        <v>54</v>
      </c>
      <c r="AI201" s="174">
        <v>42</v>
      </c>
      <c r="AJ201" s="174">
        <v>34</v>
      </c>
      <c r="AK201" s="174">
        <v>20</v>
      </c>
      <c r="AL201" s="174">
        <v>13</v>
      </c>
      <c r="AM201" s="174">
        <v>9</v>
      </c>
      <c r="AN201" s="175">
        <v>8</v>
      </c>
      <c r="AO201" s="176">
        <v>3</v>
      </c>
      <c r="AP201" s="174">
        <v>17</v>
      </c>
      <c r="AQ201" s="175">
        <v>14</v>
      </c>
      <c r="AR201" s="177">
        <v>37</v>
      </c>
      <c r="AS201" s="178">
        <v>677</v>
      </c>
      <c r="AT201" s="176">
        <v>69</v>
      </c>
      <c r="AU201" s="174">
        <v>76</v>
      </c>
      <c r="AV201" s="175">
        <v>286</v>
      </c>
      <c r="AW201" s="178">
        <v>57</v>
      </c>
      <c r="AX201" s="119" t="s">
        <v>45</v>
      </c>
      <c r="AY201" s="155" t="s">
        <v>47</v>
      </c>
      <c r="AZ201" s="156" t="s">
        <v>594</v>
      </c>
    </row>
    <row r="202" spans="1:52" s="180" customFormat="1" ht="16.5" hidden="1" customHeight="1" x14ac:dyDescent="0.2">
      <c r="A202" s="171">
        <v>220503</v>
      </c>
      <c r="B202" s="165" t="s">
        <v>204</v>
      </c>
      <c r="C202" s="165" t="s">
        <v>595</v>
      </c>
      <c r="D202" s="172" t="s">
        <v>596</v>
      </c>
      <c r="E202" s="122">
        <v>7.2113676731793959</v>
      </c>
      <c r="F202" s="213">
        <f t="shared" si="80"/>
        <v>562</v>
      </c>
      <c r="G202" s="174">
        <v>12</v>
      </c>
      <c r="H202" s="174">
        <v>14</v>
      </c>
      <c r="I202" s="174">
        <v>12</v>
      </c>
      <c r="J202" s="174">
        <v>11</v>
      </c>
      <c r="K202" s="174">
        <v>10</v>
      </c>
      <c r="L202" s="174">
        <v>14</v>
      </c>
      <c r="M202" s="174">
        <v>11</v>
      </c>
      <c r="N202" s="174">
        <v>10</v>
      </c>
      <c r="O202" s="174">
        <v>11</v>
      </c>
      <c r="P202" s="174">
        <v>12</v>
      </c>
      <c r="Q202" s="174">
        <v>12</v>
      </c>
      <c r="R202" s="174">
        <v>12</v>
      </c>
      <c r="S202" s="174">
        <v>13</v>
      </c>
      <c r="T202" s="174">
        <v>13</v>
      </c>
      <c r="U202" s="174">
        <v>10</v>
      </c>
      <c r="V202" s="174">
        <v>11</v>
      </c>
      <c r="W202" s="174">
        <v>12</v>
      </c>
      <c r="X202" s="174">
        <v>11</v>
      </c>
      <c r="Y202" s="174">
        <v>12</v>
      </c>
      <c r="Z202" s="174">
        <v>10</v>
      </c>
      <c r="AA202" s="174">
        <v>49</v>
      </c>
      <c r="AB202" s="174">
        <v>40</v>
      </c>
      <c r="AC202" s="174">
        <v>34</v>
      </c>
      <c r="AD202" s="174">
        <v>38</v>
      </c>
      <c r="AE202" s="174">
        <v>39</v>
      </c>
      <c r="AF202" s="174">
        <v>31</v>
      </c>
      <c r="AG202" s="174">
        <v>26</v>
      </c>
      <c r="AH202" s="174">
        <v>22</v>
      </c>
      <c r="AI202" s="174">
        <v>17</v>
      </c>
      <c r="AJ202" s="174">
        <v>14</v>
      </c>
      <c r="AK202" s="174">
        <v>8</v>
      </c>
      <c r="AL202" s="174">
        <v>5</v>
      </c>
      <c r="AM202" s="174">
        <v>3</v>
      </c>
      <c r="AN202" s="175">
        <v>3</v>
      </c>
      <c r="AO202" s="176">
        <v>1</v>
      </c>
      <c r="AP202" s="174">
        <v>7</v>
      </c>
      <c r="AQ202" s="175">
        <v>6</v>
      </c>
      <c r="AR202" s="177">
        <v>15</v>
      </c>
      <c r="AS202" s="178">
        <v>270</v>
      </c>
      <c r="AT202" s="176">
        <v>28</v>
      </c>
      <c r="AU202" s="174">
        <v>30</v>
      </c>
      <c r="AV202" s="175">
        <v>114</v>
      </c>
      <c r="AW202" s="178">
        <v>23</v>
      </c>
      <c r="AX202" s="119" t="s">
        <v>45</v>
      </c>
      <c r="AY202" s="155" t="s">
        <v>47</v>
      </c>
      <c r="AZ202" s="156" t="s">
        <v>597</v>
      </c>
    </row>
    <row r="203" spans="1:52" s="180" customFormat="1" ht="16.5" hidden="1" customHeight="1" x14ac:dyDescent="0.2">
      <c r="A203" s="171">
        <v>220503</v>
      </c>
      <c r="B203" s="165" t="s">
        <v>204</v>
      </c>
      <c r="C203" s="165" t="s">
        <v>598</v>
      </c>
      <c r="D203" s="172" t="s">
        <v>599</v>
      </c>
      <c r="E203" s="122">
        <v>8.7388987566607454</v>
      </c>
      <c r="F203" s="213">
        <f t="shared" si="80"/>
        <v>677</v>
      </c>
      <c r="G203" s="174">
        <v>15</v>
      </c>
      <c r="H203" s="174">
        <v>16</v>
      </c>
      <c r="I203" s="174">
        <v>15</v>
      </c>
      <c r="J203" s="174">
        <v>13</v>
      </c>
      <c r="K203" s="174">
        <v>12</v>
      </c>
      <c r="L203" s="174">
        <v>16</v>
      </c>
      <c r="M203" s="174">
        <v>14</v>
      </c>
      <c r="N203" s="174">
        <v>12</v>
      </c>
      <c r="O203" s="174">
        <v>13</v>
      </c>
      <c r="P203" s="174">
        <v>14</v>
      </c>
      <c r="Q203" s="174">
        <v>14</v>
      </c>
      <c r="R203" s="174">
        <v>15</v>
      </c>
      <c r="S203" s="174">
        <v>16</v>
      </c>
      <c r="T203" s="174">
        <v>16</v>
      </c>
      <c r="U203" s="174">
        <v>12</v>
      </c>
      <c r="V203" s="174">
        <v>13</v>
      </c>
      <c r="W203" s="174">
        <v>15</v>
      </c>
      <c r="X203" s="174">
        <v>13</v>
      </c>
      <c r="Y203" s="174">
        <v>15</v>
      </c>
      <c r="Z203" s="174">
        <v>12</v>
      </c>
      <c r="AA203" s="174">
        <v>60</v>
      </c>
      <c r="AB203" s="174">
        <v>48</v>
      </c>
      <c r="AC203" s="174">
        <v>41</v>
      </c>
      <c r="AD203" s="174">
        <v>46</v>
      </c>
      <c r="AE203" s="174">
        <v>48</v>
      </c>
      <c r="AF203" s="174">
        <v>37</v>
      </c>
      <c r="AG203" s="174">
        <v>31</v>
      </c>
      <c r="AH203" s="174">
        <v>26</v>
      </c>
      <c r="AI203" s="174">
        <v>20</v>
      </c>
      <c r="AJ203" s="174">
        <v>16</v>
      </c>
      <c r="AK203" s="174">
        <v>9</v>
      </c>
      <c r="AL203" s="174">
        <v>6</v>
      </c>
      <c r="AM203" s="174">
        <v>4</v>
      </c>
      <c r="AN203" s="175">
        <v>4</v>
      </c>
      <c r="AO203" s="176">
        <v>1</v>
      </c>
      <c r="AP203" s="174">
        <v>8</v>
      </c>
      <c r="AQ203" s="175">
        <v>7</v>
      </c>
      <c r="AR203" s="177">
        <v>18</v>
      </c>
      <c r="AS203" s="178">
        <v>327</v>
      </c>
      <c r="AT203" s="176">
        <v>33</v>
      </c>
      <c r="AU203" s="174">
        <v>37</v>
      </c>
      <c r="AV203" s="175">
        <v>138</v>
      </c>
      <c r="AW203" s="178">
        <v>28</v>
      </c>
      <c r="AX203" s="119" t="s">
        <v>45</v>
      </c>
      <c r="AY203" s="155" t="s">
        <v>47</v>
      </c>
      <c r="AZ203" s="156" t="s">
        <v>600</v>
      </c>
    </row>
    <row r="204" spans="1:52" s="180" customFormat="1" ht="16.5" hidden="1" customHeight="1" x14ac:dyDescent="0.2">
      <c r="A204" s="171">
        <v>220503</v>
      </c>
      <c r="B204" s="165" t="s">
        <v>204</v>
      </c>
      <c r="C204" s="165" t="s">
        <v>601</v>
      </c>
      <c r="D204" s="172" t="s">
        <v>602</v>
      </c>
      <c r="E204" s="122">
        <v>2.8774422735346357</v>
      </c>
      <c r="F204" s="213">
        <f t="shared" si="80"/>
        <v>223</v>
      </c>
      <c r="G204" s="174">
        <v>5</v>
      </c>
      <c r="H204" s="174">
        <v>5</v>
      </c>
      <c r="I204" s="174">
        <v>5</v>
      </c>
      <c r="J204" s="174">
        <v>4</v>
      </c>
      <c r="K204" s="174">
        <v>4</v>
      </c>
      <c r="L204" s="174">
        <v>5</v>
      </c>
      <c r="M204" s="174">
        <v>5</v>
      </c>
      <c r="N204" s="174">
        <v>4</v>
      </c>
      <c r="O204" s="174">
        <v>4</v>
      </c>
      <c r="P204" s="174">
        <v>5</v>
      </c>
      <c r="Q204" s="174">
        <v>5</v>
      </c>
      <c r="R204" s="174">
        <v>5</v>
      </c>
      <c r="S204" s="174">
        <v>5</v>
      </c>
      <c r="T204" s="174">
        <v>5</v>
      </c>
      <c r="U204" s="174">
        <v>4</v>
      </c>
      <c r="V204" s="174">
        <v>4</v>
      </c>
      <c r="W204" s="174">
        <v>5</v>
      </c>
      <c r="X204" s="174">
        <v>4</v>
      </c>
      <c r="Y204" s="174">
        <v>5</v>
      </c>
      <c r="Z204" s="174">
        <v>4</v>
      </c>
      <c r="AA204" s="174">
        <v>20</v>
      </c>
      <c r="AB204" s="174">
        <v>16</v>
      </c>
      <c r="AC204" s="174">
        <v>14</v>
      </c>
      <c r="AD204" s="174">
        <v>15</v>
      </c>
      <c r="AE204" s="174">
        <v>16</v>
      </c>
      <c r="AF204" s="174">
        <v>12</v>
      </c>
      <c r="AG204" s="174">
        <v>10</v>
      </c>
      <c r="AH204" s="174">
        <v>9</v>
      </c>
      <c r="AI204" s="174">
        <v>7</v>
      </c>
      <c r="AJ204" s="174">
        <v>5</v>
      </c>
      <c r="AK204" s="174">
        <v>3</v>
      </c>
      <c r="AL204" s="174">
        <v>2</v>
      </c>
      <c r="AM204" s="174">
        <v>1</v>
      </c>
      <c r="AN204" s="175">
        <v>1</v>
      </c>
      <c r="AO204" s="176">
        <v>0</v>
      </c>
      <c r="AP204" s="174">
        <v>3</v>
      </c>
      <c r="AQ204" s="175">
        <v>2</v>
      </c>
      <c r="AR204" s="177">
        <v>6</v>
      </c>
      <c r="AS204" s="178">
        <v>108</v>
      </c>
      <c r="AT204" s="176">
        <v>11</v>
      </c>
      <c r="AU204" s="174">
        <v>12</v>
      </c>
      <c r="AV204" s="175">
        <v>45</v>
      </c>
      <c r="AW204" s="178">
        <v>9</v>
      </c>
      <c r="AX204" s="119" t="s">
        <v>45</v>
      </c>
      <c r="AY204" s="155" t="s">
        <v>47</v>
      </c>
      <c r="AZ204" s="156" t="s">
        <v>603</v>
      </c>
    </row>
    <row r="205" spans="1:52" s="183" customFormat="1" ht="16.5" hidden="1" customHeight="1" x14ac:dyDescent="0.2">
      <c r="A205" s="171">
        <v>220503</v>
      </c>
      <c r="B205" s="165" t="s">
        <v>204</v>
      </c>
      <c r="C205" s="165" t="s">
        <v>604</v>
      </c>
      <c r="D205" s="172" t="s">
        <v>605</v>
      </c>
      <c r="E205" s="122">
        <v>5.8969804618117232</v>
      </c>
      <c r="F205" s="213">
        <f t="shared" si="80"/>
        <v>458</v>
      </c>
      <c r="G205" s="174">
        <v>10</v>
      </c>
      <c r="H205" s="174">
        <v>11</v>
      </c>
      <c r="I205" s="174">
        <v>10</v>
      </c>
      <c r="J205" s="174">
        <v>9</v>
      </c>
      <c r="K205" s="174">
        <v>8</v>
      </c>
      <c r="L205" s="174">
        <v>11</v>
      </c>
      <c r="M205" s="174">
        <v>9</v>
      </c>
      <c r="N205" s="174">
        <v>8</v>
      </c>
      <c r="O205" s="174">
        <v>9</v>
      </c>
      <c r="P205" s="174">
        <v>9</v>
      </c>
      <c r="Q205" s="174">
        <v>10</v>
      </c>
      <c r="R205" s="174">
        <v>10</v>
      </c>
      <c r="S205" s="174">
        <v>11</v>
      </c>
      <c r="T205" s="174">
        <v>11</v>
      </c>
      <c r="U205" s="174">
        <v>8</v>
      </c>
      <c r="V205" s="174">
        <v>9</v>
      </c>
      <c r="W205" s="174">
        <v>10</v>
      </c>
      <c r="X205" s="174">
        <v>9</v>
      </c>
      <c r="Y205" s="174">
        <v>10</v>
      </c>
      <c r="Z205" s="174">
        <v>8</v>
      </c>
      <c r="AA205" s="174">
        <v>40</v>
      </c>
      <c r="AB205" s="174">
        <v>32</v>
      </c>
      <c r="AC205" s="174">
        <v>28</v>
      </c>
      <c r="AD205" s="174">
        <v>31</v>
      </c>
      <c r="AE205" s="174">
        <v>32</v>
      </c>
      <c r="AF205" s="174">
        <v>25</v>
      </c>
      <c r="AG205" s="174">
        <v>21</v>
      </c>
      <c r="AH205" s="174">
        <v>18</v>
      </c>
      <c r="AI205" s="174">
        <v>14</v>
      </c>
      <c r="AJ205" s="174">
        <v>11</v>
      </c>
      <c r="AK205" s="174">
        <v>6</v>
      </c>
      <c r="AL205" s="174">
        <v>4</v>
      </c>
      <c r="AM205" s="174">
        <v>3</v>
      </c>
      <c r="AN205" s="175">
        <v>3</v>
      </c>
      <c r="AO205" s="176">
        <v>1</v>
      </c>
      <c r="AP205" s="174">
        <v>5</v>
      </c>
      <c r="AQ205" s="175">
        <v>5</v>
      </c>
      <c r="AR205" s="177">
        <v>12</v>
      </c>
      <c r="AS205" s="178">
        <v>220</v>
      </c>
      <c r="AT205" s="176">
        <v>23</v>
      </c>
      <c r="AU205" s="174">
        <v>25</v>
      </c>
      <c r="AV205" s="175">
        <v>93</v>
      </c>
      <c r="AW205" s="178">
        <v>19</v>
      </c>
      <c r="AX205" s="119" t="s">
        <v>45</v>
      </c>
      <c r="AY205" s="155" t="s">
        <v>47</v>
      </c>
      <c r="AZ205" s="156" t="s">
        <v>606</v>
      </c>
    </row>
    <row r="206" spans="1:52" s="90" customFormat="1" ht="16.5" hidden="1" customHeight="1" x14ac:dyDescent="0.2">
      <c r="A206" s="158">
        <v>220504</v>
      </c>
      <c r="B206" s="158"/>
      <c r="C206" s="158" t="s">
        <v>22</v>
      </c>
      <c r="D206" s="158" t="s">
        <v>48</v>
      </c>
      <c r="E206" s="158">
        <f>SUM(E208:E216)</f>
        <v>100</v>
      </c>
      <c r="F206" s="158">
        <f t="shared" si="80"/>
        <v>11467</v>
      </c>
      <c r="G206" s="158">
        <v>263</v>
      </c>
      <c r="H206" s="158">
        <v>285</v>
      </c>
      <c r="I206" s="158">
        <v>249</v>
      </c>
      <c r="J206" s="158">
        <v>243</v>
      </c>
      <c r="K206" s="158">
        <v>245</v>
      </c>
      <c r="L206" s="158">
        <v>275</v>
      </c>
      <c r="M206" s="158">
        <v>243</v>
      </c>
      <c r="N206" s="158">
        <v>236</v>
      </c>
      <c r="O206" s="158">
        <v>217</v>
      </c>
      <c r="P206" s="158">
        <v>249</v>
      </c>
      <c r="Q206" s="158">
        <v>217</v>
      </c>
      <c r="R206" s="158">
        <v>243</v>
      </c>
      <c r="S206" s="158">
        <v>271</v>
      </c>
      <c r="T206" s="158">
        <v>238</v>
      </c>
      <c r="U206" s="158">
        <v>228</v>
      </c>
      <c r="V206" s="158">
        <v>227</v>
      </c>
      <c r="W206" s="158">
        <v>230</v>
      </c>
      <c r="X206" s="158">
        <v>206</v>
      </c>
      <c r="Y206" s="158">
        <v>212</v>
      </c>
      <c r="Z206" s="158">
        <v>175</v>
      </c>
      <c r="AA206" s="158">
        <v>817</v>
      </c>
      <c r="AB206" s="158">
        <v>918</v>
      </c>
      <c r="AC206" s="158">
        <v>776</v>
      </c>
      <c r="AD206" s="158">
        <f>+SUM(AD208:AD216)</f>
        <v>764</v>
      </c>
      <c r="AE206" s="158">
        <f t="shared" ref="AE206:AW206" si="87">+SUM(AE208:AE216)</f>
        <v>699</v>
      </c>
      <c r="AF206" s="158">
        <f t="shared" si="87"/>
        <v>657</v>
      </c>
      <c r="AG206" s="158">
        <f t="shared" si="87"/>
        <v>585</v>
      </c>
      <c r="AH206" s="158">
        <f t="shared" si="87"/>
        <v>494</v>
      </c>
      <c r="AI206" s="158">
        <f t="shared" si="87"/>
        <v>362</v>
      </c>
      <c r="AJ206" s="158">
        <f t="shared" si="87"/>
        <v>257</v>
      </c>
      <c r="AK206" s="158">
        <f t="shared" si="87"/>
        <v>170</v>
      </c>
      <c r="AL206" s="158">
        <f t="shared" si="87"/>
        <v>106</v>
      </c>
      <c r="AM206" s="158">
        <f t="shared" si="87"/>
        <v>60</v>
      </c>
      <c r="AN206" s="158">
        <f t="shared" si="87"/>
        <v>50</v>
      </c>
      <c r="AO206" s="158">
        <f t="shared" si="87"/>
        <v>16</v>
      </c>
      <c r="AP206" s="158">
        <f t="shared" si="87"/>
        <v>140</v>
      </c>
      <c r="AQ206" s="158">
        <f t="shared" si="87"/>
        <v>123</v>
      </c>
      <c r="AR206" s="158">
        <f t="shared" si="87"/>
        <v>323</v>
      </c>
      <c r="AS206" s="158">
        <f t="shared" si="87"/>
        <v>5434</v>
      </c>
      <c r="AT206" s="158">
        <f t="shared" si="87"/>
        <v>564</v>
      </c>
      <c r="AU206" s="158">
        <f t="shared" si="87"/>
        <v>538</v>
      </c>
      <c r="AV206" s="158">
        <f t="shared" si="87"/>
        <v>2177</v>
      </c>
      <c r="AW206" s="158">
        <f t="shared" si="87"/>
        <v>410</v>
      </c>
      <c r="AX206" s="119"/>
      <c r="AY206" s="182"/>
      <c r="AZ206" s="162"/>
    </row>
    <row r="207" spans="1:52" s="180" customFormat="1" ht="16.5" hidden="1" customHeight="1" x14ac:dyDescent="0.2">
      <c r="A207" s="109"/>
      <c r="B207" s="104"/>
      <c r="C207" s="106"/>
      <c r="D207" s="105"/>
      <c r="E207" s="122"/>
      <c r="F207" s="149">
        <f>SUM(G207:AN207)</f>
        <v>99.999999999999986</v>
      </c>
      <c r="G207" s="150">
        <f>G$206*100/$F206</f>
        <v>2.293537978547135</v>
      </c>
      <c r="H207" s="150">
        <f t="shared" ref="H207:AW207" si="88">H$206*100/$F206</f>
        <v>2.4853928664864395</v>
      </c>
      <c r="I207" s="150">
        <f t="shared" si="88"/>
        <v>2.1714485044039415</v>
      </c>
      <c r="J207" s="150">
        <f t="shared" si="88"/>
        <v>2.1191244440568586</v>
      </c>
      <c r="K207" s="150">
        <f t="shared" si="88"/>
        <v>2.1365657975058863</v>
      </c>
      <c r="L207" s="150">
        <f t="shared" si="88"/>
        <v>2.3981860992413013</v>
      </c>
      <c r="M207" s="150">
        <f t="shared" si="88"/>
        <v>2.1191244440568586</v>
      </c>
      <c r="N207" s="150">
        <f t="shared" si="88"/>
        <v>2.0580797069852621</v>
      </c>
      <c r="O207" s="150">
        <f t="shared" si="88"/>
        <v>1.8923868492194995</v>
      </c>
      <c r="P207" s="150">
        <f t="shared" si="88"/>
        <v>2.1714485044039415</v>
      </c>
      <c r="Q207" s="150">
        <f t="shared" si="88"/>
        <v>1.8923868492194995</v>
      </c>
      <c r="R207" s="150">
        <f t="shared" si="88"/>
        <v>2.1191244440568586</v>
      </c>
      <c r="S207" s="150">
        <f t="shared" si="88"/>
        <v>2.363303392343246</v>
      </c>
      <c r="T207" s="150">
        <f t="shared" si="88"/>
        <v>2.0755210604342897</v>
      </c>
      <c r="U207" s="150">
        <f t="shared" si="88"/>
        <v>1.9883142931891515</v>
      </c>
      <c r="V207" s="150">
        <f t="shared" si="88"/>
        <v>1.9795936164646377</v>
      </c>
      <c r="W207" s="150">
        <f t="shared" si="88"/>
        <v>2.0057556466381792</v>
      </c>
      <c r="X207" s="150">
        <f t="shared" si="88"/>
        <v>1.7964594052498475</v>
      </c>
      <c r="Y207" s="150">
        <f t="shared" si="88"/>
        <v>1.8487834655969304</v>
      </c>
      <c r="Z207" s="150">
        <f t="shared" si="88"/>
        <v>1.5261184267899188</v>
      </c>
      <c r="AA207" s="150">
        <f t="shared" si="88"/>
        <v>7.1247928839277925</v>
      </c>
      <c r="AB207" s="150">
        <f t="shared" si="88"/>
        <v>8.0055812331036886</v>
      </c>
      <c r="AC207" s="150">
        <f t="shared" si="88"/>
        <v>6.7672451382227257</v>
      </c>
      <c r="AD207" s="150">
        <f t="shared" si="88"/>
        <v>6.6625970175285598</v>
      </c>
      <c r="AE207" s="150">
        <f t="shared" si="88"/>
        <v>6.0957530304351621</v>
      </c>
      <c r="AF207" s="150">
        <f t="shared" si="88"/>
        <v>5.7294846080055812</v>
      </c>
      <c r="AG207" s="150">
        <f t="shared" si="88"/>
        <v>5.1015958838405862</v>
      </c>
      <c r="AH207" s="150">
        <f t="shared" si="88"/>
        <v>4.3080143019098278</v>
      </c>
      <c r="AI207" s="150">
        <f t="shared" si="88"/>
        <v>3.1568849742740035</v>
      </c>
      <c r="AJ207" s="150">
        <f t="shared" si="88"/>
        <v>2.2412139182000521</v>
      </c>
      <c r="AK207" s="150">
        <f t="shared" si="88"/>
        <v>1.4825150431673497</v>
      </c>
      <c r="AL207" s="150">
        <f t="shared" si="88"/>
        <v>0.9243917327984652</v>
      </c>
      <c r="AM207" s="150">
        <f t="shared" si="88"/>
        <v>0.52324060347082935</v>
      </c>
      <c r="AN207" s="151">
        <f t="shared" si="88"/>
        <v>0.43603383622569114</v>
      </c>
      <c r="AO207" s="152">
        <f t="shared" si="88"/>
        <v>0.13953082759222116</v>
      </c>
      <c r="AP207" s="150">
        <f t="shared" si="88"/>
        <v>1.2208947414319351</v>
      </c>
      <c r="AQ207" s="151">
        <f t="shared" si="88"/>
        <v>1.0726432371152002</v>
      </c>
      <c r="AR207" s="153">
        <f t="shared" si="88"/>
        <v>2.8167785820179647</v>
      </c>
      <c r="AS207" s="154">
        <f t="shared" si="88"/>
        <v>47.388157321008109</v>
      </c>
      <c r="AT207" s="152">
        <f t="shared" si="88"/>
        <v>4.9184616726257957</v>
      </c>
      <c r="AU207" s="150">
        <f t="shared" si="88"/>
        <v>4.6917240777884368</v>
      </c>
      <c r="AV207" s="151">
        <f t="shared" si="88"/>
        <v>18.984913229266592</v>
      </c>
      <c r="AW207" s="154">
        <f t="shared" si="88"/>
        <v>3.5754774570506673</v>
      </c>
      <c r="AX207" s="119"/>
      <c r="AY207" s="155"/>
      <c r="AZ207" s="156"/>
    </row>
    <row r="208" spans="1:52" s="180" customFormat="1" ht="16.5" hidden="1" customHeight="1" x14ac:dyDescent="0.2">
      <c r="A208" s="171">
        <v>220504</v>
      </c>
      <c r="B208" s="165" t="s">
        <v>272</v>
      </c>
      <c r="C208" s="165" t="s">
        <v>607</v>
      </c>
      <c r="D208" s="172" t="s">
        <v>608</v>
      </c>
      <c r="E208" s="122">
        <v>14.80278422273782</v>
      </c>
      <c r="F208" s="213">
        <f t="shared" si="80"/>
        <v>1703</v>
      </c>
      <c r="G208" s="174">
        <v>39</v>
      </c>
      <c r="H208" s="174">
        <v>42</v>
      </c>
      <c r="I208" s="174">
        <v>38</v>
      </c>
      <c r="J208" s="174">
        <v>36</v>
      </c>
      <c r="K208" s="174">
        <v>35</v>
      </c>
      <c r="L208" s="174">
        <v>41</v>
      </c>
      <c r="M208" s="174">
        <v>36</v>
      </c>
      <c r="N208" s="174">
        <v>34</v>
      </c>
      <c r="O208" s="174">
        <v>32</v>
      </c>
      <c r="P208" s="174">
        <v>38</v>
      </c>
      <c r="Q208" s="174">
        <v>32</v>
      </c>
      <c r="R208" s="174">
        <v>36</v>
      </c>
      <c r="S208" s="174">
        <v>40</v>
      </c>
      <c r="T208" s="174">
        <v>36</v>
      </c>
      <c r="U208" s="174">
        <v>34</v>
      </c>
      <c r="V208" s="174">
        <v>34</v>
      </c>
      <c r="W208" s="174">
        <v>35</v>
      </c>
      <c r="X208" s="174">
        <v>31</v>
      </c>
      <c r="Y208" s="174">
        <v>31</v>
      </c>
      <c r="Z208" s="174">
        <v>25</v>
      </c>
      <c r="AA208" s="174">
        <v>120</v>
      </c>
      <c r="AB208" s="174">
        <v>136</v>
      </c>
      <c r="AC208" s="174">
        <v>115</v>
      </c>
      <c r="AD208" s="174">
        <v>113</v>
      </c>
      <c r="AE208" s="174">
        <v>104</v>
      </c>
      <c r="AF208" s="174">
        <v>97</v>
      </c>
      <c r="AG208" s="174">
        <v>86</v>
      </c>
      <c r="AH208" s="174">
        <v>74</v>
      </c>
      <c r="AI208" s="174">
        <v>55</v>
      </c>
      <c r="AJ208" s="174">
        <v>38</v>
      </c>
      <c r="AK208" s="174">
        <v>26</v>
      </c>
      <c r="AL208" s="174">
        <v>16</v>
      </c>
      <c r="AM208" s="174">
        <v>9</v>
      </c>
      <c r="AN208" s="175">
        <v>9</v>
      </c>
      <c r="AO208" s="176">
        <v>2</v>
      </c>
      <c r="AP208" s="174">
        <v>21</v>
      </c>
      <c r="AQ208" s="175">
        <v>18</v>
      </c>
      <c r="AR208" s="177">
        <v>48</v>
      </c>
      <c r="AS208" s="178">
        <v>805</v>
      </c>
      <c r="AT208" s="176">
        <v>83</v>
      </c>
      <c r="AU208" s="174">
        <v>80</v>
      </c>
      <c r="AV208" s="175">
        <v>322</v>
      </c>
      <c r="AW208" s="178">
        <v>61</v>
      </c>
      <c r="AX208" s="119" t="s">
        <v>45</v>
      </c>
      <c r="AY208" s="155" t="s">
        <v>609</v>
      </c>
      <c r="AZ208" s="156" t="s">
        <v>610</v>
      </c>
    </row>
    <row r="209" spans="1:52" s="180" customFormat="1" ht="16.5" hidden="1" customHeight="1" x14ac:dyDescent="0.2">
      <c r="A209" s="171">
        <v>220504</v>
      </c>
      <c r="B209" s="165" t="s">
        <v>204</v>
      </c>
      <c r="C209" s="165" t="s">
        <v>611</v>
      </c>
      <c r="D209" s="172" t="s">
        <v>612</v>
      </c>
      <c r="E209" s="122">
        <v>12.610208816705338</v>
      </c>
      <c r="F209" s="213">
        <f t="shared" si="80"/>
        <v>1446</v>
      </c>
      <c r="G209" s="174">
        <v>33</v>
      </c>
      <c r="H209" s="174">
        <v>36</v>
      </c>
      <c r="I209" s="174">
        <v>31</v>
      </c>
      <c r="J209" s="174">
        <v>31</v>
      </c>
      <c r="K209" s="174">
        <v>31</v>
      </c>
      <c r="L209" s="174">
        <v>35</v>
      </c>
      <c r="M209" s="174">
        <v>31</v>
      </c>
      <c r="N209" s="174">
        <v>30</v>
      </c>
      <c r="O209" s="174">
        <v>27</v>
      </c>
      <c r="P209" s="174">
        <v>31</v>
      </c>
      <c r="Q209" s="174">
        <v>27</v>
      </c>
      <c r="R209" s="174">
        <v>31</v>
      </c>
      <c r="S209" s="174">
        <v>34</v>
      </c>
      <c r="T209" s="174">
        <v>30</v>
      </c>
      <c r="U209" s="174">
        <v>29</v>
      </c>
      <c r="V209" s="174">
        <v>29</v>
      </c>
      <c r="W209" s="174">
        <v>29</v>
      </c>
      <c r="X209" s="174">
        <v>26</v>
      </c>
      <c r="Y209" s="174">
        <v>27</v>
      </c>
      <c r="Z209" s="174">
        <v>22</v>
      </c>
      <c r="AA209" s="174">
        <v>103</v>
      </c>
      <c r="AB209" s="174">
        <v>116</v>
      </c>
      <c r="AC209" s="174">
        <v>98</v>
      </c>
      <c r="AD209" s="174">
        <v>96</v>
      </c>
      <c r="AE209" s="174">
        <v>88</v>
      </c>
      <c r="AF209" s="174">
        <v>83</v>
      </c>
      <c r="AG209" s="174">
        <v>74</v>
      </c>
      <c r="AH209" s="174">
        <v>62</v>
      </c>
      <c r="AI209" s="174">
        <v>46</v>
      </c>
      <c r="AJ209" s="174">
        <v>32</v>
      </c>
      <c r="AK209" s="174">
        <v>21</v>
      </c>
      <c r="AL209" s="174">
        <v>13</v>
      </c>
      <c r="AM209" s="174">
        <v>8</v>
      </c>
      <c r="AN209" s="175">
        <v>6</v>
      </c>
      <c r="AO209" s="176">
        <v>2</v>
      </c>
      <c r="AP209" s="174">
        <v>18</v>
      </c>
      <c r="AQ209" s="175">
        <v>16</v>
      </c>
      <c r="AR209" s="177">
        <v>41</v>
      </c>
      <c r="AS209" s="178">
        <v>685</v>
      </c>
      <c r="AT209" s="176">
        <v>71</v>
      </c>
      <c r="AU209" s="174">
        <v>68</v>
      </c>
      <c r="AV209" s="175">
        <v>275</v>
      </c>
      <c r="AW209" s="178">
        <v>52</v>
      </c>
      <c r="AX209" s="119" t="s">
        <v>45</v>
      </c>
      <c r="AY209" s="155" t="s">
        <v>609</v>
      </c>
      <c r="AZ209" s="156" t="s">
        <v>613</v>
      </c>
    </row>
    <row r="210" spans="1:52" s="180" customFormat="1" ht="16.5" hidden="1" customHeight="1" x14ac:dyDescent="0.2">
      <c r="A210" s="171">
        <v>220504</v>
      </c>
      <c r="B210" s="165" t="s">
        <v>204</v>
      </c>
      <c r="C210" s="165" t="s">
        <v>614</v>
      </c>
      <c r="D210" s="172" t="s">
        <v>615</v>
      </c>
      <c r="E210" s="122">
        <v>10.881670533642691</v>
      </c>
      <c r="F210" s="213">
        <f t="shared" si="80"/>
        <v>1247</v>
      </c>
      <c r="G210" s="174">
        <v>29</v>
      </c>
      <c r="H210" s="174">
        <v>31</v>
      </c>
      <c r="I210" s="174">
        <v>27</v>
      </c>
      <c r="J210" s="174">
        <v>26</v>
      </c>
      <c r="K210" s="174">
        <v>27</v>
      </c>
      <c r="L210" s="174">
        <v>30</v>
      </c>
      <c r="M210" s="174">
        <v>26</v>
      </c>
      <c r="N210" s="174">
        <v>26</v>
      </c>
      <c r="O210" s="174">
        <v>24</v>
      </c>
      <c r="P210" s="174">
        <v>27</v>
      </c>
      <c r="Q210" s="174">
        <v>24</v>
      </c>
      <c r="R210" s="174">
        <v>26</v>
      </c>
      <c r="S210" s="174">
        <v>29</v>
      </c>
      <c r="T210" s="174">
        <v>26</v>
      </c>
      <c r="U210" s="174">
        <v>25</v>
      </c>
      <c r="V210" s="174">
        <v>25</v>
      </c>
      <c r="W210" s="174">
        <v>25</v>
      </c>
      <c r="X210" s="174">
        <v>22</v>
      </c>
      <c r="Y210" s="174">
        <v>23</v>
      </c>
      <c r="Z210" s="174">
        <v>19</v>
      </c>
      <c r="AA210" s="174">
        <v>89</v>
      </c>
      <c r="AB210" s="174">
        <v>100</v>
      </c>
      <c r="AC210" s="174">
        <v>84</v>
      </c>
      <c r="AD210" s="174">
        <v>83</v>
      </c>
      <c r="AE210" s="174">
        <v>76</v>
      </c>
      <c r="AF210" s="174">
        <v>71</v>
      </c>
      <c r="AG210" s="174">
        <v>64</v>
      </c>
      <c r="AH210" s="174">
        <v>54</v>
      </c>
      <c r="AI210" s="174">
        <v>39</v>
      </c>
      <c r="AJ210" s="174">
        <v>28</v>
      </c>
      <c r="AK210" s="174">
        <v>18</v>
      </c>
      <c r="AL210" s="174">
        <v>12</v>
      </c>
      <c r="AM210" s="174">
        <v>7</v>
      </c>
      <c r="AN210" s="175">
        <v>5</v>
      </c>
      <c r="AO210" s="176">
        <v>2</v>
      </c>
      <c r="AP210" s="174">
        <v>15</v>
      </c>
      <c r="AQ210" s="175">
        <v>13</v>
      </c>
      <c r="AR210" s="177">
        <v>35</v>
      </c>
      <c r="AS210" s="178">
        <v>591</v>
      </c>
      <c r="AT210" s="176">
        <v>61</v>
      </c>
      <c r="AU210" s="174">
        <v>59</v>
      </c>
      <c r="AV210" s="175">
        <v>237</v>
      </c>
      <c r="AW210" s="178">
        <v>45</v>
      </c>
      <c r="AX210" s="119" t="s">
        <v>45</v>
      </c>
      <c r="AY210" s="155" t="s">
        <v>609</v>
      </c>
      <c r="AZ210" s="156" t="s">
        <v>616</v>
      </c>
    </row>
    <row r="211" spans="1:52" s="180" customFormat="1" ht="16.5" hidden="1" customHeight="1" x14ac:dyDescent="0.2">
      <c r="A211" s="171">
        <v>220504</v>
      </c>
      <c r="B211" s="165" t="s">
        <v>200</v>
      </c>
      <c r="C211" s="165" t="s">
        <v>617</v>
      </c>
      <c r="D211" s="172" t="s">
        <v>618</v>
      </c>
      <c r="E211" s="122">
        <v>24.43155452436195</v>
      </c>
      <c r="F211" s="213">
        <f t="shared" si="80"/>
        <v>2803</v>
      </c>
      <c r="G211" s="174">
        <v>64</v>
      </c>
      <c r="H211" s="174">
        <v>70</v>
      </c>
      <c r="I211" s="174">
        <v>61</v>
      </c>
      <c r="J211" s="174">
        <v>59</v>
      </c>
      <c r="K211" s="174">
        <v>60</v>
      </c>
      <c r="L211" s="174">
        <v>67</v>
      </c>
      <c r="M211" s="174">
        <v>59</v>
      </c>
      <c r="N211" s="174">
        <v>58</v>
      </c>
      <c r="O211" s="174">
        <v>53</v>
      </c>
      <c r="P211" s="174">
        <v>61</v>
      </c>
      <c r="Q211" s="174">
        <v>53</v>
      </c>
      <c r="R211" s="174">
        <v>59</v>
      </c>
      <c r="S211" s="174">
        <v>66</v>
      </c>
      <c r="T211" s="174">
        <v>58</v>
      </c>
      <c r="U211" s="174">
        <v>56</v>
      </c>
      <c r="V211" s="174">
        <v>55</v>
      </c>
      <c r="W211" s="174">
        <v>56</v>
      </c>
      <c r="X211" s="174">
        <v>50</v>
      </c>
      <c r="Y211" s="174">
        <v>52</v>
      </c>
      <c r="Z211" s="174">
        <v>43</v>
      </c>
      <c r="AA211" s="174">
        <v>200</v>
      </c>
      <c r="AB211" s="174">
        <v>224</v>
      </c>
      <c r="AC211" s="174">
        <v>190</v>
      </c>
      <c r="AD211" s="174">
        <v>187</v>
      </c>
      <c r="AE211" s="174">
        <v>171</v>
      </c>
      <c r="AF211" s="174">
        <v>161</v>
      </c>
      <c r="AG211" s="174">
        <v>143</v>
      </c>
      <c r="AH211" s="174">
        <v>121</v>
      </c>
      <c r="AI211" s="174">
        <v>88</v>
      </c>
      <c r="AJ211" s="174">
        <v>63</v>
      </c>
      <c r="AK211" s="174">
        <v>42</v>
      </c>
      <c r="AL211" s="174">
        <v>26</v>
      </c>
      <c r="AM211" s="174">
        <v>15</v>
      </c>
      <c r="AN211" s="175">
        <v>12</v>
      </c>
      <c r="AO211" s="176">
        <v>4</v>
      </c>
      <c r="AP211" s="174">
        <v>34</v>
      </c>
      <c r="AQ211" s="175">
        <v>30</v>
      </c>
      <c r="AR211" s="177">
        <v>79</v>
      </c>
      <c r="AS211" s="178">
        <v>1328</v>
      </c>
      <c r="AT211" s="176">
        <v>138</v>
      </c>
      <c r="AU211" s="174">
        <v>131</v>
      </c>
      <c r="AV211" s="175">
        <v>532</v>
      </c>
      <c r="AW211" s="178">
        <v>100</v>
      </c>
      <c r="AX211" s="119" t="s">
        <v>45</v>
      </c>
      <c r="AY211" s="155" t="s">
        <v>609</v>
      </c>
      <c r="AZ211" s="156" t="s">
        <v>619</v>
      </c>
    </row>
    <row r="212" spans="1:52" s="180" customFormat="1" ht="16.5" hidden="1" customHeight="1" x14ac:dyDescent="0.2">
      <c r="A212" s="171">
        <v>220504</v>
      </c>
      <c r="B212" s="165" t="s">
        <v>204</v>
      </c>
      <c r="C212" s="165" t="s">
        <v>620</v>
      </c>
      <c r="D212" s="172" t="s">
        <v>621</v>
      </c>
      <c r="E212" s="122">
        <v>10.220417633410673</v>
      </c>
      <c r="F212" s="213">
        <f t="shared" si="80"/>
        <v>1170</v>
      </c>
      <c r="G212" s="174">
        <v>27</v>
      </c>
      <c r="H212" s="174">
        <v>29</v>
      </c>
      <c r="I212" s="174">
        <v>25</v>
      </c>
      <c r="J212" s="174">
        <v>25</v>
      </c>
      <c r="K212" s="174">
        <v>25</v>
      </c>
      <c r="L212" s="174">
        <v>28</v>
      </c>
      <c r="M212" s="174">
        <v>25</v>
      </c>
      <c r="N212" s="174">
        <v>24</v>
      </c>
      <c r="O212" s="174">
        <v>22</v>
      </c>
      <c r="P212" s="174">
        <v>25</v>
      </c>
      <c r="Q212" s="174">
        <v>22</v>
      </c>
      <c r="R212" s="174">
        <v>25</v>
      </c>
      <c r="S212" s="174">
        <v>28</v>
      </c>
      <c r="T212" s="174">
        <v>24</v>
      </c>
      <c r="U212" s="174">
        <v>23</v>
      </c>
      <c r="V212" s="174">
        <v>23</v>
      </c>
      <c r="W212" s="174">
        <v>24</v>
      </c>
      <c r="X212" s="174">
        <v>21</v>
      </c>
      <c r="Y212" s="174">
        <v>22</v>
      </c>
      <c r="Z212" s="174">
        <v>18</v>
      </c>
      <c r="AA212" s="174">
        <v>84</v>
      </c>
      <c r="AB212" s="174">
        <v>94</v>
      </c>
      <c r="AC212" s="174">
        <v>79</v>
      </c>
      <c r="AD212" s="174">
        <v>78</v>
      </c>
      <c r="AE212" s="174">
        <v>71</v>
      </c>
      <c r="AF212" s="174">
        <v>67</v>
      </c>
      <c r="AG212" s="174">
        <v>60</v>
      </c>
      <c r="AH212" s="174">
        <v>50</v>
      </c>
      <c r="AI212" s="174">
        <v>37</v>
      </c>
      <c r="AJ212" s="174">
        <v>26</v>
      </c>
      <c r="AK212" s="174">
        <v>17</v>
      </c>
      <c r="AL212" s="174">
        <v>11</v>
      </c>
      <c r="AM212" s="174">
        <v>6</v>
      </c>
      <c r="AN212" s="175">
        <v>5</v>
      </c>
      <c r="AO212" s="176">
        <v>2</v>
      </c>
      <c r="AP212" s="174">
        <v>14</v>
      </c>
      <c r="AQ212" s="175">
        <v>13</v>
      </c>
      <c r="AR212" s="177">
        <v>33</v>
      </c>
      <c r="AS212" s="178">
        <v>555</v>
      </c>
      <c r="AT212" s="176">
        <v>58</v>
      </c>
      <c r="AU212" s="174">
        <v>55</v>
      </c>
      <c r="AV212" s="175">
        <v>222</v>
      </c>
      <c r="AW212" s="178">
        <v>42</v>
      </c>
      <c r="AX212" s="119" t="s">
        <v>45</v>
      </c>
      <c r="AY212" s="155" t="s">
        <v>609</v>
      </c>
      <c r="AZ212" s="156" t="s">
        <v>622</v>
      </c>
    </row>
    <row r="213" spans="1:52" s="180" customFormat="1" ht="16.5" hidden="1" customHeight="1" x14ac:dyDescent="0.2">
      <c r="A213" s="171">
        <v>220504</v>
      </c>
      <c r="B213" s="165" t="s">
        <v>204</v>
      </c>
      <c r="C213" s="165" t="s">
        <v>623</v>
      </c>
      <c r="D213" s="172" t="s">
        <v>624</v>
      </c>
      <c r="E213" s="122">
        <v>8.3990719257540611</v>
      </c>
      <c r="F213" s="213">
        <f t="shared" si="80"/>
        <v>961</v>
      </c>
      <c r="G213" s="174">
        <v>22</v>
      </c>
      <c r="H213" s="174">
        <v>24</v>
      </c>
      <c r="I213" s="174">
        <v>21</v>
      </c>
      <c r="J213" s="174">
        <v>20</v>
      </c>
      <c r="K213" s="174">
        <v>21</v>
      </c>
      <c r="L213" s="174">
        <v>23</v>
      </c>
      <c r="M213" s="174">
        <v>20</v>
      </c>
      <c r="N213" s="174">
        <v>20</v>
      </c>
      <c r="O213" s="174">
        <v>18</v>
      </c>
      <c r="P213" s="174">
        <v>21</v>
      </c>
      <c r="Q213" s="174">
        <v>18</v>
      </c>
      <c r="R213" s="174">
        <v>20</v>
      </c>
      <c r="S213" s="174">
        <v>23</v>
      </c>
      <c r="T213" s="174">
        <v>20</v>
      </c>
      <c r="U213" s="174">
        <v>19</v>
      </c>
      <c r="V213" s="174">
        <v>19</v>
      </c>
      <c r="W213" s="174">
        <v>19</v>
      </c>
      <c r="X213" s="174">
        <v>17</v>
      </c>
      <c r="Y213" s="174">
        <v>18</v>
      </c>
      <c r="Z213" s="174">
        <v>15</v>
      </c>
      <c r="AA213" s="174">
        <v>69</v>
      </c>
      <c r="AB213" s="174">
        <v>77</v>
      </c>
      <c r="AC213" s="174">
        <v>65</v>
      </c>
      <c r="AD213" s="174">
        <v>64</v>
      </c>
      <c r="AE213" s="174">
        <v>59</v>
      </c>
      <c r="AF213" s="174">
        <v>55</v>
      </c>
      <c r="AG213" s="174">
        <v>49</v>
      </c>
      <c r="AH213" s="174">
        <v>41</v>
      </c>
      <c r="AI213" s="174">
        <v>30</v>
      </c>
      <c r="AJ213" s="174">
        <v>22</v>
      </c>
      <c r="AK213" s="174">
        <v>14</v>
      </c>
      <c r="AL213" s="174">
        <v>9</v>
      </c>
      <c r="AM213" s="174">
        <v>5</v>
      </c>
      <c r="AN213" s="175">
        <v>4</v>
      </c>
      <c r="AO213" s="176">
        <v>1</v>
      </c>
      <c r="AP213" s="174">
        <v>12</v>
      </c>
      <c r="AQ213" s="175">
        <v>10</v>
      </c>
      <c r="AR213" s="177">
        <v>27</v>
      </c>
      <c r="AS213" s="178">
        <v>456</v>
      </c>
      <c r="AT213" s="176">
        <v>47</v>
      </c>
      <c r="AU213" s="174">
        <v>45</v>
      </c>
      <c r="AV213" s="175">
        <v>183</v>
      </c>
      <c r="AW213" s="178">
        <v>34</v>
      </c>
      <c r="AX213" s="119" t="s">
        <v>45</v>
      </c>
      <c r="AY213" s="155" t="s">
        <v>609</v>
      </c>
      <c r="AZ213" s="156" t="s">
        <v>625</v>
      </c>
    </row>
    <row r="214" spans="1:52" s="180" customFormat="1" ht="16.5" hidden="1" customHeight="1" x14ac:dyDescent="0.2">
      <c r="A214" s="171">
        <v>220504</v>
      </c>
      <c r="B214" s="165" t="s">
        <v>204</v>
      </c>
      <c r="C214" s="165" t="s">
        <v>626</v>
      </c>
      <c r="D214" s="172" t="s">
        <v>627</v>
      </c>
      <c r="E214" s="122">
        <v>10.580046403712297</v>
      </c>
      <c r="F214" s="213">
        <f t="shared" si="80"/>
        <v>1212</v>
      </c>
      <c r="G214" s="174">
        <v>28</v>
      </c>
      <c r="H214" s="174">
        <v>30</v>
      </c>
      <c r="I214" s="174">
        <v>26</v>
      </c>
      <c r="J214" s="174">
        <v>26</v>
      </c>
      <c r="K214" s="174">
        <v>26</v>
      </c>
      <c r="L214" s="174">
        <v>29</v>
      </c>
      <c r="M214" s="174">
        <v>26</v>
      </c>
      <c r="N214" s="174">
        <v>25</v>
      </c>
      <c r="O214" s="174">
        <v>23</v>
      </c>
      <c r="P214" s="174">
        <v>26</v>
      </c>
      <c r="Q214" s="174">
        <v>23</v>
      </c>
      <c r="R214" s="174">
        <v>26</v>
      </c>
      <c r="S214" s="174">
        <v>29</v>
      </c>
      <c r="T214" s="174">
        <v>25</v>
      </c>
      <c r="U214" s="174">
        <v>24</v>
      </c>
      <c r="V214" s="174">
        <v>24</v>
      </c>
      <c r="W214" s="174">
        <v>24</v>
      </c>
      <c r="X214" s="174">
        <v>22</v>
      </c>
      <c r="Y214" s="174">
        <v>22</v>
      </c>
      <c r="Z214" s="174">
        <v>19</v>
      </c>
      <c r="AA214" s="174">
        <v>86</v>
      </c>
      <c r="AB214" s="174">
        <v>97</v>
      </c>
      <c r="AC214" s="174">
        <v>82</v>
      </c>
      <c r="AD214" s="174">
        <v>81</v>
      </c>
      <c r="AE214" s="174">
        <v>74</v>
      </c>
      <c r="AF214" s="174">
        <v>70</v>
      </c>
      <c r="AG214" s="174">
        <v>62</v>
      </c>
      <c r="AH214" s="174">
        <v>52</v>
      </c>
      <c r="AI214" s="174">
        <v>38</v>
      </c>
      <c r="AJ214" s="174">
        <v>27</v>
      </c>
      <c r="AK214" s="174">
        <v>18</v>
      </c>
      <c r="AL214" s="174">
        <v>11</v>
      </c>
      <c r="AM214" s="174">
        <v>6</v>
      </c>
      <c r="AN214" s="175">
        <v>5</v>
      </c>
      <c r="AO214" s="176">
        <v>2</v>
      </c>
      <c r="AP214" s="174">
        <v>15</v>
      </c>
      <c r="AQ214" s="175">
        <v>13</v>
      </c>
      <c r="AR214" s="177">
        <v>34</v>
      </c>
      <c r="AS214" s="178">
        <v>575</v>
      </c>
      <c r="AT214" s="176">
        <v>60</v>
      </c>
      <c r="AU214" s="174">
        <v>57</v>
      </c>
      <c r="AV214" s="175">
        <v>230</v>
      </c>
      <c r="AW214" s="178">
        <v>43</v>
      </c>
      <c r="AX214" s="119" t="s">
        <v>45</v>
      </c>
      <c r="AY214" s="155" t="s">
        <v>609</v>
      </c>
      <c r="AZ214" s="156" t="s">
        <v>628</v>
      </c>
    </row>
    <row r="215" spans="1:52" s="180" customFormat="1" ht="16.5" hidden="1" customHeight="1" x14ac:dyDescent="0.2">
      <c r="A215" s="171">
        <v>220504</v>
      </c>
      <c r="B215" s="165" t="s">
        <v>204</v>
      </c>
      <c r="C215" s="165" t="s">
        <v>629</v>
      </c>
      <c r="D215" s="172" t="s">
        <v>630</v>
      </c>
      <c r="E215" s="122">
        <v>5.7772621809744784</v>
      </c>
      <c r="F215" s="213">
        <f t="shared" si="80"/>
        <v>662</v>
      </c>
      <c r="G215" s="174">
        <v>15</v>
      </c>
      <c r="H215" s="174">
        <v>16</v>
      </c>
      <c r="I215" s="174">
        <v>14</v>
      </c>
      <c r="J215" s="174">
        <v>14</v>
      </c>
      <c r="K215" s="174">
        <v>14</v>
      </c>
      <c r="L215" s="174">
        <v>16</v>
      </c>
      <c r="M215" s="174">
        <v>14</v>
      </c>
      <c r="N215" s="174">
        <v>14</v>
      </c>
      <c r="O215" s="174">
        <v>13</v>
      </c>
      <c r="P215" s="174">
        <v>14</v>
      </c>
      <c r="Q215" s="174">
        <v>13</v>
      </c>
      <c r="R215" s="174">
        <v>14</v>
      </c>
      <c r="S215" s="174">
        <v>16</v>
      </c>
      <c r="T215" s="174">
        <v>14</v>
      </c>
      <c r="U215" s="174">
        <v>13</v>
      </c>
      <c r="V215" s="174">
        <v>13</v>
      </c>
      <c r="W215" s="174">
        <v>13</v>
      </c>
      <c r="X215" s="174">
        <v>12</v>
      </c>
      <c r="Y215" s="174">
        <v>12</v>
      </c>
      <c r="Z215" s="174">
        <v>10</v>
      </c>
      <c r="AA215" s="174">
        <v>47</v>
      </c>
      <c r="AB215" s="174">
        <v>53</v>
      </c>
      <c r="AC215" s="174">
        <v>45</v>
      </c>
      <c r="AD215" s="174">
        <v>44</v>
      </c>
      <c r="AE215" s="174">
        <v>40</v>
      </c>
      <c r="AF215" s="174">
        <v>38</v>
      </c>
      <c r="AG215" s="174">
        <v>34</v>
      </c>
      <c r="AH215" s="174">
        <v>29</v>
      </c>
      <c r="AI215" s="174">
        <v>21</v>
      </c>
      <c r="AJ215" s="174">
        <v>15</v>
      </c>
      <c r="AK215" s="174">
        <v>10</v>
      </c>
      <c r="AL215" s="174">
        <v>6</v>
      </c>
      <c r="AM215" s="174">
        <v>3</v>
      </c>
      <c r="AN215" s="175">
        <v>3</v>
      </c>
      <c r="AO215" s="176">
        <v>1</v>
      </c>
      <c r="AP215" s="174">
        <v>8</v>
      </c>
      <c r="AQ215" s="175">
        <v>7</v>
      </c>
      <c r="AR215" s="177">
        <v>19</v>
      </c>
      <c r="AS215" s="178">
        <v>314</v>
      </c>
      <c r="AT215" s="176">
        <v>33</v>
      </c>
      <c r="AU215" s="174">
        <v>31</v>
      </c>
      <c r="AV215" s="175">
        <v>126</v>
      </c>
      <c r="AW215" s="178">
        <v>24</v>
      </c>
      <c r="AX215" s="119" t="s">
        <v>45</v>
      </c>
      <c r="AY215" s="155" t="s">
        <v>609</v>
      </c>
      <c r="AZ215" s="156" t="s">
        <v>631</v>
      </c>
    </row>
    <row r="216" spans="1:52" s="183" customFormat="1" ht="16.5" hidden="1" customHeight="1" x14ac:dyDescent="0.2">
      <c r="A216" s="171">
        <v>220504</v>
      </c>
      <c r="B216" s="165" t="s">
        <v>204</v>
      </c>
      <c r="C216" s="165" t="s">
        <v>632</v>
      </c>
      <c r="D216" s="172" t="s">
        <v>633</v>
      </c>
      <c r="E216" s="122">
        <v>2.296983758700696</v>
      </c>
      <c r="F216" s="213">
        <f t="shared" si="80"/>
        <v>263</v>
      </c>
      <c r="G216" s="174">
        <v>6</v>
      </c>
      <c r="H216" s="174">
        <v>7</v>
      </c>
      <c r="I216" s="174">
        <v>6</v>
      </c>
      <c r="J216" s="174">
        <v>6</v>
      </c>
      <c r="K216" s="174">
        <v>6</v>
      </c>
      <c r="L216" s="174">
        <v>6</v>
      </c>
      <c r="M216" s="174">
        <v>6</v>
      </c>
      <c r="N216" s="174">
        <v>5</v>
      </c>
      <c r="O216" s="174">
        <v>5</v>
      </c>
      <c r="P216" s="174">
        <v>6</v>
      </c>
      <c r="Q216" s="174">
        <v>5</v>
      </c>
      <c r="R216" s="174">
        <v>6</v>
      </c>
      <c r="S216" s="174">
        <v>6</v>
      </c>
      <c r="T216" s="174">
        <v>5</v>
      </c>
      <c r="U216" s="174">
        <v>5</v>
      </c>
      <c r="V216" s="174">
        <v>5</v>
      </c>
      <c r="W216" s="174">
        <v>5</v>
      </c>
      <c r="X216" s="174">
        <v>5</v>
      </c>
      <c r="Y216" s="174">
        <v>5</v>
      </c>
      <c r="Z216" s="174">
        <v>4</v>
      </c>
      <c r="AA216" s="174">
        <v>19</v>
      </c>
      <c r="AB216" s="174">
        <v>21</v>
      </c>
      <c r="AC216" s="174">
        <v>18</v>
      </c>
      <c r="AD216" s="174">
        <v>18</v>
      </c>
      <c r="AE216" s="174">
        <v>16</v>
      </c>
      <c r="AF216" s="174">
        <v>15</v>
      </c>
      <c r="AG216" s="174">
        <v>13</v>
      </c>
      <c r="AH216" s="174">
        <v>11</v>
      </c>
      <c r="AI216" s="174">
        <v>8</v>
      </c>
      <c r="AJ216" s="174">
        <v>6</v>
      </c>
      <c r="AK216" s="174">
        <v>4</v>
      </c>
      <c r="AL216" s="174">
        <v>2</v>
      </c>
      <c r="AM216" s="174">
        <v>1</v>
      </c>
      <c r="AN216" s="175">
        <v>1</v>
      </c>
      <c r="AO216" s="176">
        <v>0</v>
      </c>
      <c r="AP216" s="174">
        <v>3</v>
      </c>
      <c r="AQ216" s="175">
        <v>3</v>
      </c>
      <c r="AR216" s="177">
        <v>7</v>
      </c>
      <c r="AS216" s="178">
        <v>125</v>
      </c>
      <c r="AT216" s="176">
        <v>13</v>
      </c>
      <c r="AU216" s="174">
        <v>12</v>
      </c>
      <c r="AV216" s="175">
        <v>50</v>
      </c>
      <c r="AW216" s="178">
        <v>9</v>
      </c>
      <c r="AX216" s="119" t="s">
        <v>45</v>
      </c>
      <c r="AY216" s="155" t="s">
        <v>609</v>
      </c>
      <c r="AZ216" s="156" t="s">
        <v>634</v>
      </c>
    </row>
    <row r="217" spans="1:52" s="90" customFormat="1" ht="16.5" hidden="1" customHeight="1" x14ac:dyDescent="0.2">
      <c r="A217" s="158">
        <v>220505</v>
      </c>
      <c r="B217" s="158"/>
      <c r="C217" s="158" t="s">
        <v>22</v>
      </c>
      <c r="D217" s="158" t="s">
        <v>49</v>
      </c>
      <c r="E217" s="158">
        <f>SUM(E219:E224)</f>
        <v>100</v>
      </c>
      <c r="F217" s="158">
        <f t="shared" si="80"/>
        <v>2892</v>
      </c>
      <c r="G217" s="158">
        <v>60</v>
      </c>
      <c r="H217" s="158">
        <v>55</v>
      </c>
      <c r="I217" s="158">
        <v>63</v>
      </c>
      <c r="J217" s="158">
        <v>56</v>
      </c>
      <c r="K217" s="158">
        <v>53</v>
      </c>
      <c r="L217" s="158">
        <v>58</v>
      </c>
      <c r="M217" s="158">
        <v>42</v>
      </c>
      <c r="N217" s="158">
        <v>57</v>
      </c>
      <c r="O217" s="158">
        <v>47</v>
      </c>
      <c r="P217" s="158">
        <v>64</v>
      </c>
      <c r="Q217" s="158">
        <v>56</v>
      </c>
      <c r="R217" s="158">
        <v>56</v>
      </c>
      <c r="S217" s="158">
        <v>48</v>
      </c>
      <c r="T217" s="158">
        <v>58</v>
      </c>
      <c r="U217" s="158">
        <v>50</v>
      </c>
      <c r="V217" s="158">
        <v>40</v>
      </c>
      <c r="W217" s="158">
        <v>40</v>
      </c>
      <c r="X217" s="158">
        <v>47</v>
      </c>
      <c r="Y217" s="158">
        <v>50</v>
      </c>
      <c r="Z217" s="158">
        <v>42</v>
      </c>
      <c r="AA217" s="158">
        <v>198</v>
      </c>
      <c r="AB217" s="158">
        <v>210</v>
      </c>
      <c r="AC217" s="158">
        <v>216</v>
      </c>
      <c r="AD217" s="158">
        <f>+SUM(AD219:AD224)</f>
        <v>211</v>
      </c>
      <c r="AE217" s="158">
        <f t="shared" ref="AE217:AW217" si="89">+SUM(AE219:AE224)</f>
        <v>181</v>
      </c>
      <c r="AF217" s="158">
        <f t="shared" si="89"/>
        <v>183</v>
      </c>
      <c r="AG217" s="158">
        <f t="shared" si="89"/>
        <v>160</v>
      </c>
      <c r="AH217" s="158">
        <f t="shared" si="89"/>
        <v>154</v>
      </c>
      <c r="AI217" s="158">
        <f t="shared" si="89"/>
        <v>114</v>
      </c>
      <c r="AJ217" s="158">
        <f t="shared" si="89"/>
        <v>83</v>
      </c>
      <c r="AK217" s="158">
        <f t="shared" si="89"/>
        <v>59</v>
      </c>
      <c r="AL217" s="158">
        <f t="shared" si="89"/>
        <v>38</v>
      </c>
      <c r="AM217" s="158">
        <f t="shared" si="89"/>
        <v>25</v>
      </c>
      <c r="AN217" s="158">
        <f t="shared" si="89"/>
        <v>18</v>
      </c>
      <c r="AO217" s="158">
        <f t="shared" si="89"/>
        <v>6</v>
      </c>
      <c r="AP217" s="158">
        <f t="shared" si="89"/>
        <v>27</v>
      </c>
      <c r="AQ217" s="158">
        <f t="shared" si="89"/>
        <v>33</v>
      </c>
      <c r="AR217" s="158">
        <f t="shared" si="89"/>
        <v>73</v>
      </c>
      <c r="AS217" s="158">
        <f t="shared" si="89"/>
        <v>1233</v>
      </c>
      <c r="AT217" s="158">
        <f t="shared" si="89"/>
        <v>124</v>
      </c>
      <c r="AU217" s="158">
        <f t="shared" si="89"/>
        <v>111</v>
      </c>
      <c r="AV217" s="158">
        <f t="shared" si="89"/>
        <v>467</v>
      </c>
      <c r="AW217" s="158">
        <f t="shared" si="89"/>
        <v>139</v>
      </c>
      <c r="AX217" s="119"/>
      <c r="AY217" s="182"/>
      <c r="AZ217" s="162"/>
    </row>
    <row r="218" spans="1:52" s="180" customFormat="1" ht="16.5" hidden="1" customHeight="1" x14ac:dyDescent="0.2">
      <c r="A218" s="109"/>
      <c r="B218" s="104"/>
      <c r="C218" s="106"/>
      <c r="D218" s="105"/>
      <c r="E218" s="122"/>
      <c r="F218" s="149">
        <f>SUM(G218:AN218)</f>
        <v>100</v>
      </c>
      <c r="G218" s="150">
        <f>G$217*100/$F217</f>
        <v>2.0746887966804981</v>
      </c>
      <c r="H218" s="150">
        <f t="shared" ref="H218:AW218" si="90">H$217*100/$F217</f>
        <v>1.9017980636237897</v>
      </c>
      <c r="I218" s="150">
        <f t="shared" si="90"/>
        <v>2.1784232365145226</v>
      </c>
      <c r="J218" s="150">
        <f t="shared" si="90"/>
        <v>1.9363762102351314</v>
      </c>
      <c r="K218" s="150">
        <f t="shared" si="90"/>
        <v>1.8326417704011064</v>
      </c>
      <c r="L218" s="150">
        <f t="shared" si="90"/>
        <v>2.0055325034578146</v>
      </c>
      <c r="M218" s="150">
        <f t="shared" si="90"/>
        <v>1.4522821576763485</v>
      </c>
      <c r="N218" s="150">
        <f t="shared" si="90"/>
        <v>1.9709543568464731</v>
      </c>
      <c r="O218" s="150">
        <f t="shared" si="90"/>
        <v>1.6251728907330567</v>
      </c>
      <c r="P218" s="150">
        <f t="shared" si="90"/>
        <v>2.2130013831258646</v>
      </c>
      <c r="Q218" s="150">
        <f t="shared" si="90"/>
        <v>1.9363762102351314</v>
      </c>
      <c r="R218" s="150">
        <f t="shared" si="90"/>
        <v>1.9363762102351314</v>
      </c>
      <c r="S218" s="150">
        <f t="shared" si="90"/>
        <v>1.6597510373443984</v>
      </c>
      <c r="T218" s="150">
        <f t="shared" si="90"/>
        <v>2.0055325034578146</v>
      </c>
      <c r="U218" s="150">
        <f t="shared" si="90"/>
        <v>1.7289073305670817</v>
      </c>
      <c r="V218" s="150">
        <f t="shared" si="90"/>
        <v>1.3831258644536653</v>
      </c>
      <c r="W218" s="150">
        <f t="shared" si="90"/>
        <v>1.3831258644536653</v>
      </c>
      <c r="X218" s="150">
        <f t="shared" si="90"/>
        <v>1.6251728907330567</v>
      </c>
      <c r="Y218" s="150">
        <f t="shared" si="90"/>
        <v>1.7289073305670817</v>
      </c>
      <c r="Z218" s="150">
        <f t="shared" si="90"/>
        <v>1.4522821576763485</v>
      </c>
      <c r="AA218" s="150">
        <f t="shared" si="90"/>
        <v>6.8464730290456428</v>
      </c>
      <c r="AB218" s="150">
        <f t="shared" si="90"/>
        <v>7.2614107883817427</v>
      </c>
      <c r="AC218" s="150">
        <f t="shared" si="90"/>
        <v>7.4688796680497926</v>
      </c>
      <c r="AD218" s="150">
        <f t="shared" si="90"/>
        <v>7.2959889349930842</v>
      </c>
      <c r="AE218" s="150">
        <f t="shared" si="90"/>
        <v>6.2586445366528354</v>
      </c>
      <c r="AF218" s="150">
        <f t="shared" si="90"/>
        <v>6.3278008298755184</v>
      </c>
      <c r="AG218" s="150">
        <f t="shared" si="90"/>
        <v>5.532503457814661</v>
      </c>
      <c r="AH218" s="150">
        <f t="shared" si="90"/>
        <v>5.3250345781466111</v>
      </c>
      <c r="AI218" s="150">
        <f t="shared" si="90"/>
        <v>3.9419087136929463</v>
      </c>
      <c r="AJ218" s="150">
        <f t="shared" si="90"/>
        <v>2.8699861687413555</v>
      </c>
      <c r="AK218" s="150">
        <f t="shared" si="90"/>
        <v>2.0401106500691562</v>
      </c>
      <c r="AL218" s="150">
        <f t="shared" si="90"/>
        <v>1.313969571230982</v>
      </c>
      <c r="AM218" s="150">
        <f t="shared" si="90"/>
        <v>0.86445366528354084</v>
      </c>
      <c r="AN218" s="151">
        <f t="shared" si="90"/>
        <v>0.62240663900414939</v>
      </c>
      <c r="AO218" s="152">
        <f t="shared" si="90"/>
        <v>0.2074688796680498</v>
      </c>
      <c r="AP218" s="150">
        <f t="shared" si="90"/>
        <v>0.93360995850622408</v>
      </c>
      <c r="AQ218" s="151">
        <f t="shared" si="90"/>
        <v>1.1410788381742738</v>
      </c>
      <c r="AR218" s="153">
        <f t="shared" si="90"/>
        <v>2.5242047026279391</v>
      </c>
      <c r="AS218" s="154">
        <f t="shared" si="90"/>
        <v>42.634854771784234</v>
      </c>
      <c r="AT218" s="152">
        <f t="shared" si="90"/>
        <v>4.2876901798063622</v>
      </c>
      <c r="AU218" s="150">
        <f t="shared" si="90"/>
        <v>3.8381742738589213</v>
      </c>
      <c r="AV218" s="151">
        <f t="shared" si="90"/>
        <v>16.147994467496542</v>
      </c>
      <c r="AW218" s="154">
        <f t="shared" si="90"/>
        <v>4.8063623789764867</v>
      </c>
      <c r="AX218" s="119"/>
      <c r="AY218" s="155"/>
      <c r="AZ218" s="156"/>
    </row>
    <row r="219" spans="1:52" s="180" customFormat="1" ht="16.5" hidden="1" customHeight="1" x14ac:dyDescent="0.2">
      <c r="A219" s="171">
        <v>220505</v>
      </c>
      <c r="B219" s="165" t="s">
        <v>191</v>
      </c>
      <c r="C219" s="165" t="s">
        <v>635</v>
      </c>
      <c r="D219" s="172" t="s">
        <v>636</v>
      </c>
      <c r="E219" s="122">
        <v>37.30948994106889</v>
      </c>
      <c r="F219" s="213">
        <f t="shared" si="80"/>
        <v>1076</v>
      </c>
      <c r="G219" s="174">
        <v>23</v>
      </c>
      <c r="H219" s="174">
        <v>20</v>
      </c>
      <c r="I219" s="174">
        <v>24</v>
      </c>
      <c r="J219" s="174">
        <v>20</v>
      </c>
      <c r="K219" s="174">
        <v>20</v>
      </c>
      <c r="L219" s="174">
        <v>22</v>
      </c>
      <c r="M219" s="174">
        <v>17</v>
      </c>
      <c r="N219" s="174">
        <v>21</v>
      </c>
      <c r="O219" s="174">
        <v>17</v>
      </c>
      <c r="P219" s="174">
        <v>24</v>
      </c>
      <c r="Q219" s="174">
        <v>20</v>
      </c>
      <c r="R219" s="174">
        <v>20</v>
      </c>
      <c r="S219" s="174">
        <v>18</v>
      </c>
      <c r="T219" s="174">
        <v>22</v>
      </c>
      <c r="U219" s="174">
        <v>17</v>
      </c>
      <c r="V219" s="174">
        <v>16</v>
      </c>
      <c r="W219" s="174">
        <v>16</v>
      </c>
      <c r="X219" s="174">
        <v>17</v>
      </c>
      <c r="Y219" s="174">
        <v>17</v>
      </c>
      <c r="Z219" s="174">
        <v>17</v>
      </c>
      <c r="AA219" s="174">
        <v>73</v>
      </c>
      <c r="AB219" s="174">
        <v>79</v>
      </c>
      <c r="AC219" s="174">
        <v>79</v>
      </c>
      <c r="AD219" s="174">
        <v>79</v>
      </c>
      <c r="AE219" s="174">
        <v>67</v>
      </c>
      <c r="AF219" s="174">
        <v>68</v>
      </c>
      <c r="AG219" s="174">
        <v>59</v>
      </c>
      <c r="AH219" s="174">
        <v>58</v>
      </c>
      <c r="AI219" s="174">
        <v>43</v>
      </c>
      <c r="AJ219" s="174">
        <v>30</v>
      </c>
      <c r="AK219" s="174">
        <v>23</v>
      </c>
      <c r="AL219" s="174">
        <v>14</v>
      </c>
      <c r="AM219" s="174">
        <v>10</v>
      </c>
      <c r="AN219" s="175">
        <v>6</v>
      </c>
      <c r="AO219" s="176">
        <v>3</v>
      </c>
      <c r="AP219" s="174">
        <v>10</v>
      </c>
      <c r="AQ219" s="175">
        <v>12</v>
      </c>
      <c r="AR219" s="177">
        <v>27</v>
      </c>
      <c r="AS219" s="178">
        <v>460</v>
      </c>
      <c r="AT219" s="176">
        <v>46</v>
      </c>
      <c r="AU219" s="174">
        <v>42</v>
      </c>
      <c r="AV219" s="175">
        <v>174</v>
      </c>
      <c r="AW219" s="178">
        <v>53</v>
      </c>
      <c r="AX219" s="119" t="s">
        <v>45</v>
      </c>
      <c r="AY219" s="155" t="s">
        <v>49</v>
      </c>
      <c r="AZ219" s="156" t="s">
        <v>637</v>
      </c>
    </row>
    <row r="220" spans="1:52" s="180" customFormat="1" ht="16.5" hidden="1" customHeight="1" x14ac:dyDescent="0.2">
      <c r="A220" s="171">
        <v>220505</v>
      </c>
      <c r="B220" s="165" t="s">
        <v>204</v>
      </c>
      <c r="C220" s="165" t="s">
        <v>638</v>
      </c>
      <c r="D220" s="172" t="s">
        <v>639</v>
      </c>
      <c r="E220" s="122">
        <v>17.496443812233288</v>
      </c>
      <c r="F220" s="213">
        <f t="shared" si="80"/>
        <v>506</v>
      </c>
      <c r="G220" s="174">
        <v>10</v>
      </c>
      <c r="H220" s="174">
        <v>10</v>
      </c>
      <c r="I220" s="174">
        <v>11</v>
      </c>
      <c r="J220" s="174">
        <v>10</v>
      </c>
      <c r="K220" s="174">
        <v>9</v>
      </c>
      <c r="L220" s="174">
        <v>10</v>
      </c>
      <c r="M220" s="174">
        <v>7</v>
      </c>
      <c r="N220" s="174">
        <v>10</v>
      </c>
      <c r="O220" s="174">
        <v>8</v>
      </c>
      <c r="P220" s="174">
        <v>11</v>
      </c>
      <c r="Q220" s="174">
        <v>10</v>
      </c>
      <c r="R220" s="174">
        <v>10</v>
      </c>
      <c r="S220" s="174">
        <v>8</v>
      </c>
      <c r="T220" s="174">
        <v>10</v>
      </c>
      <c r="U220" s="174">
        <v>9</v>
      </c>
      <c r="V220" s="174">
        <v>7</v>
      </c>
      <c r="W220" s="174">
        <v>7</v>
      </c>
      <c r="X220" s="174">
        <v>8</v>
      </c>
      <c r="Y220" s="174">
        <v>9</v>
      </c>
      <c r="Z220" s="174">
        <v>7</v>
      </c>
      <c r="AA220" s="174">
        <v>35</v>
      </c>
      <c r="AB220" s="174">
        <v>37</v>
      </c>
      <c r="AC220" s="174">
        <v>38</v>
      </c>
      <c r="AD220" s="174">
        <v>37</v>
      </c>
      <c r="AE220" s="174">
        <v>32</v>
      </c>
      <c r="AF220" s="174">
        <v>32</v>
      </c>
      <c r="AG220" s="174">
        <v>28</v>
      </c>
      <c r="AH220" s="174">
        <v>27</v>
      </c>
      <c r="AI220" s="174">
        <v>20</v>
      </c>
      <c r="AJ220" s="174">
        <v>15</v>
      </c>
      <c r="AK220" s="174">
        <v>10</v>
      </c>
      <c r="AL220" s="174">
        <v>7</v>
      </c>
      <c r="AM220" s="174">
        <v>4</v>
      </c>
      <c r="AN220" s="175">
        <v>3</v>
      </c>
      <c r="AO220" s="176">
        <v>1</v>
      </c>
      <c r="AP220" s="174">
        <v>5</v>
      </c>
      <c r="AQ220" s="175">
        <v>6</v>
      </c>
      <c r="AR220" s="177">
        <v>13</v>
      </c>
      <c r="AS220" s="178">
        <v>216</v>
      </c>
      <c r="AT220" s="176">
        <v>22</v>
      </c>
      <c r="AU220" s="174">
        <v>19</v>
      </c>
      <c r="AV220" s="175">
        <v>82</v>
      </c>
      <c r="AW220" s="178">
        <v>24</v>
      </c>
      <c r="AX220" s="119" t="s">
        <v>45</v>
      </c>
      <c r="AY220" s="155" t="s">
        <v>49</v>
      </c>
      <c r="AZ220" s="156" t="s">
        <v>640</v>
      </c>
    </row>
    <row r="221" spans="1:52" s="180" customFormat="1" ht="16.5" hidden="1" customHeight="1" x14ac:dyDescent="0.2">
      <c r="A221" s="171">
        <v>220505</v>
      </c>
      <c r="B221" s="165" t="s">
        <v>204</v>
      </c>
      <c r="C221" s="165" t="s">
        <v>641</v>
      </c>
      <c r="D221" s="172" t="s">
        <v>642</v>
      </c>
      <c r="E221" s="122">
        <v>5.3444421865474494</v>
      </c>
      <c r="F221" s="213">
        <f t="shared" si="80"/>
        <v>155</v>
      </c>
      <c r="G221" s="174">
        <v>3</v>
      </c>
      <c r="H221" s="174">
        <v>3</v>
      </c>
      <c r="I221" s="174">
        <v>3</v>
      </c>
      <c r="J221" s="174">
        <v>3</v>
      </c>
      <c r="K221" s="174">
        <v>3</v>
      </c>
      <c r="L221" s="174">
        <v>3</v>
      </c>
      <c r="M221" s="174">
        <v>2</v>
      </c>
      <c r="N221" s="174">
        <v>3</v>
      </c>
      <c r="O221" s="174">
        <v>3</v>
      </c>
      <c r="P221" s="174">
        <v>3</v>
      </c>
      <c r="Q221" s="174">
        <v>3</v>
      </c>
      <c r="R221" s="174">
        <v>3</v>
      </c>
      <c r="S221" s="174">
        <v>3</v>
      </c>
      <c r="T221" s="174">
        <v>3</v>
      </c>
      <c r="U221" s="174">
        <v>3</v>
      </c>
      <c r="V221" s="174">
        <v>2</v>
      </c>
      <c r="W221" s="174">
        <v>2</v>
      </c>
      <c r="X221" s="174">
        <v>3</v>
      </c>
      <c r="Y221" s="174">
        <v>3</v>
      </c>
      <c r="Z221" s="174">
        <v>2</v>
      </c>
      <c r="AA221" s="174">
        <v>11</v>
      </c>
      <c r="AB221" s="174">
        <v>11</v>
      </c>
      <c r="AC221" s="174">
        <v>12</v>
      </c>
      <c r="AD221" s="174">
        <v>11</v>
      </c>
      <c r="AE221" s="174">
        <v>10</v>
      </c>
      <c r="AF221" s="174">
        <v>10</v>
      </c>
      <c r="AG221" s="174">
        <v>9</v>
      </c>
      <c r="AH221" s="174">
        <v>8</v>
      </c>
      <c r="AI221" s="174">
        <v>6</v>
      </c>
      <c r="AJ221" s="174">
        <v>4</v>
      </c>
      <c r="AK221" s="174">
        <v>3</v>
      </c>
      <c r="AL221" s="174">
        <v>2</v>
      </c>
      <c r="AM221" s="174">
        <v>1</v>
      </c>
      <c r="AN221" s="175">
        <v>1</v>
      </c>
      <c r="AO221" s="176">
        <v>0</v>
      </c>
      <c r="AP221" s="174">
        <v>1</v>
      </c>
      <c r="AQ221" s="175">
        <v>2</v>
      </c>
      <c r="AR221" s="177">
        <v>4</v>
      </c>
      <c r="AS221" s="178">
        <v>66</v>
      </c>
      <c r="AT221" s="176">
        <v>7</v>
      </c>
      <c r="AU221" s="174">
        <v>6</v>
      </c>
      <c r="AV221" s="175">
        <v>25</v>
      </c>
      <c r="AW221" s="178">
        <v>7</v>
      </c>
      <c r="AX221" s="119" t="s">
        <v>45</v>
      </c>
      <c r="AY221" s="155" t="s">
        <v>49</v>
      </c>
      <c r="AZ221" s="156" t="s">
        <v>643</v>
      </c>
    </row>
    <row r="222" spans="1:52" s="180" customFormat="1" ht="16.5" hidden="1" customHeight="1" x14ac:dyDescent="0.2">
      <c r="A222" s="171">
        <v>220505</v>
      </c>
      <c r="B222" s="165" t="s">
        <v>204</v>
      </c>
      <c r="C222" s="165" t="s">
        <v>644</v>
      </c>
      <c r="D222" s="172" t="s">
        <v>645</v>
      </c>
      <c r="E222" s="122">
        <v>3.4952245478561266</v>
      </c>
      <c r="F222" s="213">
        <f t="shared" si="80"/>
        <v>100</v>
      </c>
      <c r="G222" s="174">
        <v>2</v>
      </c>
      <c r="H222" s="174">
        <v>2</v>
      </c>
      <c r="I222" s="174">
        <v>2</v>
      </c>
      <c r="J222" s="174">
        <v>2</v>
      </c>
      <c r="K222" s="174">
        <v>2</v>
      </c>
      <c r="L222" s="174">
        <v>2</v>
      </c>
      <c r="M222" s="174">
        <v>1</v>
      </c>
      <c r="N222" s="174">
        <v>2</v>
      </c>
      <c r="O222" s="174">
        <v>2</v>
      </c>
      <c r="P222" s="174">
        <v>2</v>
      </c>
      <c r="Q222" s="174">
        <v>2</v>
      </c>
      <c r="R222" s="174">
        <v>2</v>
      </c>
      <c r="S222" s="174">
        <v>2</v>
      </c>
      <c r="T222" s="174">
        <v>2</v>
      </c>
      <c r="U222" s="174">
        <v>2</v>
      </c>
      <c r="V222" s="174">
        <v>1</v>
      </c>
      <c r="W222" s="174">
        <v>1</v>
      </c>
      <c r="X222" s="174">
        <v>2</v>
      </c>
      <c r="Y222" s="174">
        <v>2</v>
      </c>
      <c r="Z222" s="174">
        <v>1</v>
      </c>
      <c r="AA222" s="174">
        <v>7</v>
      </c>
      <c r="AB222" s="174">
        <v>7</v>
      </c>
      <c r="AC222" s="174">
        <v>8</v>
      </c>
      <c r="AD222" s="174">
        <v>7</v>
      </c>
      <c r="AE222" s="174">
        <v>6</v>
      </c>
      <c r="AF222" s="174">
        <v>6</v>
      </c>
      <c r="AG222" s="174">
        <v>6</v>
      </c>
      <c r="AH222" s="174">
        <v>5</v>
      </c>
      <c r="AI222" s="174">
        <v>4</v>
      </c>
      <c r="AJ222" s="174">
        <v>3</v>
      </c>
      <c r="AK222" s="174">
        <v>2</v>
      </c>
      <c r="AL222" s="174">
        <v>1</v>
      </c>
      <c r="AM222" s="174">
        <v>1</v>
      </c>
      <c r="AN222" s="175">
        <v>1</v>
      </c>
      <c r="AO222" s="176">
        <v>0</v>
      </c>
      <c r="AP222" s="174">
        <v>1</v>
      </c>
      <c r="AQ222" s="175">
        <v>1</v>
      </c>
      <c r="AR222" s="177">
        <v>3</v>
      </c>
      <c r="AS222" s="178">
        <v>43</v>
      </c>
      <c r="AT222" s="176">
        <v>4</v>
      </c>
      <c r="AU222" s="174">
        <v>4</v>
      </c>
      <c r="AV222" s="175">
        <v>16</v>
      </c>
      <c r="AW222" s="178">
        <v>5</v>
      </c>
      <c r="AX222" s="119" t="s">
        <v>45</v>
      </c>
      <c r="AY222" s="155" t="s">
        <v>49</v>
      </c>
      <c r="AZ222" s="156" t="s">
        <v>646</v>
      </c>
    </row>
    <row r="223" spans="1:52" s="180" customFormat="1" ht="16.5" hidden="1" customHeight="1" x14ac:dyDescent="0.2">
      <c r="A223" s="171">
        <v>220505</v>
      </c>
      <c r="B223" s="165" t="s">
        <v>204</v>
      </c>
      <c r="C223" s="165" t="s">
        <v>647</v>
      </c>
      <c r="D223" s="172" t="s">
        <v>648</v>
      </c>
      <c r="E223" s="122">
        <v>15.240804714488926</v>
      </c>
      <c r="F223" s="213">
        <f t="shared" si="80"/>
        <v>442</v>
      </c>
      <c r="G223" s="174">
        <v>9</v>
      </c>
      <c r="H223" s="174">
        <v>8</v>
      </c>
      <c r="I223" s="174">
        <v>10</v>
      </c>
      <c r="J223" s="174">
        <v>9</v>
      </c>
      <c r="K223" s="174">
        <v>8</v>
      </c>
      <c r="L223" s="174">
        <v>9</v>
      </c>
      <c r="M223" s="174">
        <v>6</v>
      </c>
      <c r="N223" s="174">
        <v>9</v>
      </c>
      <c r="O223" s="174">
        <v>7</v>
      </c>
      <c r="P223" s="174">
        <v>10</v>
      </c>
      <c r="Q223" s="174">
        <v>9</v>
      </c>
      <c r="R223" s="174">
        <v>9</v>
      </c>
      <c r="S223" s="174">
        <v>7</v>
      </c>
      <c r="T223" s="174">
        <v>9</v>
      </c>
      <c r="U223" s="174">
        <v>8</v>
      </c>
      <c r="V223" s="174">
        <v>6</v>
      </c>
      <c r="W223" s="174">
        <v>6</v>
      </c>
      <c r="X223" s="174">
        <v>7</v>
      </c>
      <c r="Y223" s="174">
        <v>8</v>
      </c>
      <c r="Z223" s="174">
        <v>6</v>
      </c>
      <c r="AA223" s="174">
        <v>30</v>
      </c>
      <c r="AB223" s="174">
        <v>32</v>
      </c>
      <c r="AC223" s="174">
        <v>33</v>
      </c>
      <c r="AD223" s="174">
        <v>32</v>
      </c>
      <c r="AE223" s="174">
        <v>28</v>
      </c>
      <c r="AF223" s="174">
        <v>28</v>
      </c>
      <c r="AG223" s="174">
        <v>24</v>
      </c>
      <c r="AH223" s="174">
        <v>23</v>
      </c>
      <c r="AI223" s="174">
        <v>17</v>
      </c>
      <c r="AJ223" s="174">
        <v>13</v>
      </c>
      <c r="AK223" s="174">
        <v>9</v>
      </c>
      <c r="AL223" s="174">
        <v>6</v>
      </c>
      <c r="AM223" s="174">
        <v>4</v>
      </c>
      <c r="AN223" s="175">
        <v>3</v>
      </c>
      <c r="AO223" s="176">
        <v>1</v>
      </c>
      <c r="AP223" s="174">
        <v>4</v>
      </c>
      <c r="AQ223" s="175">
        <v>5</v>
      </c>
      <c r="AR223" s="177">
        <v>11</v>
      </c>
      <c r="AS223" s="178">
        <v>188</v>
      </c>
      <c r="AT223" s="176">
        <v>19</v>
      </c>
      <c r="AU223" s="174">
        <v>17</v>
      </c>
      <c r="AV223" s="175">
        <v>71</v>
      </c>
      <c r="AW223" s="178">
        <v>21</v>
      </c>
      <c r="AX223" s="119" t="s">
        <v>45</v>
      </c>
      <c r="AY223" s="155" t="s">
        <v>49</v>
      </c>
      <c r="AZ223" s="156" t="s">
        <v>649</v>
      </c>
    </row>
    <row r="224" spans="1:52" s="183" customFormat="1" ht="16.5" hidden="1" customHeight="1" x14ac:dyDescent="0.2">
      <c r="A224" s="171">
        <v>220505</v>
      </c>
      <c r="B224" s="165" t="s">
        <v>204</v>
      </c>
      <c r="C224" s="165" t="s">
        <v>650</v>
      </c>
      <c r="D224" s="172" t="s">
        <v>651</v>
      </c>
      <c r="E224" s="122">
        <v>21.113594797805323</v>
      </c>
      <c r="F224" s="213">
        <f t="shared" si="80"/>
        <v>613</v>
      </c>
      <c r="G224" s="174">
        <v>13</v>
      </c>
      <c r="H224" s="174">
        <v>12</v>
      </c>
      <c r="I224" s="174">
        <v>13</v>
      </c>
      <c r="J224" s="174">
        <v>12</v>
      </c>
      <c r="K224" s="174">
        <v>11</v>
      </c>
      <c r="L224" s="174">
        <v>12</v>
      </c>
      <c r="M224" s="174">
        <v>9</v>
      </c>
      <c r="N224" s="174">
        <v>12</v>
      </c>
      <c r="O224" s="174">
        <v>10</v>
      </c>
      <c r="P224" s="174">
        <v>14</v>
      </c>
      <c r="Q224" s="174">
        <v>12</v>
      </c>
      <c r="R224" s="174">
        <v>12</v>
      </c>
      <c r="S224" s="174">
        <v>10</v>
      </c>
      <c r="T224" s="174">
        <v>12</v>
      </c>
      <c r="U224" s="174">
        <v>11</v>
      </c>
      <c r="V224" s="174">
        <v>8</v>
      </c>
      <c r="W224" s="174">
        <v>8</v>
      </c>
      <c r="X224" s="174">
        <v>10</v>
      </c>
      <c r="Y224" s="174">
        <v>11</v>
      </c>
      <c r="Z224" s="174">
        <v>9</v>
      </c>
      <c r="AA224" s="174">
        <v>42</v>
      </c>
      <c r="AB224" s="174">
        <v>44</v>
      </c>
      <c r="AC224" s="174">
        <v>46</v>
      </c>
      <c r="AD224" s="174">
        <v>45</v>
      </c>
      <c r="AE224" s="174">
        <v>38</v>
      </c>
      <c r="AF224" s="174">
        <v>39</v>
      </c>
      <c r="AG224" s="174">
        <v>34</v>
      </c>
      <c r="AH224" s="174">
        <v>33</v>
      </c>
      <c r="AI224" s="174">
        <v>24</v>
      </c>
      <c r="AJ224" s="174">
        <v>18</v>
      </c>
      <c r="AK224" s="174">
        <v>12</v>
      </c>
      <c r="AL224" s="174">
        <v>8</v>
      </c>
      <c r="AM224" s="174">
        <v>5</v>
      </c>
      <c r="AN224" s="175">
        <v>4</v>
      </c>
      <c r="AO224" s="176">
        <v>1</v>
      </c>
      <c r="AP224" s="174">
        <v>6</v>
      </c>
      <c r="AQ224" s="175">
        <v>7</v>
      </c>
      <c r="AR224" s="177">
        <v>15</v>
      </c>
      <c r="AS224" s="178">
        <v>260</v>
      </c>
      <c r="AT224" s="176">
        <v>26</v>
      </c>
      <c r="AU224" s="174">
        <v>23</v>
      </c>
      <c r="AV224" s="175">
        <v>99</v>
      </c>
      <c r="AW224" s="178">
        <v>29</v>
      </c>
      <c r="AX224" s="119" t="s">
        <v>45</v>
      </c>
      <c r="AY224" s="155" t="s">
        <v>49</v>
      </c>
      <c r="AZ224" s="156" t="s">
        <v>652</v>
      </c>
    </row>
    <row r="225" spans="1:52" s="90" customFormat="1" ht="16.5" hidden="1" customHeight="1" x14ac:dyDescent="0.2">
      <c r="A225" s="158">
        <v>220506</v>
      </c>
      <c r="B225" s="158"/>
      <c r="C225" s="158" t="s">
        <v>22</v>
      </c>
      <c r="D225" s="158" t="s">
        <v>50</v>
      </c>
      <c r="E225" s="158">
        <f>SUM(E227:E234)</f>
        <v>100</v>
      </c>
      <c r="F225" s="158">
        <f t="shared" si="80"/>
        <v>9035</v>
      </c>
      <c r="G225" s="158">
        <v>143</v>
      </c>
      <c r="H225" s="158">
        <v>175</v>
      </c>
      <c r="I225" s="158">
        <v>143</v>
      </c>
      <c r="J225" s="158">
        <v>146</v>
      </c>
      <c r="K225" s="158">
        <v>159</v>
      </c>
      <c r="L225" s="158">
        <v>163</v>
      </c>
      <c r="M225" s="158">
        <v>163</v>
      </c>
      <c r="N225" s="158">
        <v>166</v>
      </c>
      <c r="O225" s="158">
        <v>188</v>
      </c>
      <c r="P225" s="158">
        <v>172</v>
      </c>
      <c r="Q225" s="158">
        <v>175</v>
      </c>
      <c r="R225" s="158">
        <v>186</v>
      </c>
      <c r="S225" s="158">
        <v>208</v>
      </c>
      <c r="T225" s="158">
        <v>185</v>
      </c>
      <c r="U225" s="158">
        <v>204</v>
      </c>
      <c r="V225" s="158">
        <v>193</v>
      </c>
      <c r="W225" s="158">
        <v>203</v>
      </c>
      <c r="X225" s="158">
        <v>211</v>
      </c>
      <c r="Y225" s="158">
        <v>174</v>
      </c>
      <c r="Z225" s="158">
        <v>172</v>
      </c>
      <c r="AA225" s="158">
        <v>779</v>
      </c>
      <c r="AB225" s="158">
        <v>682</v>
      </c>
      <c r="AC225" s="158">
        <v>706</v>
      </c>
      <c r="AD225" s="158">
        <f>+SUM(AD227:AD234)</f>
        <v>659</v>
      </c>
      <c r="AE225" s="158">
        <f t="shared" ref="AE225:AW225" si="91">+SUM(AE227:AE234)</f>
        <v>587</v>
      </c>
      <c r="AF225" s="158">
        <f t="shared" si="91"/>
        <v>522</v>
      </c>
      <c r="AG225" s="158">
        <f t="shared" si="91"/>
        <v>417</v>
      </c>
      <c r="AH225" s="158">
        <f t="shared" si="91"/>
        <v>381</v>
      </c>
      <c r="AI225" s="158">
        <f t="shared" si="91"/>
        <v>279</v>
      </c>
      <c r="AJ225" s="158">
        <f t="shared" si="91"/>
        <v>202</v>
      </c>
      <c r="AK225" s="158">
        <f t="shared" si="91"/>
        <v>135</v>
      </c>
      <c r="AL225" s="158">
        <f t="shared" si="91"/>
        <v>78</v>
      </c>
      <c r="AM225" s="158">
        <f t="shared" si="91"/>
        <v>45</v>
      </c>
      <c r="AN225" s="158">
        <f t="shared" si="91"/>
        <v>34</v>
      </c>
      <c r="AO225" s="158">
        <f t="shared" si="91"/>
        <v>12</v>
      </c>
      <c r="AP225" s="158">
        <f t="shared" si="91"/>
        <v>63</v>
      </c>
      <c r="AQ225" s="158">
        <f t="shared" si="91"/>
        <v>80</v>
      </c>
      <c r="AR225" s="158">
        <f t="shared" si="91"/>
        <v>173</v>
      </c>
      <c r="AS225" s="158">
        <f t="shared" si="91"/>
        <v>4352</v>
      </c>
      <c r="AT225" s="158">
        <f t="shared" si="91"/>
        <v>446</v>
      </c>
      <c r="AU225" s="158">
        <f t="shared" si="91"/>
        <v>474</v>
      </c>
      <c r="AV225" s="158">
        <f t="shared" si="91"/>
        <v>1917</v>
      </c>
      <c r="AW225" s="158">
        <f t="shared" si="91"/>
        <v>235</v>
      </c>
      <c r="AX225" s="119"/>
      <c r="AY225" s="182"/>
      <c r="AZ225" s="162"/>
    </row>
    <row r="226" spans="1:52" s="180" customFormat="1" ht="16.5" hidden="1" customHeight="1" x14ac:dyDescent="0.2">
      <c r="A226" s="109"/>
      <c r="B226" s="104"/>
      <c r="C226" s="106"/>
      <c r="D226" s="105"/>
      <c r="E226" s="122"/>
      <c r="F226" s="149">
        <f>SUM(G226:AN226)</f>
        <v>100</v>
      </c>
      <c r="G226" s="150">
        <f>G$225*100/$F225</f>
        <v>1.5827338129496402</v>
      </c>
      <c r="H226" s="150">
        <f t="shared" ref="H226:AW226" si="92">H$225*100/$F225</f>
        <v>1.9369120088544549</v>
      </c>
      <c r="I226" s="150">
        <f t="shared" si="92"/>
        <v>1.5827338129496402</v>
      </c>
      <c r="J226" s="150">
        <f t="shared" si="92"/>
        <v>1.6159380188157166</v>
      </c>
      <c r="K226" s="150">
        <f t="shared" si="92"/>
        <v>1.7598229109020476</v>
      </c>
      <c r="L226" s="150">
        <f t="shared" si="92"/>
        <v>1.8040951853901495</v>
      </c>
      <c r="M226" s="150">
        <f t="shared" si="92"/>
        <v>1.8040951853901495</v>
      </c>
      <c r="N226" s="150">
        <f t="shared" si="92"/>
        <v>1.8372993912562259</v>
      </c>
      <c r="O226" s="150">
        <f t="shared" si="92"/>
        <v>2.0807969009407858</v>
      </c>
      <c r="P226" s="150">
        <f t="shared" si="92"/>
        <v>1.9037078029883785</v>
      </c>
      <c r="Q226" s="150">
        <f t="shared" si="92"/>
        <v>1.9369120088544549</v>
      </c>
      <c r="R226" s="150">
        <f t="shared" si="92"/>
        <v>2.0586607636967349</v>
      </c>
      <c r="S226" s="150">
        <f t="shared" si="92"/>
        <v>2.3021582733812949</v>
      </c>
      <c r="T226" s="150">
        <f t="shared" si="92"/>
        <v>2.0475926950747096</v>
      </c>
      <c r="U226" s="150">
        <f t="shared" si="92"/>
        <v>2.257885998893193</v>
      </c>
      <c r="V226" s="150">
        <f t="shared" si="92"/>
        <v>2.136137244050913</v>
      </c>
      <c r="W226" s="150">
        <f t="shared" si="92"/>
        <v>2.2468179302711677</v>
      </c>
      <c r="X226" s="150">
        <f t="shared" si="92"/>
        <v>2.3353624792473715</v>
      </c>
      <c r="Y226" s="150">
        <f t="shared" si="92"/>
        <v>1.9258439402324294</v>
      </c>
      <c r="Z226" s="150">
        <f t="shared" si="92"/>
        <v>1.9037078029883785</v>
      </c>
      <c r="AA226" s="150">
        <f t="shared" si="92"/>
        <v>8.6220254565578305</v>
      </c>
      <c r="AB226" s="150">
        <f t="shared" si="92"/>
        <v>7.5484228002213616</v>
      </c>
      <c r="AC226" s="150">
        <f t="shared" si="92"/>
        <v>7.8140564471499721</v>
      </c>
      <c r="AD226" s="150">
        <f t="shared" si="92"/>
        <v>7.2938572219147755</v>
      </c>
      <c r="AE226" s="150">
        <f t="shared" si="92"/>
        <v>6.4969562811289432</v>
      </c>
      <c r="AF226" s="150">
        <f t="shared" si="92"/>
        <v>5.7775318206972885</v>
      </c>
      <c r="AG226" s="150">
        <f t="shared" si="92"/>
        <v>4.615384615384615</v>
      </c>
      <c r="AH226" s="150">
        <f t="shared" si="92"/>
        <v>4.2169341449916988</v>
      </c>
      <c r="AI226" s="150">
        <f t="shared" si="92"/>
        <v>3.0879911455451023</v>
      </c>
      <c r="AJ226" s="150">
        <f t="shared" si="92"/>
        <v>2.235749861649142</v>
      </c>
      <c r="AK226" s="150">
        <f t="shared" si="92"/>
        <v>1.4941892639734367</v>
      </c>
      <c r="AL226" s="150">
        <f t="shared" si="92"/>
        <v>0.86330935251798557</v>
      </c>
      <c r="AM226" s="150">
        <f t="shared" si="92"/>
        <v>0.49806308799114557</v>
      </c>
      <c r="AN226" s="151">
        <f t="shared" si="92"/>
        <v>0.37631433314886553</v>
      </c>
      <c r="AO226" s="152">
        <f t="shared" si="92"/>
        <v>0.13281682346430548</v>
      </c>
      <c r="AP226" s="150">
        <f t="shared" si="92"/>
        <v>0.69728832318760381</v>
      </c>
      <c r="AQ226" s="151">
        <f t="shared" si="92"/>
        <v>0.88544548976203652</v>
      </c>
      <c r="AR226" s="153">
        <f t="shared" si="92"/>
        <v>1.914775871610404</v>
      </c>
      <c r="AS226" s="154">
        <f t="shared" si="92"/>
        <v>48.168234643054788</v>
      </c>
      <c r="AT226" s="152">
        <f t="shared" si="92"/>
        <v>4.9363586054233535</v>
      </c>
      <c r="AU226" s="150">
        <f t="shared" si="92"/>
        <v>5.2462645268400667</v>
      </c>
      <c r="AV226" s="151">
        <f t="shared" si="92"/>
        <v>21.217487548422799</v>
      </c>
      <c r="AW226" s="154">
        <f t="shared" si="92"/>
        <v>2.6009961261759824</v>
      </c>
      <c r="AX226" s="119"/>
      <c r="AY226" s="155"/>
      <c r="AZ226" s="156"/>
    </row>
    <row r="227" spans="1:52" s="180" customFormat="1" ht="16.5" hidden="1" customHeight="1" x14ac:dyDescent="0.2">
      <c r="A227" s="171">
        <v>220506</v>
      </c>
      <c r="B227" s="165" t="s">
        <v>204</v>
      </c>
      <c r="C227" s="165" t="s">
        <v>653</v>
      </c>
      <c r="D227" s="172" t="s">
        <v>654</v>
      </c>
      <c r="E227" s="122">
        <v>19.01982582916435</v>
      </c>
      <c r="F227" s="213">
        <f t="shared" si="80"/>
        <v>1724</v>
      </c>
      <c r="G227" s="174">
        <v>29</v>
      </c>
      <c r="H227" s="174">
        <v>33</v>
      </c>
      <c r="I227" s="174">
        <v>29</v>
      </c>
      <c r="J227" s="174">
        <v>27</v>
      </c>
      <c r="K227" s="174">
        <v>30</v>
      </c>
      <c r="L227" s="174">
        <v>31</v>
      </c>
      <c r="M227" s="174">
        <v>31</v>
      </c>
      <c r="N227" s="174">
        <v>32</v>
      </c>
      <c r="O227" s="174">
        <v>36</v>
      </c>
      <c r="P227" s="174">
        <v>32</v>
      </c>
      <c r="Q227" s="174">
        <v>33</v>
      </c>
      <c r="R227" s="174">
        <v>35</v>
      </c>
      <c r="S227" s="174">
        <v>39</v>
      </c>
      <c r="T227" s="174">
        <v>35</v>
      </c>
      <c r="U227" s="174">
        <v>40</v>
      </c>
      <c r="V227" s="174">
        <v>38</v>
      </c>
      <c r="W227" s="174">
        <v>39</v>
      </c>
      <c r="X227" s="174">
        <v>39</v>
      </c>
      <c r="Y227" s="174">
        <v>34</v>
      </c>
      <c r="Z227" s="174">
        <v>32</v>
      </c>
      <c r="AA227" s="174">
        <v>150</v>
      </c>
      <c r="AB227" s="174">
        <v>130</v>
      </c>
      <c r="AC227" s="174">
        <v>134</v>
      </c>
      <c r="AD227" s="174">
        <v>126</v>
      </c>
      <c r="AE227" s="174">
        <v>111</v>
      </c>
      <c r="AF227" s="174">
        <v>100</v>
      </c>
      <c r="AG227" s="174">
        <v>79</v>
      </c>
      <c r="AH227" s="174">
        <v>74</v>
      </c>
      <c r="AI227" s="174">
        <v>53</v>
      </c>
      <c r="AJ227" s="174">
        <v>39</v>
      </c>
      <c r="AK227" s="174">
        <v>24</v>
      </c>
      <c r="AL227" s="174">
        <v>16</v>
      </c>
      <c r="AM227" s="174">
        <v>8</v>
      </c>
      <c r="AN227" s="175">
        <v>6</v>
      </c>
      <c r="AO227" s="176">
        <v>4</v>
      </c>
      <c r="AP227" s="174">
        <v>12</v>
      </c>
      <c r="AQ227" s="175">
        <v>15</v>
      </c>
      <c r="AR227" s="177">
        <v>33</v>
      </c>
      <c r="AS227" s="178">
        <v>828</v>
      </c>
      <c r="AT227" s="176">
        <v>85</v>
      </c>
      <c r="AU227" s="174">
        <v>91</v>
      </c>
      <c r="AV227" s="175">
        <v>366</v>
      </c>
      <c r="AW227" s="178">
        <v>45</v>
      </c>
      <c r="AX227" s="119" t="s">
        <v>45</v>
      </c>
      <c r="AY227" s="155" t="s">
        <v>54</v>
      </c>
      <c r="AZ227" s="156" t="s">
        <v>655</v>
      </c>
    </row>
    <row r="228" spans="1:52" s="180" customFormat="1" ht="16.5" hidden="1" customHeight="1" x14ac:dyDescent="0.2">
      <c r="A228" s="171">
        <v>220506</v>
      </c>
      <c r="B228" s="165" t="s">
        <v>204</v>
      </c>
      <c r="C228" s="165" t="s">
        <v>656</v>
      </c>
      <c r="D228" s="172" t="s">
        <v>657</v>
      </c>
      <c r="E228" s="122">
        <v>10.82082638502872</v>
      </c>
      <c r="F228" s="213">
        <f t="shared" si="80"/>
        <v>978</v>
      </c>
      <c r="G228" s="174">
        <v>15</v>
      </c>
      <c r="H228" s="174">
        <v>19</v>
      </c>
      <c r="I228" s="174">
        <v>15</v>
      </c>
      <c r="J228" s="174">
        <v>16</v>
      </c>
      <c r="K228" s="174">
        <v>17</v>
      </c>
      <c r="L228" s="174">
        <v>18</v>
      </c>
      <c r="M228" s="174">
        <v>18</v>
      </c>
      <c r="N228" s="174">
        <v>18</v>
      </c>
      <c r="O228" s="174">
        <v>20</v>
      </c>
      <c r="P228" s="174">
        <v>19</v>
      </c>
      <c r="Q228" s="174">
        <v>19</v>
      </c>
      <c r="R228" s="174">
        <v>20</v>
      </c>
      <c r="S228" s="174">
        <v>23</v>
      </c>
      <c r="T228" s="174">
        <v>20</v>
      </c>
      <c r="U228" s="174">
        <v>22</v>
      </c>
      <c r="V228" s="174">
        <v>21</v>
      </c>
      <c r="W228" s="174">
        <v>22</v>
      </c>
      <c r="X228" s="174">
        <v>23</v>
      </c>
      <c r="Y228" s="174">
        <v>19</v>
      </c>
      <c r="Z228" s="174">
        <v>19</v>
      </c>
      <c r="AA228" s="174">
        <v>84</v>
      </c>
      <c r="AB228" s="174">
        <v>74</v>
      </c>
      <c r="AC228" s="174">
        <v>76</v>
      </c>
      <c r="AD228" s="174">
        <v>71</v>
      </c>
      <c r="AE228" s="174">
        <v>64</v>
      </c>
      <c r="AF228" s="174">
        <v>56</v>
      </c>
      <c r="AG228" s="174">
        <v>45</v>
      </c>
      <c r="AH228" s="174">
        <v>41</v>
      </c>
      <c r="AI228" s="174">
        <v>30</v>
      </c>
      <c r="AJ228" s="174">
        <v>22</v>
      </c>
      <c r="AK228" s="174">
        <v>15</v>
      </c>
      <c r="AL228" s="174">
        <v>8</v>
      </c>
      <c r="AM228" s="174">
        <v>5</v>
      </c>
      <c r="AN228" s="175">
        <v>4</v>
      </c>
      <c r="AO228" s="176">
        <v>1</v>
      </c>
      <c r="AP228" s="174">
        <v>7</v>
      </c>
      <c r="AQ228" s="175">
        <v>9</v>
      </c>
      <c r="AR228" s="177">
        <v>19</v>
      </c>
      <c r="AS228" s="178">
        <v>471</v>
      </c>
      <c r="AT228" s="176">
        <v>48</v>
      </c>
      <c r="AU228" s="174">
        <v>51</v>
      </c>
      <c r="AV228" s="175">
        <v>207</v>
      </c>
      <c r="AW228" s="178">
        <v>25</v>
      </c>
      <c r="AX228" s="119" t="s">
        <v>45</v>
      </c>
      <c r="AY228" s="155" t="s">
        <v>54</v>
      </c>
      <c r="AZ228" s="156" t="s">
        <v>658</v>
      </c>
    </row>
    <row r="229" spans="1:52" s="180" customFormat="1" ht="16.5" hidden="1" customHeight="1" x14ac:dyDescent="0.2">
      <c r="A229" s="171">
        <v>220506</v>
      </c>
      <c r="B229" s="165" t="s">
        <v>204</v>
      </c>
      <c r="C229" s="165" t="s">
        <v>659</v>
      </c>
      <c r="D229" s="172" t="s">
        <v>660</v>
      </c>
      <c r="E229" s="122">
        <v>8.5232536594404298</v>
      </c>
      <c r="F229" s="213">
        <f t="shared" si="80"/>
        <v>770</v>
      </c>
      <c r="G229" s="174">
        <v>12</v>
      </c>
      <c r="H229" s="174">
        <v>15</v>
      </c>
      <c r="I229" s="174">
        <v>12</v>
      </c>
      <c r="J229" s="174">
        <v>12</v>
      </c>
      <c r="K229" s="174">
        <v>14</v>
      </c>
      <c r="L229" s="174">
        <v>14</v>
      </c>
      <c r="M229" s="174">
        <v>14</v>
      </c>
      <c r="N229" s="174">
        <v>14</v>
      </c>
      <c r="O229" s="174">
        <v>16</v>
      </c>
      <c r="P229" s="174">
        <v>15</v>
      </c>
      <c r="Q229" s="174">
        <v>15</v>
      </c>
      <c r="R229" s="174">
        <v>16</v>
      </c>
      <c r="S229" s="174">
        <v>18</v>
      </c>
      <c r="T229" s="174">
        <v>16</v>
      </c>
      <c r="U229" s="174">
        <v>17</v>
      </c>
      <c r="V229" s="174">
        <v>16</v>
      </c>
      <c r="W229" s="174">
        <v>17</v>
      </c>
      <c r="X229" s="174">
        <v>18</v>
      </c>
      <c r="Y229" s="174">
        <v>15</v>
      </c>
      <c r="Z229" s="174">
        <v>15</v>
      </c>
      <c r="AA229" s="174">
        <v>66</v>
      </c>
      <c r="AB229" s="174">
        <v>58</v>
      </c>
      <c r="AC229" s="174">
        <v>60</v>
      </c>
      <c r="AD229" s="174">
        <v>56</v>
      </c>
      <c r="AE229" s="174">
        <v>50</v>
      </c>
      <c r="AF229" s="174">
        <v>44</v>
      </c>
      <c r="AG229" s="174">
        <v>36</v>
      </c>
      <c r="AH229" s="174">
        <v>32</v>
      </c>
      <c r="AI229" s="174">
        <v>24</v>
      </c>
      <c r="AJ229" s="174">
        <v>17</v>
      </c>
      <c r="AK229" s="174">
        <v>12</v>
      </c>
      <c r="AL229" s="174">
        <v>7</v>
      </c>
      <c r="AM229" s="174">
        <v>4</v>
      </c>
      <c r="AN229" s="175">
        <v>3</v>
      </c>
      <c r="AO229" s="176">
        <v>1</v>
      </c>
      <c r="AP229" s="174">
        <v>5</v>
      </c>
      <c r="AQ229" s="175">
        <v>7</v>
      </c>
      <c r="AR229" s="177">
        <v>15</v>
      </c>
      <c r="AS229" s="178">
        <v>371</v>
      </c>
      <c r="AT229" s="176">
        <v>38</v>
      </c>
      <c r="AU229" s="174">
        <v>40</v>
      </c>
      <c r="AV229" s="175">
        <v>163</v>
      </c>
      <c r="AW229" s="178">
        <v>20</v>
      </c>
      <c r="AX229" s="119" t="s">
        <v>45</v>
      </c>
      <c r="AY229" s="155" t="s">
        <v>54</v>
      </c>
      <c r="AZ229" s="156" t="s">
        <v>661</v>
      </c>
    </row>
    <row r="230" spans="1:52" s="180" customFormat="1" ht="16.5" hidden="1" customHeight="1" x14ac:dyDescent="0.2">
      <c r="A230" s="171">
        <v>220506</v>
      </c>
      <c r="B230" s="165" t="s">
        <v>204</v>
      </c>
      <c r="C230" s="165" t="s">
        <v>662</v>
      </c>
      <c r="D230" s="172" t="s">
        <v>663</v>
      </c>
      <c r="E230" s="122">
        <v>19.779507133592737</v>
      </c>
      <c r="F230" s="213">
        <f t="shared" si="80"/>
        <v>1785</v>
      </c>
      <c r="G230" s="174">
        <v>28</v>
      </c>
      <c r="H230" s="174">
        <v>35</v>
      </c>
      <c r="I230" s="174">
        <v>28</v>
      </c>
      <c r="J230" s="174">
        <v>29</v>
      </c>
      <c r="K230" s="174">
        <v>31</v>
      </c>
      <c r="L230" s="174">
        <v>32</v>
      </c>
      <c r="M230" s="174">
        <v>32</v>
      </c>
      <c r="N230" s="174">
        <v>33</v>
      </c>
      <c r="O230" s="174">
        <v>37</v>
      </c>
      <c r="P230" s="174">
        <v>34</v>
      </c>
      <c r="Q230" s="174">
        <v>35</v>
      </c>
      <c r="R230" s="174">
        <v>37</v>
      </c>
      <c r="S230" s="174">
        <v>41</v>
      </c>
      <c r="T230" s="174">
        <v>37</v>
      </c>
      <c r="U230" s="174">
        <v>40</v>
      </c>
      <c r="V230" s="174">
        <v>38</v>
      </c>
      <c r="W230" s="174">
        <v>40</v>
      </c>
      <c r="X230" s="174">
        <v>42</v>
      </c>
      <c r="Y230" s="174">
        <v>34</v>
      </c>
      <c r="Z230" s="174">
        <v>34</v>
      </c>
      <c r="AA230" s="174">
        <v>154</v>
      </c>
      <c r="AB230" s="174">
        <v>135</v>
      </c>
      <c r="AC230" s="174">
        <v>140</v>
      </c>
      <c r="AD230" s="174">
        <v>130</v>
      </c>
      <c r="AE230" s="174">
        <v>116</v>
      </c>
      <c r="AF230" s="174">
        <v>103</v>
      </c>
      <c r="AG230" s="174">
        <v>82</v>
      </c>
      <c r="AH230" s="174">
        <v>75</v>
      </c>
      <c r="AI230" s="174">
        <v>55</v>
      </c>
      <c r="AJ230" s="174">
        <v>40</v>
      </c>
      <c r="AK230" s="174">
        <v>27</v>
      </c>
      <c r="AL230" s="174">
        <v>15</v>
      </c>
      <c r="AM230" s="174">
        <v>9</v>
      </c>
      <c r="AN230" s="175">
        <v>7</v>
      </c>
      <c r="AO230" s="176">
        <v>2</v>
      </c>
      <c r="AP230" s="174">
        <v>12</v>
      </c>
      <c r="AQ230" s="175">
        <v>16</v>
      </c>
      <c r="AR230" s="177">
        <v>34</v>
      </c>
      <c r="AS230" s="178">
        <v>861</v>
      </c>
      <c r="AT230" s="176">
        <v>88</v>
      </c>
      <c r="AU230" s="174">
        <v>94</v>
      </c>
      <c r="AV230" s="175">
        <v>379</v>
      </c>
      <c r="AW230" s="178">
        <v>46</v>
      </c>
      <c r="AX230" s="119" t="s">
        <v>45</v>
      </c>
      <c r="AY230" s="155" t="s">
        <v>575</v>
      </c>
      <c r="AZ230" s="156" t="s">
        <v>664</v>
      </c>
    </row>
    <row r="231" spans="1:52" s="180" customFormat="1" ht="16.5" hidden="1" customHeight="1" x14ac:dyDescent="0.2">
      <c r="A231" s="171">
        <v>220506</v>
      </c>
      <c r="B231" s="165" t="s">
        <v>204</v>
      </c>
      <c r="C231" s="165" t="s">
        <v>665</v>
      </c>
      <c r="D231" s="172" t="s">
        <v>666</v>
      </c>
      <c r="E231" s="122">
        <v>10.005558643690939</v>
      </c>
      <c r="F231" s="213">
        <f t="shared" si="80"/>
        <v>905</v>
      </c>
      <c r="G231" s="174">
        <v>14</v>
      </c>
      <c r="H231" s="174">
        <v>18</v>
      </c>
      <c r="I231" s="174">
        <v>14</v>
      </c>
      <c r="J231" s="174">
        <v>15</v>
      </c>
      <c r="K231" s="174">
        <v>16</v>
      </c>
      <c r="L231" s="174">
        <v>16</v>
      </c>
      <c r="M231" s="174">
        <v>16</v>
      </c>
      <c r="N231" s="174">
        <v>17</v>
      </c>
      <c r="O231" s="174">
        <v>19</v>
      </c>
      <c r="P231" s="174">
        <v>17</v>
      </c>
      <c r="Q231" s="174">
        <v>18</v>
      </c>
      <c r="R231" s="174">
        <v>19</v>
      </c>
      <c r="S231" s="174">
        <v>21</v>
      </c>
      <c r="T231" s="174">
        <v>19</v>
      </c>
      <c r="U231" s="174">
        <v>20</v>
      </c>
      <c r="V231" s="174">
        <v>19</v>
      </c>
      <c r="W231" s="174">
        <v>20</v>
      </c>
      <c r="X231" s="174">
        <v>21</v>
      </c>
      <c r="Y231" s="174">
        <v>17</v>
      </c>
      <c r="Z231" s="174">
        <v>17</v>
      </c>
      <c r="AA231" s="174">
        <v>78</v>
      </c>
      <c r="AB231" s="174">
        <v>68</v>
      </c>
      <c r="AC231" s="174">
        <v>71</v>
      </c>
      <c r="AD231" s="174">
        <v>66</v>
      </c>
      <c r="AE231" s="174">
        <v>59</v>
      </c>
      <c r="AF231" s="174">
        <v>52</v>
      </c>
      <c r="AG231" s="174">
        <v>42</v>
      </c>
      <c r="AH231" s="174">
        <v>38</v>
      </c>
      <c r="AI231" s="174">
        <v>28</v>
      </c>
      <c r="AJ231" s="174">
        <v>20</v>
      </c>
      <c r="AK231" s="174">
        <v>14</v>
      </c>
      <c r="AL231" s="174">
        <v>8</v>
      </c>
      <c r="AM231" s="174">
        <v>5</v>
      </c>
      <c r="AN231" s="175">
        <v>3</v>
      </c>
      <c r="AO231" s="176">
        <v>1</v>
      </c>
      <c r="AP231" s="174">
        <v>6</v>
      </c>
      <c r="AQ231" s="175">
        <v>8</v>
      </c>
      <c r="AR231" s="177">
        <v>17</v>
      </c>
      <c r="AS231" s="178">
        <v>435</v>
      </c>
      <c r="AT231" s="176">
        <v>45</v>
      </c>
      <c r="AU231" s="174">
        <v>47</v>
      </c>
      <c r="AV231" s="175">
        <v>192</v>
      </c>
      <c r="AW231" s="178">
        <v>24</v>
      </c>
      <c r="AX231" s="119" t="s">
        <v>45</v>
      </c>
      <c r="AY231" s="155" t="s">
        <v>575</v>
      </c>
      <c r="AZ231" s="156" t="s">
        <v>667</v>
      </c>
    </row>
    <row r="232" spans="1:52" s="180" customFormat="1" ht="16.5" hidden="1" customHeight="1" x14ac:dyDescent="0.2">
      <c r="A232" s="171">
        <v>220506</v>
      </c>
      <c r="B232" s="165" t="s">
        <v>204</v>
      </c>
      <c r="C232" s="165" t="s">
        <v>668</v>
      </c>
      <c r="D232" s="214" t="s">
        <v>669</v>
      </c>
      <c r="E232" s="122">
        <v>10.450250138966092</v>
      </c>
      <c r="F232" s="213">
        <f t="shared" si="80"/>
        <v>943</v>
      </c>
      <c r="G232" s="174">
        <v>15</v>
      </c>
      <c r="H232" s="174">
        <v>18</v>
      </c>
      <c r="I232" s="174">
        <v>15</v>
      </c>
      <c r="J232" s="174">
        <v>15</v>
      </c>
      <c r="K232" s="174">
        <v>17</v>
      </c>
      <c r="L232" s="174">
        <v>17</v>
      </c>
      <c r="M232" s="174">
        <v>17</v>
      </c>
      <c r="N232" s="174">
        <v>17</v>
      </c>
      <c r="O232" s="174">
        <v>20</v>
      </c>
      <c r="P232" s="174">
        <v>18</v>
      </c>
      <c r="Q232" s="174">
        <v>18</v>
      </c>
      <c r="R232" s="174">
        <v>19</v>
      </c>
      <c r="S232" s="174">
        <v>22</v>
      </c>
      <c r="T232" s="174">
        <v>19</v>
      </c>
      <c r="U232" s="174">
        <v>21</v>
      </c>
      <c r="V232" s="174">
        <v>20</v>
      </c>
      <c r="W232" s="174">
        <v>21</v>
      </c>
      <c r="X232" s="174">
        <v>22</v>
      </c>
      <c r="Y232" s="174">
        <v>18</v>
      </c>
      <c r="Z232" s="174">
        <v>18</v>
      </c>
      <c r="AA232" s="174">
        <v>81</v>
      </c>
      <c r="AB232" s="174">
        <v>71</v>
      </c>
      <c r="AC232" s="174">
        <v>74</v>
      </c>
      <c r="AD232" s="174">
        <v>69</v>
      </c>
      <c r="AE232" s="174">
        <v>61</v>
      </c>
      <c r="AF232" s="174">
        <v>55</v>
      </c>
      <c r="AG232" s="174">
        <v>44</v>
      </c>
      <c r="AH232" s="174">
        <v>40</v>
      </c>
      <c r="AI232" s="174">
        <v>29</v>
      </c>
      <c r="AJ232" s="174">
        <v>21</v>
      </c>
      <c r="AK232" s="174">
        <v>14</v>
      </c>
      <c r="AL232" s="174">
        <v>8</v>
      </c>
      <c r="AM232" s="174">
        <v>5</v>
      </c>
      <c r="AN232" s="175">
        <v>4</v>
      </c>
      <c r="AO232" s="176">
        <v>1</v>
      </c>
      <c r="AP232" s="174">
        <v>7</v>
      </c>
      <c r="AQ232" s="175">
        <v>8</v>
      </c>
      <c r="AR232" s="177">
        <v>18</v>
      </c>
      <c r="AS232" s="178">
        <v>455</v>
      </c>
      <c r="AT232" s="176">
        <v>47</v>
      </c>
      <c r="AU232" s="174">
        <v>50</v>
      </c>
      <c r="AV232" s="175">
        <v>200</v>
      </c>
      <c r="AW232" s="178">
        <v>25</v>
      </c>
      <c r="AX232" s="119" t="s">
        <v>45</v>
      </c>
      <c r="AY232" s="155" t="s">
        <v>575</v>
      </c>
      <c r="AZ232" s="156" t="s">
        <v>670</v>
      </c>
    </row>
    <row r="233" spans="1:52" s="180" customFormat="1" ht="16.5" hidden="1" customHeight="1" x14ac:dyDescent="0.2">
      <c r="A233" s="171">
        <v>220506</v>
      </c>
      <c r="B233" s="165" t="s">
        <v>204</v>
      </c>
      <c r="C233" s="165" t="s">
        <v>671</v>
      </c>
      <c r="D233" s="214" t="s">
        <v>672</v>
      </c>
      <c r="E233" s="122">
        <v>9.2921993700203824</v>
      </c>
      <c r="F233" s="213">
        <f t="shared" si="80"/>
        <v>838</v>
      </c>
      <c r="G233" s="174">
        <v>13</v>
      </c>
      <c r="H233" s="174">
        <v>16</v>
      </c>
      <c r="I233" s="174">
        <v>13</v>
      </c>
      <c r="J233" s="174">
        <v>14</v>
      </c>
      <c r="K233" s="174">
        <v>15</v>
      </c>
      <c r="L233" s="174">
        <v>15</v>
      </c>
      <c r="M233" s="174">
        <v>15</v>
      </c>
      <c r="N233" s="174">
        <v>15</v>
      </c>
      <c r="O233" s="174">
        <v>17</v>
      </c>
      <c r="P233" s="174">
        <v>16</v>
      </c>
      <c r="Q233" s="174">
        <v>16</v>
      </c>
      <c r="R233" s="174">
        <v>17</v>
      </c>
      <c r="S233" s="174">
        <v>19</v>
      </c>
      <c r="T233" s="174">
        <v>17</v>
      </c>
      <c r="U233" s="174">
        <v>19</v>
      </c>
      <c r="V233" s="174">
        <v>18</v>
      </c>
      <c r="W233" s="174">
        <v>19</v>
      </c>
      <c r="X233" s="174">
        <v>20</v>
      </c>
      <c r="Y233" s="174">
        <v>16</v>
      </c>
      <c r="Z233" s="174">
        <v>16</v>
      </c>
      <c r="AA233" s="174">
        <v>72</v>
      </c>
      <c r="AB233" s="174">
        <v>63</v>
      </c>
      <c r="AC233" s="174">
        <v>66</v>
      </c>
      <c r="AD233" s="174">
        <v>61</v>
      </c>
      <c r="AE233" s="174">
        <v>55</v>
      </c>
      <c r="AF233" s="174">
        <v>49</v>
      </c>
      <c r="AG233" s="174">
        <v>39</v>
      </c>
      <c r="AH233" s="174">
        <v>35</v>
      </c>
      <c r="AI233" s="174">
        <v>26</v>
      </c>
      <c r="AJ233" s="174">
        <v>19</v>
      </c>
      <c r="AK233" s="174">
        <v>13</v>
      </c>
      <c r="AL233" s="174">
        <v>7</v>
      </c>
      <c r="AM233" s="174">
        <v>4</v>
      </c>
      <c r="AN233" s="175">
        <v>3</v>
      </c>
      <c r="AO233" s="176">
        <v>1</v>
      </c>
      <c r="AP233" s="174">
        <v>6</v>
      </c>
      <c r="AQ233" s="175">
        <v>7</v>
      </c>
      <c r="AR233" s="177">
        <v>16</v>
      </c>
      <c r="AS233" s="178">
        <v>404</v>
      </c>
      <c r="AT233" s="176">
        <v>41</v>
      </c>
      <c r="AU233" s="174">
        <v>44</v>
      </c>
      <c r="AV233" s="175">
        <v>178</v>
      </c>
      <c r="AW233" s="178">
        <v>22</v>
      </c>
      <c r="AX233" s="119" t="s">
        <v>45</v>
      </c>
      <c r="AY233" s="155" t="s">
        <v>575</v>
      </c>
      <c r="AZ233" s="156" t="s">
        <v>673</v>
      </c>
    </row>
    <row r="234" spans="1:52" s="183" customFormat="1" ht="16.5" hidden="1" customHeight="1" x14ac:dyDescent="0.2">
      <c r="A234" s="171">
        <v>220506</v>
      </c>
      <c r="B234" s="165" t="s">
        <v>204</v>
      </c>
      <c r="C234" s="165" t="s">
        <v>674</v>
      </c>
      <c r="D234" s="172" t="s">
        <v>675</v>
      </c>
      <c r="E234" s="122">
        <v>12.108578840096349</v>
      </c>
      <c r="F234" s="213">
        <f t="shared" si="80"/>
        <v>1092</v>
      </c>
      <c r="G234" s="174">
        <v>17</v>
      </c>
      <c r="H234" s="174">
        <v>21</v>
      </c>
      <c r="I234" s="174">
        <v>17</v>
      </c>
      <c r="J234" s="174">
        <v>18</v>
      </c>
      <c r="K234" s="174">
        <v>19</v>
      </c>
      <c r="L234" s="174">
        <v>20</v>
      </c>
      <c r="M234" s="174">
        <v>20</v>
      </c>
      <c r="N234" s="174">
        <v>20</v>
      </c>
      <c r="O234" s="174">
        <v>23</v>
      </c>
      <c r="P234" s="174">
        <v>21</v>
      </c>
      <c r="Q234" s="174">
        <v>21</v>
      </c>
      <c r="R234" s="174">
        <v>23</v>
      </c>
      <c r="S234" s="174">
        <v>25</v>
      </c>
      <c r="T234" s="174">
        <v>22</v>
      </c>
      <c r="U234" s="174">
        <v>25</v>
      </c>
      <c r="V234" s="174">
        <v>23</v>
      </c>
      <c r="W234" s="174">
        <v>25</v>
      </c>
      <c r="X234" s="174">
        <v>26</v>
      </c>
      <c r="Y234" s="174">
        <v>21</v>
      </c>
      <c r="Z234" s="174">
        <v>21</v>
      </c>
      <c r="AA234" s="174">
        <v>94</v>
      </c>
      <c r="AB234" s="174">
        <v>83</v>
      </c>
      <c r="AC234" s="174">
        <v>85</v>
      </c>
      <c r="AD234" s="174">
        <v>80</v>
      </c>
      <c r="AE234" s="174">
        <v>71</v>
      </c>
      <c r="AF234" s="174">
        <v>63</v>
      </c>
      <c r="AG234" s="174">
        <v>50</v>
      </c>
      <c r="AH234" s="174">
        <v>46</v>
      </c>
      <c r="AI234" s="174">
        <v>34</v>
      </c>
      <c r="AJ234" s="174">
        <v>24</v>
      </c>
      <c r="AK234" s="174">
        <v>16</v>
      </c>
      <c r="AL234" s="174">
        <v>9</v>
      </c>
      <c r="AM234" s="174">
        <v>5</v>
      </c>
      <c r="AN234" s="175">
        <v>4</v>
      </c>
      <c r="AO234" s="176">
        <v>1</v>
      </c>
      <c r="AP234" s="174">
        <v>8</v>
      </c>
      <c r="AQ234" s="175">
        <v>10</v>
      </c>
      <c r="AR234" s="177">
        <v>21</v>
      </c>
      <c r="AS234" s="178">
        <v>527</v>
      </c>
      <c r="AT234" s="176">
        <v>54</v>
      </c>
      <c r="AU234" s="174">
        <v>57</v>
      </c>
      <c r="AV234" s="175">
        <v>232</v>
      </c>
      <c r="AW234" s="178">
        <v>28</v>
      </c>
      <c r="AX234" s="119" t="s">
        <v>45</v>
      </c>
      <c r="AY234" s="155" t="s">
        <v>575</v>
      </c>
      <c r="AZ234" s="156" t="s">
        <v>676</v>
      </c>
    </row>
    <row r="235" spans="1:52" s="90" customFormat="1" ht="16.5" hidden="1" customHeight="1" x14ac:dyDescent="0.2">
      <c r="A235" s="158">
        <v>220507</v>
      </c>
      <c r="B235" s="158"/>
      <c r="C235" s="158" t="s">
        <v>22</v>
      </c>
      <c r="D235" s="158" t="s">
        <v>51</v>
      </c>
      <c r="E235" s="158">
        <f>SUM(E237:E241)</f>
        <v>100</v>
      </c>
      <c r="F235" s="158">
        <f t="shared" si="80"/>
        <v>3989</v>
      </c>
      <c r="G235" s="158">
        <v>82</v>
      </c>
      <c r="H235" s="158">
        <v>73</v>
      </c>
      <c r="I235" s="158">
        <v>57</v>
      </c>
      <c r="J235" s="158">
        <v>60</v>
      </c>
      <c r="K235" s="158">
        <v>82</v>
      </c>
      <c r="L235" s="158">
        <v>53</v>
      </c>
      <c r="M235" s="158">
        <v>83</v>
      </c>
      <c r="N235" s="158">
        <v>56</v>
      </c>
      <c r="O235" s="158">
        <v>78</v>
      </c>
      <c r="P235" s="158">
        <v>76</v>
      </c>
      <c r="Q235" s="158">
        <v>66</v>
      </c>
      <c r="R235" s="158">
        <v>70</v>
      </c>
      <c r="S235" s="158">
        <v>68</v>
      </c>
      <c r="T235" s="158">
        <v>66</v>
      </c>
      <c r="U235" s="158">
        <v>69</v>
      </c>
      <c r="V235" s="158">
        <v>67</v>
      </c>
      <c r="W235" s="158">
        <v>68</v>
      </c>
      <c r="X235" s="158">
        <v>70</v>
      </c>
      <c r="Y235" s="158">
        <v>67</v>
      </c>
      <c r="Z235" s="158">
        <v>62</v>
      </c>
      <c r="AA235" s="158">
        <v>275</v>
      </c>
      <c r="AB235" s="158">
        <v>330</v>
      </c>
      <c r="AC235" s="158">
        <v>288</v>
      </c>
      <c r="AD235" s="158">
        <f>+SUM(AD237:AD241)</f>
        <v>323</v>
      </c>
      <c r="AE235" s="158">
        <f t="shared" ref="AE235:AW235" si="93">+SUM(AE237:AE241)</f>
        <v>288</v>
      </c>
      <c r="AF235" s="158">
        <f t="shared" si="93"/>
        <v>249</v>
      </c>
      <c r="AG235" s="158">
        <f t="shared" si="93"/>
        <v>220</v>
      </c>
      <c r="AH235" s="158">
        <f t="shared" si="93"/>
        <v>201</v>
      </c>
      <c r="AI235" s="158">
        <f t="shared" si="93"/>
        <v>161</v>
      </c>
      <c r="AJ235" s="158">
        <f t="shared" si="93"/>
        <v>126</v>
      </c>
      <c r="AK235" s="158">
        <f t="shared" si="93"/>
        <v>73</v>
      </c>
      <c r="AL235" s="158">
        <f t="shared" si="93"/>
        <v>41</v>
      </c>
      <c r="AM235" s="158">
        <f t="shared" si="93"/>
        <v>27</v>
      </c>
      <c r="AN235" s="158">
        <f t="shared" si="93"/>
        <v>14</v>
      </c>
      <c r="AO235" s="158">
        <f t="shared" si="93"/>
        <v>7</v>
      </c>
      <c r="AP235" s="158">
        <f t="shared" si="93"/>
        <v>46</v>
      </c>
      <c r="AQ235" s="158">
        <f t="shared" si="93"/>
        <v>36</v>
      </c>
      <c r="AR235" s="158">
        <f t="shared" si="93"/>
        <v>100</v>
      </c>
      <c r="AS235" s="158">
        <f t="shared" si="93"/>
        <v>1890</v>
      </c>
      <c r="AT235" s="158">
        <f t="shared" si="93"/>
        <v>159</v>
      </c>
      <c r="AU235" s="158">
        <f t="shared" si="93"/>
        <v>175</v>
      </c>
      <c r="AV235" s="158">
        <f t="shared" si="93"/>
        <v>839</v>
      </c>
      <c r="AW235" s="158">
        <f t="shared" si="93"/>
        <v>160</v>
      </c>
      <c r="AX235" s="119"/>
      <c r="AY235" s="182"/>
      <c r="AZ235" s="162"/>
    </row>
    <row r="236" spans="1:52" s="180" customFormat="1" ht="16.5" hidden="1" customHeight="1" x14ac:dyDescent="0.2">
      <c r="A236" s="109"/>
      <c r="B236" s="104"/>
      <c r="C236" s="106"/>
      <c r="D236" s="105"/>
      <c r="E236" s="122"/>
      <c r="F236" s="149">
        <f>SUM(G236:AN236)</f>
        <v>100.00000000000003</v>
      </c>
      <c r="G236" s="150">
        <f>G$235*100/$F235</f>
        <v>2.0556530458761593</v>
      </c>
      <c r="H236" s="150">
        <f t="shared" ref="H236:AW236" si="94">H$235*100/$F235</f>
        <v>1.8300325896214591</v>
      </c>
      <c r="I236" s="150">
        <f t="shared" si="94"/>
        <v>1.4289295562797695</v>
      </c>
      <c r="J236" s="150">
        <f t="shared" si="94"/>
        <v>1.5041363750313361</v>
      </c>
      <c r="K236" s="150">
        <f t="shared" si="94"/>
        <v>2.0556530458761593</v>
      </c>
      <c r="L236" s="150">
        <f t="shared" si="94"/>
        <v>1.3286537979443469</v>
      </c>
      <c r="M236" s="150">
        <f t="shared" si="94"/>
        <v>2.080721985460015</v>
      </c>
      <c r="N236" s="150">
        <f t="shared" si="94"/>
        <v>1.4038606166959138</v>
      </c>
      <c r="O236" s="150">
        <f t="shared" si="94"/>
        <v>1.9553772875407369</v>
      </c>
      <c r="P236" s="150">
        <f t="shared" si="94"/>
        <v>1.9052394083730257</v>
      </c>
      <c r="Q236" s="150">
        <f t="shared" si="94"/>
        <v>1.6545500125344699</v>
      </c>
      <c r="R236" s="150">
        <f t="shared" si="94"/>
        <v>1.7548257708698922</v>
      </c>
      <c r="S236" s="150">
        <f t="shared" si="94"/>
        <v>1.704687891702181</v>
      </c>
      <c r="T236" s="150">
        <f t="shared" si="94"/>
        <v>1.6545500125344699</v>
      </c>
      <c r="U236" s="150">
        <f t="shared" si="94"/>
        <v>1.7297568312860365</v>
      </c>
      <c r="V236" s="150">
        <f t="shared" si="94"/>
        <v>1.6796189521183253</v>
      </c>
      <c r="W236" s="150">
        <f t="shared" si="94"/>
        <v>1.704687891702181</v>
      </c>
      <c r="X236" s="150">
        <f t="shared" si="94"/>
        <v>1.7548257708698922</v>
      </c>
      <c r="Y236" s="150">
        <f t="shared" si="94"/>
        <v>1.6796189521183253</v>
      </c>
      <c r="Z236" s="150">
        <f t="shared" si="94"/>
        <v>1.5542742541990473</v>
      </c>
      <c r="AA236" s="150">
        <f t="shared" si="94"/>
        <v>6.8939583855602908</v>
      </c>
      <c r="AB236" s="150">
        <f t="shared" si="94"/>
        <v>8.2727500626723494</v>
      </c>
      <c r="AC236" s="150">
        <f t="shared" si="94"/>
        <v>7.2198546001504136</v>
      </c>
      <c r="AD236" s="150">
        <f t="shared" si="94"/>
        <v>8.097267485585359</v>
      </c>
      <c r="AE236" s="150">
        <f t="shared" si="94"/>
        <v>7.2198546001504136</v>
      </c>
      <c r="AF236" s="150">
        <f t="shared" si="94"/>
        <v>6.2421659563800453</v>
      </c>
      <c r="AG236" s="150">
        <f t="shared" si="94"/>
        <v>5.5151667084482323</v>
      </c>
      <c r="AH236" s="150">
        <f t="shared" si="94"/>
        <v>5.0388568563549763</v>
      </c>
      <c r="AI236" s="150">
        <f t="shared" si="94"/>
        <v>4.0360992730007519</v>
      </c>
      <c r="AJ236" s="150">
        <f t="shared" si="94"/>
        <v>3.158686387565806</v>
      </c>
      <c r="AK236" s="150">
        <f t="shared" si="94"/>
        <v>1.8300325896214591</v>
      </c>
      <c r="AL236" s="150">
        <f t="shared" si="94"/>
        <v>1.0278265229380796</v>
      </c>
      <c r="AM236" s="150">
        <f t="shared" si="94"/>
        <v>0.6768613687641013</v>
      </c>
      <c r="AN236" s="151">
        <f t="shared" si="94"/>
        <v>0.35096515417397844</v>
      </c>
      <c r="AO236" s="152">
        <f t="shared" si="94"/>
        <v>0.17548257708698922</v>
      </c>
      <c r="AP236" s="150">
        <f t="shared" si="94"/>
        <v>1.1531712208573577</v>
      </c>
      <c r="AQ236" s="151">
        <f t="shared" si="94"/>
        <v>0.9024818250188017</v>
      </c>
      <c r="AR236" s="153">
        <f t="shared" si="94"/>
        <v>2.5068939583855605</v>
      </c>
      <c r="AS236" s="154">
        <f t="shared" si="94"/>
        <v>47.380295813487088</v>
      </c>
      <c r="AT236" s="152">
        <f t="shared" si="94"/>
        <v>3.9859613938330409</v>
      </c>
      <c r="AU236" s="150">
        <f t="shared" si="94"/>
        <v>4.3870644271747308</v>
      </c>
      <c r="AV236" s="151">
        <f t="shared" si="94"/>
        <v>21.032840310854851</v>
      </c>
      <c r="AW236" s="154">
        <f t="shared" si="94"/>
        <v>4.0110303334168966</v>
      </c>
      <c r="AX236" s="119"/>
      <c r="AY236" s="155"/>
      <c r="AZ236" s="156"/>
    </row>
    <row r="237" spans="1:52" s="180" customFormat="1" ht="16.5" hidden="1" customHeight="1" x14ac:dyDescent="0.2">
      <c r="A237" s="171">
        <v>220507</v>
      </c>
      <c r="B237" s="165" t="s">
        <v>204</v>
      </c>
      <c r="C237" s="165" t="s">
        <v>677</v>
      </c>
      <c r="D237" s="172" t="s">
        <v>678</v>
      </c>
      <c r="E237" s="122">
        <v>33.678571428571431</v>
      </c>
      <c r="F237" s="213">
        <f t="shared" si="80"/>
        <v>1343</v>
      </c>
      <c r="G237" s="174">
        <v>28</v>
      </c>
      <c r="H237" s="174">
        <v>24</v>
      </c>
      <c r="I237" s="174">
        <v>19</v>
      </c>
      <c r="J237" s="174">
        <v>20</v>
      </c>
      <c r="K237" s="174">
        <v>28</v>
      </c>
      <c r="L237" s="174">
        <v>17</v>
      </c>
      <c r="M237" s="174">
        <v>29</v>
      </c>
      <c r="N237" s="174">
        <v>20</v>
      </c>
      <c r="O237" s="174">
        <v>26</v>
      </c>
      <c r="P237" s="174">
        <v>26</v>
      </c>
      <c r="Q237" s="174">
        <v>22</v>
      </c>
      <c r="R237" s="174">
        <v>23</v>
      </c>
      <c r="S237" s="174">
        <v>23</v>
      </c>
      <c r="T237" s="174">
        <v>22</v>
      </c>
      <c r="U237" s="174">
        <v>24</v>
      </c>
      <c r="V237" s="174">
        <v>22</v>
      </c>
      <c r="W237" s="174">
        <v>23</v>
      </c>
      <c r="X237" s="174">
        <v>23</v>
      </c>
      <c r="Y237" s="174">
        <v>22</v>
      </c>
      <c r="Z237" s="174">
        <v>21</v>
      </c>
      <c r="AA237" s="174">
        <v>92</v>
      </c>
      <c r="AB237" s="174">
        <v>111</v>
      </c>
      <c r="AC237" s="174">
        <v>98</v>
      </c>
      <c r="AD237" s="174">
        <v>109</v>
      </c>
      <c r="AE237" s="174">
        <v>98</v>
      </c>
      <c r="AF237" s="174">
        <v>84</v>
      </c>
      <c r="AG237" s="174">
        <v>74</v>
      </c>
      <c r="AH237" s="174">
        <v>67</v>
      </c>
      <c r="AI237" s="174">
        <v>54</v>
      </c>
      <c r="AJ237" s="174">
        <v>42</v>
      </c>
      <c r="AK237" s="174">
        <v>24</v>
      </c>
      <c r="AL237" s="174">
        <v>14</v>
      </c>
      <c r="AM237" s="174">
        <v>9</v>
      </c>
      <c r="AN237" s="175">
        <v>5</v>
      </c>
      <c r="AO237" s="176">
        <v>2</v>
      </c>
      <c r="AP237" s="174">
        <v>15</v>
      </c>
      <c r="AQ237" s="175">
        <v>13</v>
      </c>
      <c r="AR237" s="177">
        <v>34</v>
      </c>
      <c r="AS237" s="178">
        <v>636</v>
      </c>
      <c r="AT237" s="176">
        <v>54</v>
      </c>
      <c r="AU237" s="174">
        <v>59</v>
      </c>
      <c r="AV237" s="175">
        <v>282</v>
      </c>
      <c r="AW237" s="178">
        <v>54</v>
      </c>
      <c r="AX237" s="119" t="s">
        <v>45</v>
      </c>
      <c r="AY237" s="155" t="s">
        <v>558</v>
      </c>
      <c r="AZ237" s="156" t="s">
        <v>679</v>
      </c>
    </row>
    <row r="238" spans="1:52" s="180" customFormat="1" ht="16.5" hidden="1" customHeight="1" x14ac:dyDescent="0.2">
      <c r="A238" s="171">
        <v>220507</v>
      </c>
      <c r="B238" s="165" t="s">
        <v>204</v>
      </c>
      <c r="C238" s="165" t="s">
        <v>680</v>
      </c>
      <c r="D238" s="172" t="s">
        <v>681</v>
      </c>
      <c r="E238" s="122">
        <v>22.178571428571427</v>
      </c>
      <c r="F238" s="213">
        <f t="shared" si="80"/>
        <v>886</v>
      </c>
      <c r="G238" s="174">
        <v>18</v>
      </c>
      <c r="H238" s="174">
        <v>16</v>
      </c>
      <c r="I238" s="174">
        <v>13</v>
      </c>
      <c r="J238" s="174">
        <v>13</v>
      </c>
      <c r="K238" s="174">
        <v>18</v>
      </c>
      <c r="L238" s="174">
        <v>12</v>
      </c>
      <c r="M238" s="174">
        <v>18</v>
      </c>
      <c r="N238" s="174">
        <v>12</v>
      </c>
      <c r="O238" s="174">
        <v>17</v>
      </c>
      <c r="P238" s="174">
        <v>17</v>
      </c>
      <c r="Q238" s="174">
        <v>15</v>
      </c>
      <c r="R238" s="174">
        <v>16</v>
      </c>
      <c r="S238" s="174">
        <v>15</v>
      </c>
      <c r="T238" s="174">
        <v>15</v>
      </c>
      <c r="U238" s="174">
        <v>15</v>
      </c>
      <c r="V238" s="174">
        <v>15</v>
      </c>
      <c r="W238" s="174">
        <v>15</v>
      </c>
      <c r="X238" s="174">
        <v>16</v>
      </c>
      <c r="Y238" s="174">
        <v>15</v>
      </c>
      <c r="Z238" s="174">
        <v>14</v>
      </c>
      <c r="AA238" s="174">
        <v>61</v>
      </c>
      <c r="AB238" s="174">
        <v>73</v>
      </c>
      <c r="AC238" s="174">
        <v>64</v>
      </c>
      <c r="AD238" s="174">
        <v>72</v>
      </c>
      <c r="AE238" s="174">
        <v>64</v>
      </c>
      <c r="AF238" s="174">
        <v>55</v>
      </c>
      <c r="AG238" s="174">
        <v>49</v>
      </c>
      <c r="AH238" s="174">
        <v>45</v>
      </c>
      <c r="AI238" s="174">
        <v>36</v>
      </c>
      <c r="AJ238" s="174">
        <v>28</v>
      </c>
      <c r="AK238" s="174">
        <v>16</v>
      </c>
      <c r="AL238" s="174">
        <v>9</v>
      </c>
      <c r="AM238" s="174">
        <v>6</v>
      </c>
      <c r="AN238" s="175">
        <v>3</v>
      </c>
      <c r="AO238" s="176">
        <v>2</v>
      </c>
      <c r="AP238" s="174">
        <v>10</v>
      </c>
      <c r="AQ238" s="175">
        <v>8</v>
      </c>
      <c r="AR238" s="177">
        <v>22</v>
      </c>
      <c r="AS238" s="178">
        <v>419</v>
      </c>
      <c r="AT238" s="176">
        <v>35</v>
      </c>
      <c r="AU238" s="174">
        <v>39</v>
      </c>
      <c r="AV238" s="175">
        <v>186</v>
      </c>
      <c r="AW238" s="178">
        <v>35</v>
      </c>
      <c r="AX238" s="119" t="s">
        <v>45</v>
      </c>
      <c r="AY238" s="155" t="s">
        <v>558</v>
      </c>
      <c r="AZ238" s="156" t="s">
        <v>682</v>
      </c>
    </row>
    <row r="239" spans="1:52" s="183" customFormat="1" ht="16.5" hidden="1" customHeight="1" x14ac:dyDescent="0.2">
      <c r="A239" s="171">
        <v>220507</v>
      </c>
      <c r="B239" s="165" t="s">
        <v>204</v>
      </c>
      <c r="C239" s="165" t="s">
        <v>683</v>
      </c>
      <c r="D239" s="172" t="s">
        <v>684</v>
      </c>
      <c r="E239" s="122">
        <v>14.392857142857144</v>
      </c>
      <c r="F239" s="213">
        <f t="shared" si="80"/>
        <v>575</v>
      </c>
      <c r="G239" s="174">
        <v>12</v>
      </c>
      <c r="H239" s="174">
        <v>11</v>
      </c>
      <c r="I239" s="174">
        <v>8</v>
      </c>
      <c r="J239" s="174">
        <v>9</v>
      </c>
      <c r="K239" s="174">
        <v>12</v>
      </c>
      <c r="L239" s="174">
        <v>8</v>
      </c>
      <c r="M239" s="174">
        <v>12</v>
      </c>
      <c r="N239" s="174">
        <v>8</v>
      </c>
      <c r="O239" s="174">
        <v>11</v>
      </c>
      <c r="P239" s="174">
        <v>11</v>
      </c>
      <c r="Q239" s="174">
        <v>9</v>
      </c>
      <c r="R239" s="174">
        <v>10</v>
      </c>
      <c r="S239" s="174">
        <v>10</v>
      </c>
      <c r="T239" s="174">
        <v>9</v>
      </c>
      <c r="U239" s="174">
        <v>10</v>
      </c>
      <c r="V239" s="174">
        <v>10</v>
      </c>
      <c r="W239" s="174">
        <v>10</v>
      </c>
      <c r="X239" s="174">
        <v>10</v>
      </c>
      <c r="Y239" s="174">
        <v>10</v>
      </c>
      <c r="Z239" s="174">
        <v>9</v>
      </c>
      <c r="AA239" s="174">
        <v>40</v>
      </c>
      <c r="AB239" s="174">
        <v>47</v>
      </c>
      <c r="AC239" s="174">
        <v>41</v>
      </c>
      <c r="AD239" s="174">
        <v>46</v>
      </c>
      <c r="AE239" s="174">
        <v>41</v>
      </c>
      <c r="AF239" s="174">
        <v>36</v>
      </c>
      <c r="AG239" s="174">
        <v>32</v>
      </c>
      <c r="AH239" s="174">
        <v>29</v>
      </c>
      <c r="AI239" s="174">
        <v>23</v>
      </c>
      <c r="AJ239" s="174">
        <v>18</v>
      </c>
      <c r="AK239" s="174">
        <v>11</v>
      </c>
      <c r="AL239" s="174">
        <v>6</v>
      </c>
      <c r="AM239" s="174">
        <v>4</v>
      </c>
      <c r="AN239" s="175">
        <v>2</v>
      </c>
      <c r="AO239" s="176">
        <v>1</v>
      </c>
      <c r="AP239" s="174">
        <v>7</v>
      </c>
      <c r="AQ239" s="175">
        <v>5</v>
      </c>
      <c r="AR239" s="177">
        <v>14</v>
      </c>
      <c r="AS239" s="178">
        <v>272</v>
      </c>
      <c r="AT239" s="176">
        <v>23</v>
      </c>
      <c r="AU239" s="174">
        <v>25</v>
      </c>
      <c r="AV239" s="175">
        <v>121</v>
      </c>
      <c r="AW239" s="178">
        <v>23</v>
      </c>
      <c r="AX239" s="119" t="s">
        <v>45</v>
      </c>
      <c r="AY239" s="155" t="s">
        <v>558</v>
      </c>
      <c r="AZ239" s="156" t="s">
        <v>685</v>
      </c>
    </row>
    <row r="240" spans="1:52" s="183" customFormat="1" ht="16.5" hidden="1" customHeight="1" x14ac:dyDescent="0.2">
      <c r="A240" s="171">
        <v>220507</v>
      </c>
      <c r="B240" s="165" t="s">
        <v>204</v>
      </c>
      <c r="C240" s="165" t="s">
        <v>686</v>
      </c>
      <c r="D240" s="214" t="s">
        <v>687</v>
      </c>
      <c r="E240" s="122">
        <v>15</v>
      </c>
      <c r="F240" s="213">
        <f t="shared" si="80"/>
        <v>596</v>
      </c>
      <c r="G240" s="174">
        <v>12</v>
      </c>
      <c r="H240" s="174">
        <v>11</v>
      </c>
      <c r="I240" s="174">
        <v>9</v>
      </c>
      <c r="J240" s="174">
        <v>9</v>
      </c>
      <c r="K240" s="174">
        <v>12</v>
      </c>
      <c r="L240" s="174">
        <v>8</v>
      </c>
      <c r="M240" s="174">
        <v>12</v>
      </c>
      <c r="N240" s="174">
        <v>8</v>
      </c>
      <c r="O240" s="174">
        <v>12</v>
      </c>
      <c r="P240" s="174">
        <v>11</v>
      </c>
      <c r="Q240" s="174">
        <v>10</v>
      </c>
      <c r="R240" s="174">
        <v>11</v>
      </c>
      <c r="S240" s="174">
        <v>10</v>
      </c>
      <c r="T240" s="174">
        <v>10</v>
      </c>
      <c r="U240" s="174">
        <v>10</v>
      </c>
      <c r="V240" s="174">
        <v>10</v>
      </c>
      <c r="W240" s="174">
        <v>10</v>
      </c>
      <c r="X240" s="174">
        <v>11</v>
      </c>
      <c r="Y240" s="174">
        <v>10</v>
      </c>
      <c r="Z240" s="174">
        <v>9</v>
      </c>
      <c r="AA240" s="174">
        <v>41</v>
      </c>
      <c r="AB240" s="174">
        <v>50</v>
      </c>
      <c r="AC240" s="174">
        <v>43</v>
      </c>
      <c r="AD240" s="174">
        <v>48</v>
      </c>
      <c r="AE240" s="174">
        <v>43</v>
      </c>
      <c r="AF240" s="174">
        <v>37</v>
      </c>
      <c r="AG240" s="174">
        <v>33</v>
      </c>
      <c r="AH240" s="174">
        <v>30</v>
      </c>
      <c r="AI240" s="174">
        <v>24</v>
      </c>
      <c r="AJ240" s="174">
        <v>19</v>
      </c>
      <c r="AK240" s="174">
        <v>11</v>
      </c>
      <c r="AL240" s="174">
        <v>6</v>
      </c>
      <c r="AM240" s="174">
        <v>4</v>
      </c>
      <c r="AN240" s="175">
        <v>2</v>
      </c>
      <c r="AO240" s="176">
        <v>1</v>
      </c>
      <c r="AP240" s="174">
        <v>7</v>
      </c>
      <c r="AQ240" s="175">
        <v>5</v>
      </c>
      <c r="AR240" s="177">
        <v>15</v>
      </c>
      <c r="AS240" s="178">
        <v>284</v>
      </c>
      <c r="AT240" s="176">
        <v>24</v>
      </c>
      <c r="AU240" s="174">
        <v>26</v>
      </c>
      <c r="AV240" s="175">
        <v>126</v>
      </c>
      <c r="AW240" s="178">
        <v>24</v>
      </c>
      <c r="AX240" s="119" t="s">
        <v>45</v>
      </c>
      <c r="AY240" s="155" t="s">
        <v>558</v>
      </c>
      <c r="AZ240" s="156" t="s">
        <v>688</v>
      </c>
    </row>
    <row r="241" spans="1:52" s="183" customFormat="1" ht="16.5" hidden="1" customHeight="1" x14ac:dyDescent="0.2">
      <c r="A241" s="171">
        <v>220507</v>
      </c>
      <c r="B241" s="165" t="s">
        <v>204</v>
      </c>
      <c r="C241" s="165" t="s">
        <v>689</v>
      </c>
      <c r="D241" s="214" t="s">
        <v>690</v>
      </c>
      <c r="E241" s="122">
        <v>14.75</v>
      </c>
      <c r="F241" s="213">
        <f t="shared" si="80"/>
        <v>589</v>
      </c>
      <c r="G241" s="174">
        <v>12</v>
      </c>
      <c r="H241" s="174">
        <v>11</v>
      </c>
      <c r="I241" s="174">
        <v>8</v>
      </c>
      <c r="J241" s="174">
        <v>9</v>
      </c>
      <c r="K241" s="174">
        <v>12</v>
      </c>
      <c r="L241" s="174">
        <v>8</v>
      </c>
      <c r="M241" s="174">
        <v>12</v>
      </c>
      <c r="N241" s="174">
        <v>8</v>
      </c>
      <c r="O241" s="174">
        <v>12</v>
      </c>
      <c r="P241" s="174">
        <v>11</v>
      </c>
      <c r="Q241" s="174">
        <v>10</v>
      </c>
      <c r="R241" s="174">
        <v>10</v>
      </c>
      <c r="S241" s="174">
        <v>10</v>
      </c>
      <c r="T241" s="174">
        <v>10</v>
      </c>
      <c r="U241" s="174">
        <v>10</v>
      </c>
      <c r="V241" s="174">
        <v>10</v>
      </c>
      <c r="W241" s="174">
        <v>10</v>
      </c>
      <c r="X241" s="174">
        <v>10</v>
      </c>
      <c r="Y241" s="174">
        <v>10</v>
      </c>
      <c r="Z241" s="174">
        <v>9</v>
      </c>
      <c r="AA241" s="174">
        <v>41</v>
      </c>
      <c r="AB241" s="174">
        <v>49</v>
      </c>
      <c r="AC241" s="174">
        <v>42</v>
      </c>
      <c r="AD241" s="174">
        <v>48</v>
      </c>
      <c r="AE241" s="174">
        <v>42</v>
      </c>
      <c r="AF241" s="174">
        <v>37</v>
      </c>
      <c r="AG241" s="174">
        <v>32</v>
      </c>
      <c r="AH241" s="174">
        <v>30</v>
      </c>
      <c r="AI241" s="174">
        <v>24</v>
      </c>
      <c r="AJ241" s="174">
        <v>19</v>
      </c>
      <c r="AK241" s="174">
        <v>11</v>
      </c>
      <c r="AL241" s="174">
        <v>6</v>
      </c>
      <c r="AM241" s="174">
        <v>4</v>
      </c>
      <c r="AN241" s="175">
        <v>2</v>
      </c>
      <c r="AO241" s="176">
        <v>1</v>
      </c>
      <c r="AP241" s="174">
        <v>7</v>
      </c>
      <c r="AQ241" s="175">
        <v>5</v>
      </c>
      <c r="AR241" s="177">
        <v>15</v>
      </c>
      <c r="AS241" s="178">
        <v>279</v>
      </c>
      <c r="AT241" s="176">
        <v>23</v>
      </c>
      <c r="AU241" s="174">
        <v>26</v>
      </c>
      <c r="AV241" s="175">
        <v>124</v>
      </c>
      <c r="AW241" s="178">
        <v>24</v>
      </c>
      <c r="AX241" s="119" t="s">
        <v>45</v>
      </c>
      <c r="AY241" s="155" t="s">
        <v>558</v>
      </c>
      <c r="AZ241" s="156" t="s">
        <v>691</v>
      </c>
    </row>
    <row r="242" spans="1:52" s="90" customFormat="1" ht="16.5" hidden="1" customHeight="1" x14ac:dyDescent="0.2">
      <c r="A242" s="158">
        <v>220508</v>
      </c>
      <c r="B242" s="158"/>
      <c r="C242" s="158" t="s">
        <v>22</v>
      </c>
      <c r="D242" s="158" t="s">
        <v>52</v>
      </c>
      <c r="E242" s="158">
        <f>SUM(E244:E248)</f>
        <v>100</v>
      </c>
      <c r="F242" s="158">
        <f t="shared" si="80"/>
        <v>1746</v>
      </c>
      <c r="G242" s="158">
        <v>35</v>
      </c>
      <c r="H242" s="158">
        <v>39</v>
      </c>
      <c r="I242" s="158">
        <v>36</v>
      </c>
      <c r="J242" s="158">
        <v>33</v>
      </c>
      <c r="K242" s="158">
        <v>34</v>
      </c>
      <c r="L242" s="158">
        <v>36</v>
      </c>
      <c r="M242" s="158">
        <v>28</v>
      </c>
      <c r="N242" s="158">
        <v>23</v>
      </c>
      <c r="O242" s="158">
        <v>30</v>
      </c>
      <c r="P242" s="158">
        <v>39</v>
      </c>
      <c r="Q242" s="158">
        <v>29</v>
      </c>
      <c r="R242" s="158">
        <v>35</v>
      </c>
      <c r="S242" s="158">
        <v>26</v>
      </c>
      <c r="T242" s="158">
        <v>37</v>
      </c>
      <c r="U242" s="158">
        <v>28</v>
      </c>
      <c r="V242" s="158">
        <v>26</v>
      </c>
      <c r="W242" s="158">
        <v>34</v>
      </c>
      <c r="X242" s="158">
        <v>31</v>
      </c>
      <c r="Y242" s="158">
        <v>23</v>
      </c>
      <c r="Z242" s="158">
        <v>30</v>
      </c>
      <c r="AA242" s="158">
        <v>91</v>
      </c>
      <c r="AB242" s="158">
        <v>131</v>
      </c>
      <c r="AC242" s="158">
        <v>134</v>
      </c>
      <c r="AD242" s="158">
        <f>+SUM(AD244:AD248)</f>
        <v>165</v>
      </c>
      <c r="AE242" s="158">
        <f t="shared" ref="AE242:AW242" si="95">+SUM(AE244:AE248)</f>
        <v>130</v>
      </c>
      <c r="AF242" s="158">
        <f t="shared" si="95"/>
        <v>103</v>
      </c>
      <c r="AG242" s="158">
        <f t="shared" si="95"/>
        <v>89</v>
      </c>
      <c r="AH242" s="158">
        <f t="shared" si="95"/>
        <v>79</v>
      </c>
      <c r="AI242" s="158">
        <f t="shared" si="95"/>
        <v>72</v>
      </c>
      <c r="AJ242" s="158">
        <f t="shared" si="95"/>
        <v>45</v>
      </c>
      <c r="AK242" s="158">
        <f t="shared" si="95"/>
        <v>33</v>
      </c>
      <c r="AL242" s="158">
        <f t="shared" si="95"/>
        <v>22</v>
      </c>
      <c r="AM242" s="158">
        <f t="shared" si="95"/>
        <v>10</v>
      </c>
      <c r="AN242" s="158">
        <f t="shared" si="95"/>
        <v>10</v>
      </c>
      <c r="AO242" s="158">
        <f t="shared" si="95"/>
        <v>2</v>
      </c>
      <c r="AP242" s="158">
        <f t="shared" si="95"/>
        <v>19</v>
      </c>
      <c r="AQ242" s="158">
        <f t="shared" si="95"/>
        <v>16</v>
      </c>
      <c r="AR242" s="158">
        <f t="shared" si="95"/>
        <v>42</v>
      </c>
      <c r="AS242" s="158">
        <f t="shared" si="95"/>
        <v>821</v>
      </c>
      <c r="AT242" s="158">
        <f t="shared" si="95"/>
        <v>70</v>
      </c>
      <c r="AU242" s="158">
        <f t="shared" si="95"/>
        <v>73</v>
      </c>
      <c r="AV242" s="158">
        <f t="shared" si="95"/>
        <v>359</v>
      </c>
      <c r="AW242" s="158">
        <f t="shared" si="95"/>
        <v>59</v>
      </c>
      <c r="AX242" s="160"/>
      <c r="AY242" s="161"/>
      <c r="AZ242" s="162"/>
    </row>
    <row r="243" spans="1:52" s="180" customFormat="1" ht="16.5" hidden="1" customHeight="1" x14ac:dyDescent="0.2">
      <c r="A243" s="109"/>
      <c r="B243" s="104"/>
      <c r="C243" s="106"/>
      <c r="D243" s="105"/>
      <c r="E243" s="122"/>
      <c r="F243" s="149">
        <f>SUM(G243:AN243)</f>
        <v>100.00000000000001</v>
      </c>
      <c r="G243" s="150">
        <f>G$242*100/$F242</f>
        <v>2.004581901489118</v>
      </c>
      <c r="H243" s="150">
        <f t="shared" ref="H243:AW243" si="96">H$242*100/$F242</f>
        <v>2.2336769759450172</v>
      </c>
      <c r="I243" s="150">
        <f t="shared" si="96"/>
        <v>2.0618556701030926</v>
      </c>
      <c r="J243" s="150">
        <f t="shared" si="96"/>
        <v>1.8900343642611683</v>
      </c>
      <c r="K243" s="150">
        <f t="shared" si="96"/>
        <v>1.9473081328751431</v>
      </c>
      <c r="L243" s="150">
        <f t="shared" si="96"/>
        <v>2.0618556701030926</v>
      </c>
      <c r="M243" s="150">
        <f t="shared" si="96"/>
        <v>1.6036655211912945</v>
      </c>
      <c r="N243" s="150">
        <f t="shared" si="96"/>
        <v>1.3172966781214204</v>
      </c>
      <c r="O243" s="150">
        <f t="shared" si="96"/>
        <v>1.7182130584192439</v>
      </c>
      <c r="P243" s="150">
        <f t="shared" si="96"/>
        <v>2.2336769759450172</v>
      </c>
      <c r="Q243" s="150">
        <f t="shared" si="96"/>
        <v>1.6609392898052693</v>
      </c>
      <c r="R243" s="150">
        <f t="shared" si="96"/>
        <v>2.004581901489118</v>
      </c>
      <c r="S243" s="150">
        <f t="shared" si="96"/>
        <v>1.4891179839633448</v>
      </c>
      <c r="T243" s="150">
        <f t="shared" si="96"/>
        <v>2.1191294387170676</v>
      </c>
      <c r="U243" s="150">
        <f t="shared" si="96"/>
        <v>1.6036655211912945</v>
      </c>
      <c r="V243" s="150">
        <f t="shared" si="96"/>
        <v>1.4891179839633448</v>
      </c>
      <c r="W243" s="150">
        <f t="shared" si="96"/>
        <v>1.9473081328751431</v>
      </c>
      <c r="X243" s="150">
        <f t="shared" si="96"/>
        <v>1.7754868270332187</v>
      </c>
      <c r="Y243" s="150">
        <f t="shared" si="96"/>
        <v>1.3172966781214204</v>
      </c>
      <c r="Z243" s="150">
        <f t="shared" si="96"/>
        <v>1.7182130584192439</v>
      </c>
      <c r="AA243" s="150">
        <f t="shared" si="96"/>
        <v>5.2119129438717069</v>
      </c>
      <c r="AB243" s="150">
        <f t="shared" si="96"/>
        <v>7.5028636884306987</v>
      </c>
      <c r="AC243" s="150">
        <f t="shared" si="96"/>
        <v>7.6746849942726234</v>
      </c>
      <c r="AD243" s="150">
        <f t="shared" si="96"/>
        <v>9.4501718213058421</v>
      </c>
      <c r="AE243" s="150">
        <f t="shared" si="96"/>
        <v>7.4455899198167241</v>
      </c>
      <c r="AF243" s="150">
        <f t="shared" si="96"/>
        <v>5.8991981672394047</v>
      </c>
      <c r="AG243" s="150">
        <f t="shared" si="96"/>
        <v>5.0973654066437568</v>
      </c>
      <c r="AH243" s="150">
        <f t="shared" si="96"/>
        <v>4.5246277205040091</v>
      </c>
      <c r="AI243" s="150">
        <f t="shared" si="96"/>
        <v>4.1237113402061851</v>
      </c>
      <c r="AJ243" s="150">
        <f t="shared" si="96"/>
        <v>2.5773195876288661</v>
      </c>
      <c r="AK243" s="150">
        <f t="shared" si="96"/>
        <v>1.8900343642611683</v>
      </c>
      <c r="AL243" s="150">
        <f t="shared" si="96"/>
        <v>1.2600229095074456</v>
      </c>
      <c r="AM243" s="150">
        <f t="shared" si="96"/>
        <v>0.57273768613974796</v>
      </c>
      <c r="AN243" s="151">
        <f t="shared" si="96"/>
        <v>0.57273768613974796</v>
      </c>
      <c r="AO243" s="152">
        <f t="shared" si="96"/>
        <v>0.11454753722794959</v>
      </c>
      <c r="AP243" s="150">
        <f t="shared" si="96"/>
        <v>1.0882016036655211</v>
      </c>
      <c r="AQ243" s="151">
        <f t="shared" si="96"/>
        <v>0.91638029782359676</v>
      </c>
      <c r="AR243" s="153">
        <f t="shared" si="96"/>
        <v>2.4054982817869415</v>
      </c>
      <c r="AS243" s="154">
        <f t="shared" si="96"/>
        <v>47.021764032073314</v>
      </c>
      <c r="AT243" s="152">
        <f t="shared" si="96"/>
        <v>4.0091638029782359</v>
      </c>
      <c r="AU243" s="150">
        <f t="shared" si="96"/>
        <v>4.1809851088201606</v>
      </c>
      <c r="AV243" s="151">
        <f t="shared" si="96"/>
        <v>20.561282932416955</v>
      </c>
      <c r="AW243" s="154">
        <f t="shared" si="96"/>
        <v>3.3791523482245132</v>
      </c>
      <c r="AX243" s="119"/>
      <c r="AY243" s="155"/>
      <c r="AZ243" s="156"/>
    </row>
    <row r="244" spans="1:52" s="180" customFormat="1" ht="16.5" hidden="1" customHeight="1" x14ac:dyDescent="0.2">
      <c r="A244" s="171">
        <v>220508</v>
      </c>
      <c r="B244" s="165" t="s">
        <v>204</v>
      </c>
      <c r="C244" s="165" t="s">
        <v>692</v>
      </c>
      <c r="D244" s="172" t="s">
        <v>693</v>
      </c>
      <c r="E244" s="122">
        <v>21.664766248574686</v>
      </c>
      <c r="F244" s="213">
        <f t="shared" si="80"/>
        <v>381</v>
      </c>
      <c r="G244" s="174">
        <v>9</v>
      </c>
      <c r="H244" s="174">
        <v>8</v>
      </c>
      <c r="I244" s="174">
        <v>8</v>
      </c>
      <c r="J244" s="174">
        <v>8</v>
      </c>
      <c r="K244" s="174">
        <v>8</v>
      </c>
      <c r="L244" s="174">
        <v>8</v>
      </c>
      <c r="M244" s="174">
        <v>7</v>
      </c>
      <c r="N244" s="174">
        <v>5</v>
      </c>
      <c r="O244" s="174">
        <v>6</v>
      </c>
      <c r="P244" s="174">
        <v>8</v>
      </c>
      <c r="Q244" s="174">
        <v>6</v>
      </c>
      <c r="R244" s="174">
        <v>9</v>
      </c>
      <c r="S244" s="174">
        <v>6</v>
      </c>
      <c r="T244" s="174">
        <v>7</v>
      </c>
      <c r="U244" s="174">
        <v>7</v>
      </c>
      <c r="V244" s="174">
        <v>6</v>
      </c>
      <c r="W244" s="174">
        <v>8</v>
      </c>
      <c r="X244" s="174">
        <v>7</v>
      </c>
      <c r="Y244" s="174">
        <v>5</v>
      </c>
      <c r="Z244" s="174">
        <v>6</v>
      </c>
      <c r="AA244" s="174">
        <v>20</v>
      </c>
      <c r="AB244" s="174">
        <v>28</v>
      </c>
      <c r="AC244" s="174">
        <v>29</v>
      </c>
      <c r="AD244" s="174">
        <v>35</v>
      </c>
      <c r="AE244" s="174">
        <v>28</v>
      </c>
      <c r="AF244" s="174">
        <v>22</v>
      </c>
      <c r="AG244" s="174">
        <v>19</v>
      </c>
      <c r="AH244" s="174">
        <v>17</v>
      </c>
      <c r="AI244" s="174">
        <v>15</v>
      </c>
      <c r="AJ244" s="174">
        <v>9</v>
      </c>
      <c r="AK244" s="174">
        <v>8</v>
      </c>
      <c r="AL244" s="174">
        <v>5</v>
      </c>
      <c r="AM244" s="174">
        <v>2</v>
      </c>
      <c r="AN244" s="175">
        <v>2</v>
      </c>
      <c r="AO244" s="176">
        <v>1</v>
      </c>
      <c r="AP244" s="174">
        <v>4</v>
      </c>
      <c r="AQ244" s="175">
        <v>4</v>
      </c>
      <c r="AR244" s="177">
        <v>9</v>
      </c>
      <c r="AS244" s="178">
        <v>177</v>
      </c>
      <c r="AT244" s="176">
        <v>14</v>
      </c>
      <c r="AU244" s="174">
        <v>16</v>
      </c>
      <c r="AV244" s="175">
        <v>78</v>
      </c>
      <c r="AW244" s="178">
        <v>13</v>
      </c>
      <c r="AX244" s="119" t="s">
        <v>45</v>
      </c>
      <c r="AY244" s="155" t="s">
        <v>558</v>
      </c>
      <c r="AZ244" s="156" t="s">
        <v>694</v>
      </c>
    </row>
    <row r="245" spans="1:52" s="180" customFormat="1" ht="16.5" hidden="1" customHeight="1" x14ac:dyDescent="0.2">
      <c r="A245" s="171">
        <v>220508</v>
      </c>
      <c r="B245" s="165" t="s">
        <v>200</v>
      </c>
      <c r="C245" s="165" t="s">
        <v>695</v>
      </c>
      <c r="D245" s="214" t="s">
        <v>696</v>
      </c>
      <c r="E245" s="122">
        <v>46.636259977194982</v>
      </c>
      <c r="F245" s="213">
        <f t="shared" si="80"/>
        <v>814</v>
      </c>
      <c r="G245" s="174">
        <v>16</v>
      </c>
      <c r="H245" s="174">
        <v>18</v>
      </c>
      <c r="I245" s="174">
        <v>17</v>
      </c>
      <c r="J245" s="174">
        <v>15</v>
      </c>
      <c r="K245" s="174">
        <v>16</v>
      </c>
      <c r="L245" s="174">
        <v>17</v>
      </c>
      <c r="M245" s="174">
        <v>13</v>
      </c>
      <c r="N245" s="174">
        <v>11</v>
      </c>
      <c r="O245" s="174">
        <v>14</v>
      </c>
      <c r="P245" s="174">
        <v>18</v>
      </c>
      <c r="Q245" s="174">
        <v>14</v>
      </c>
      <c r="R245" s="174">
        <v>16</v>
      </c>
      <c r="S245" s="174">
        <v>12</v>
      </c>
      <c r="T245" s="174">
        <v>17</v>
      </c>
      <c r="U245" s="174">
        <v>13</v>
      </c>
      <c r="V245" s="174">
        <v>12</v>
      </c>
      <c r="W245" s="174">
        <v>16</v>
      </c>
      <c r="X245" s="174">
        <v>14</v>
      </c>
      <c r="Y245" s="174">
        <v>11</v>
      </c>
      <c r="Z245" s="174">
        <v>14</v>
      </c>
      <c r="AA245" s="174">
        <v>42</v>
      </c>
      <c r="AB245" s="174">
        <v>61</v>
      </c>
      <c r="AC245" s="174">
        <v>62</v>
      </c>
      <c r="AD245" s="174">
        <v>77</v>
      </c>
      <c r="AE245" s="174">
        <v>61</v>
      </c>
      <c r="AF245" s="174">
        <v>48</v>
      </c>
      <c r="AG245" s="174">
        <v>42</v>
      </c>
      <c r="AH245" s="174">
        <v>37</v>
      </c>
      <c r="AI245" s="174">
        <v>34</v>
      </c>
      <c r="AJ245" s="174">
        <v>21</v>
      </c>
      <c r="AK245" s="174">
        <v>15</v>
      </c>
      <c r="AL245" s="174">
        <v>10</v>
      </c>
      <c r="AM245" s="174">
        <v>5</v>
      </c>
      <c r="AN245" s="175">
        <v>5</v>
      </c>
      <c r="AO245" s="176">
        <v>1</v>
      </c>
      <c r="AP245" s="174">
        <v>9</v>
      </c>
      <c r="AQ245" s="175">
        <v>7</v>
      </c>
      <c r="AR245" s="177">
        <v>20</v>
      </c>
      <c r="AS245" s="178">
        <v>383</v>
      </c>
      <c r="AT245" s="176">
        <v>33</v>
      </c>
      <c r="AU245" s="174">
        <v>34</v>
      </c>
      <c r="AV245" s="175">
        <v>167</v>
      </c>
      <c r="AW245" s="178">
        <v>28</v>
      </c>
      <c r="AX245" s="119" t="s">
        <v>45</v>
      </c>
      <c r="AY245" s="155" t="s">
        <v>558</v>
      </c>
      <c r="AZ245" s="156" t="s">
        <v>697</v>
      </c>
    </row>
    <row r="246" spans="1:52" s="183" customFormat="1" ht="16.5" hidden="1" customHeight="1" x14ac:dyDescent="0.2">
      <c r="A246" s="171">
        <v>220508</v>
      </c>
      <c r="B246" s="165" t="s">
        <v>204</v>
      </c>
      <c r="C246" s="165" t="s">
        <v>698</v>
      </c>
      <c r="D246" s="214" t="s">
        <v>699</v>
      </c>
      <c r="E246" s="122">
        <v>12.428734321550742</v>
      </c>
      <c r="F246" s="213">
        <f t="shared" si="80"/>
        <v>216</v>
      </c>
      <c r="G246" s="174">
        <v>4</v>
      </c>
      <c r="H246" s="174">
        <v>5</v>
      </c>
      <c r="I246" s="174">
        <v>4</v>
      </c>
      <c r="J246" s="174">
        <v>4</v>
      </c>
      <c r="K246" s="174">
        <v>4</v>
      </c>
      <c r="L246" s="174">
        <v>4</v>
      </c>
      <c r="M246" s="174">
        <v>3</v>
      </c>
      <c r="N246" s="174">
        <v>3</v>
      </c>
      <c r="O246" s="174">
        <v>4</v>
      </c>
      <c r="P246" s="174">
        <v>5</v>
      </c>
      <c r="Q246" s="174">
        <v>4</v>
      </c>
      <c r="R246" s="174">
        <v>4</v>
      </c>
      <c r="S246" s="174">
        <v>3</v>
      </c>
      <c r="T246" s="174">
        <v>5</v>
      </c>
      <c r="U246" s="174">
        <v>3</v>
      </c>
      <c r="V246" s="174">
        <v>3</v>
      </c>
      <c r="W246" s="174">
        <v>4</v>
      </c>
      <c r="X246" s="174">
        <v>4</v>
      </c>
      <c r="Y246" s="174">
        <v>3</v>
      </c>
      <c r="Z246" s="174">
        <v>4</v>
      </c>
      <c r="AA246" s="174">
        <v>11</v>
      </c>
      <c r="AB246" s="174">
        <v>16</v>
      </c>
      <c r="AC246" s="174">
        <v>17</v>
      </c>
      <c r="AD246" s="174">
        <v>21</v>
      </c>
      <c r="AE246" s="174">
        <v>16</v>
      </c>
      <c r="AF246" s="174">
        <v>13</v>
      </c>
      <c r="AG246" s="174">
        <v>11</v>
      </c>
      <c r="AH246" s="174">
        <v>10</v>
      </c>
      <c r="AI246" s="174">
        <v>9</v>
      </c>
      <c r="AJ246" s="174">
        <v>6</v>
      </c>
      <c r="AK246" s="174">
        <v>4</v>
      </c>
      <c r="AL246" s="174">
        <v>3</v>
      </c>
      <c r="AM246" s="174">
        <v>1</v>
      </c>
      <c r="AN246" s="175">
        <v>1</v>
      </c>
      <c r="AO246" s="176">
        <v>0</v>
      </c>
      <c r="AP246" s="174">
        <v>2</v>
      </c>
      <c r="AQ246" s="175">
        <v>2</v>
      </c>
      <c r="AR246" s="177">
        <v>5</v>
      </c>
      <c r="AS246" s="178">
        <v>102</v>
      </c>
      <c r="AT246" s="176">
        <v>9</v>
      </c>
      <c r="AU246" s="174">
        <v>9</v>
      </c>
      <c r="AV246" s="175">
        <v>45</v>
      </c>
      <c r="AW246" s="178">
        <v>7</v>
      </c>
      <c r="AX246" s="119" t="s">
        <v>45</v>
      </c>
      <c r="AY246" s="155" t="s">
        <v>558</v>
      </c>
      <c r="AZ246" s="156" t="s">
        <v>700</v>
      </c>
    </row>
    <row r="247" spans="1:52" s="183" customFormat="1" ht="16.5" hidden="1" customHeight="1" x14ac:dyDescent="0.2">
      <c r="A247" s="171">
        <v>220508</v>
      </c>
      <c r="B247" s="165" t="s">
        <v>204</v>
      </c>
      <c r="C247" s="165" t="s">
        <v>701</v>
      </c>
      <c r="D247" s="214" t="s">
        <v>702</v>
      </c>
      <c r="E247" s="122">
        <v>15.051311288483465</v>
      </c>
      <c r="F247" s="213">
        <f t="shared" si="80"/>
        <v>264</v>
      </c>
      <c r="G247" s="174">
        <v>5</v>
      </c>
      <c r="H247" s="174">
        <v>6</v>
      </c>
      <c r="I247" s="174">
        <v>5</v>
      </c>
      <c r="J247" s="174">
        <v>5</v>
      </c>
      <c r="K247" s="174">
        <v>5</v>
      </c>
      <c r="L247" s="174">
        <v>5</v>
      </c>
      <c r="M247" s="174">
        <v>4</v>
      </c>
      <c r="N247" s="174">
        <v>3</v>
      </c>
      <c r="O247" s="174">
        <v>5</v>
      </c>
      <c r="P247" s="174">
        <v>6</v>
      </c>
      <c r="Q247" s="174">
        <v>4</v>
      </c>
      <c r="R247" s="174">
        <v>5</v>
      </c>
      <c r="S247" s="174">
        <v>4</v>
      </c>
      <c r="T247" s="174">
        <v>6</v>
      </c>
      <c r="U247" s="174">
        <v>4</v>
      </c>
      <c r="V247" s="174">
        <v>4</v>
      </c>
      <c r="W247" s="174">
        <v>5</v>
      </c>
      <c r="X247" s="174">
        <v>5</v>
      </c>
      <c r="Y247" s="174">
        <v>3</v>
      </c>
      <c r="Z247" s="174">
        <v>5</v>
      </c>
      <c r="AA247" s="174">
        <v>14</v>
      </c>
      <c r="AB247" s="174">
        <v>20</v>
      </c>
      <c r="AC247" s="174">
        <v>20</v>
      </c>
      <c r="AD247" s="174">
        <v>25</v>
      </c>
      <c r="AE247" s="174">
        <v>20</v>
      </c>
      <c r="AF247" s="174">
        <v>16</v>
      </c>
      <c r="AG247" s="174">
        <v>13</v>
      </c>
      <c r="AH247" s="174">
        <v>12</v>
      </c>
      <c r="AI247" s="174">
        <v>11</v>
      </c>
      <c r="AJ247" s="174">
        <v>7</v>
      </c>
      <c r="AK247" s="174">
        <v>5</v>
      </c>
      <c r="AL247" s="174">
        <v>3</v>
      </c>
      <c r="AM247" s="174">
        <v>2</v>
      </c>
      <c r="AN247" s="175">
        <v>2</v>
      </c>
      <c r="AO247" s="176">
        <v>0</v>
      </c>
      <c r="AP247" s="174">
        <v>3</v>
      </c>
      <c r="AQ247" s="175">
        <v>2</v>
      </c>
      <c r="AR247" s="177">
        <v>6</v>
      </c>
      <c r="AS247" s="178">
        <v>124</v>
      </c>
      <c r="AT247" s="176">
        <v>11</v>
      </c>
      <c r="AU247" s="174">
        <v>11</v>
      </c>
      <c r="AV247" s="175">
        <v>54</v>
      </c>
      <c r="AW247" s="178">
        <v>9</v>
      </c>
      <c r="AX247" s="119" t="s">
        <v>45</v>
      </c>
      <c r="AY247" s="155" t="s">
        <v>558</v>
      </c>
      <c r="AZ247" s="156" t="s">
        <v>703</v>
      </c>
    </row>
    <row r="248" spans="1:52" s="183" customFormat="1" ht="16.5" hidden="1" customHeight="1" x14ac:dyDescent="0.2">
      <c r="A248" s="171">
        <v>220508</v>
      </c>
      <c r="B248" s="165" t="s">
        <v>204</v>
      </c>
      <c r="C248" s="165" t="s">
        <v>704</v>
      </c>
      <c r="D248" s="214" t="s">
        <v>705</v>
      </c>
      <c r="E248" s="122">
        <v>4.2189281641961234</v>
      </c>
      <c r="F248" s="213">
        <f t="shared" ref="F248:F311" si="97">SUM(G248:AN248)</f>
        <v>71</v>
      </c>
      <c r="G248" s="174">
        <v>1</v>
      </c>
      <c r="H248" s="174">
        <v>2</v>
      </c>
      <c r="I248" s="174">
        <v>2</v>
      </c>
      <c r="J248" s="174">
        <v>1</v>
      </c>
      <c r="K248" s="174">
        <v>1</v>
      </c>
      <c r="L248" s="174">
        <v>2</v>
      </c>
      <c r="M248" s="174">
        <v>1</v>
      </c>
      <c r="N248" s="174">
        <v>1</v>
      </c>
      <c r="O248" s="174">
        <v>1</v>
      </c>
      <c r="P248" s="174">
        <v>2</v>
      </c>
      <c r="Q248" s="174">
        <v>1</v>
      </c>
      <c r="R248" s="174">
        <v>1</v>
      </c>
      <c r="S248" s="174">
        <v>1</v>
      </c>
      <c r="T248" s="174">
        <v>2</v>
      </c>
      <c r="U248" s="174">
        <v>1</v>
      </c>
      <c r="V248" s="174">
        <v>1</v>
      </c>
      <c r="W248" s="174">
        <v>1</v>
      </c>
      <c r="X248" s="174">
        <v>1</v>
      </c>
      <c r="Y248" s="174">
        <v>1</v>
      </c>
      <c r="Z248" s="174">
        <v>1</v>
      </c>
      <c r="AA248" s="174">
        <v>4</v>
      </c>
      <c r="AB248" s="174">
        <v>6</v>
      </c>
      <c r="AC248" s="174">
        <v>6</v>
      </c>
      <c r="AD248" s="174">
        <v>7</v>
      </c>
      <c r="AE248" s="174">
        <v>5</v>
      </c>
      <c r="AF248" s="174">
        <v>4</v>
      </c>
      <c r="AG248" s="174">
        <v>4</v>
      </c>
      <c r="AH248" s="174">
        <v>3</v>
      </c>
      <c r="AI248" s="174">
        <v>3</v>
      </c>
      <c r="AJ248" s="174">
        <v>2</v>
      </c>
      <c r="AK248" s="174">
        <v>1</v>
      </c>
      <c r="AL248" s="174">
        <v>1</v>
      </c>
      <c r="AM248" s="174">
        <v>0</v>
      </c>
      <c r="AN248" s="175">
        <v>0</v>
      </c>
      <c r="AO248" s="176">
        <v>0</v>
      </c>
      <c r="AP248" s="174">
        <v>1</v>
      </c>
      <c r="AQ248" s="175">
        <v>1</v>
      </c>
      <c r="AR248" s="177">
        <v>2</v>
      </c>
      <c r="AS248" s="178">
        <v>35</v>
      </c>
      <c r="AT248" s="176">
        <v>3</v>
      </c>
      <c r="AU248" s="174">
        <v>3</v>
      </c>
      <c r="AV248" s="175">
        <v>15</v>
      </c>
      <c r="AW248" s="178">
        <v>2</v>
      </c>
      <c r="AX248" s="119" t="s">
        <v>45</v>
      </c>
      <c r="AY248" s="155" t="s">
        <v>558</v>
      </c>
      <c r="AZ248" s="156" t="s">
        <v>706</v>
      </c>
    </row>
    <row r="249" spans="1:52" s="90" customFormat="1" ht="16.5" hidden="1" customHeight="1" x14ac:dyDescent="0.2">
      <c r="A249" s="158">
        <v>220509</v>
      </c>
      <c r="B249" s="158"/>
      <c r="C249" s="158" t="s">
        <v>22</v>
      </c>
      <c r="D249" s="158" t="s">
        <v>53</v>
      </c>
      <c r="E249" s="158">
        <f>SUM(E251)</f>
        <v>100</v>
      </c>
      <c r="F249" s="158">
        <f t="shared" si="97"/>
        <v>1802</v>
      </c>
      <c r="G249" s="158">
        <v>28</v>
      </c>
      <c r="H249" s="158">
        <v>32</v>
      </c>
      <c r="I249" s="158">
        <v>28</v>
      </c>
      <c r="J249" s="158">
        <v>31</v>
      </c>
      <c r="K249" s="158">
        <v>32</v>
      </c>
      <c r="L249" s="158">
        <v>23</v>
      </c>
      <c r="M249" s="158">
        <v>19</v>
      </c>
      <c r="N249" s="158">
        <v>34</v>
      </c>
      <c r="O249" s="158">
        <v>20</v>
      </c>
      <c r="P249" s="158">
        <v>26</v>
      </c>
      <c r="Q249" s="158">
        <v>34</v>
      </c>
      <c r="R249" s="158">
        <v>27</v>
      </c>
      <c r="S249" s="158">
        <v>28</v>
      </c>
      <c r="T249" s="158">
        <v>35</v>
      </c>
      <c r="U249" s="158">
        <v>32</v>
      </c>
      <c r="V249" s="158">
        <v>30</v>
      </c>
      <c r="W249" s="158">
        <v>34</v>
      </c>
      <c r="X249" s="158">
        <v>32</v>
      </c>
      <c r="Y249" s="158">
        <v>33</v>
      </c>
      <c r="Z249" s="158">
        <v>21</v>
      </c>
      <c r="AA249" s="158">
        <v>128</v>
      </c>
      <c r="AB249" s="158">
        <v>133</v>
      </c>
      <c r="AC249" s="158">
        <v>117</v>
      </c>
      <c r="AD249" s="158">
        <v>126</v>
      </c>
      <c r="AE249" s="158">
        <v>138</v>
      </c>
      <c r="AF249" s="158">
        <v>122</v>
      </c>
      <c r="AG249" s="158">
        <v>114</v>
      </c>
      <c r="AH249" s="158">
        <v>117</v>
      </c>
      <c r="AI249" s="158">
        <v>74</v>
      </c>
      <c r="AJ249" s="158">
        <v>52</v>
      </c>
      <c r="AK249" s="158">
        <v>45</v>
      </c>
      <c r="AL249" s="158">
        <v>29</v>
      </c>
      <c r="AM249" s="158">
        <v>16</v>
      </c>
      <c r="AN249" s="184">
        <v>12</v>
      </c>
      <c r="AO249" s="185">
        <v>4</v>
      </c>
      <c r="AP249" s="158">
        <v>15</v>
      </c>
      <c r="AQ249" s="184">
        <v>13</v>
      </c>
      <c r="AR249" s="186">
        <v>34</v>
      </c>
      <c r="AS249" s="187">
        <v>779</v>
      </c>
      <c r="AT249" s="185">
        <v>80</v>
      </c>
      <c r="AU249" s="158">
        <v>77</v>
      </c>
      <c r="AV249" s="184">
        <v>284</v>
      </c>
      <c r="AW249" s="188">
        <v>82</v>
      </c>
      <c r="AX249" s="160"/>
      <c r="AY249" s="161"/>
      <c r="AZ249" s="162"/>
    </row>
    <row r="250" spans="1:52" s="180" customFormat="1" ht="16.5" hidden="1" customHeight="1" x14ac:dyDescent="0.2">
      <c r="A250" s="109"/>
      <c r="B250" s="104"/>
      <c r="C250" s="106"/>
      <c r="D250" s="105"/>
      <c r="E250" s="122"/>
      <c r="F250" s="149">
        <f>SUM(G250:AN250)</f>
        <v>100</v>
      </c>
      <c r="G250" s="150">
        <f>G$249*100/$F249</f>
        <v>1.5538290788013318</v>
      </c>
      <c r="H250" s="150">
        <f t="shared" ref="H250:AW250" si="98">H$249*100/$F249</f>
        <v>1.7758046614872365</v>
      </c>
      <c r="I250" s="150">
        <f t="shared" si="98"/>
        <v>1.5538290788013318</v>
      </c>
      <c r="J250" s="150">
        <f t="shared" si="98"/>
        <v>1.7203107658157604</v>
      </c>
      <c r="K250" s="150">
        <f t="shared" si="98"/>
        <v>1.7758046614872365</v>
      </c>
      <c r="L250" s="150">
        <f t="shared" si="98"/>
        <v>1.2763596004439512</v>
      </c>
      <c r="M250" s="150">
        <f t="shared" si="98"/>
        <v>1.0543840177580466</v>
      </c>
      <c r="N250" s="150">
        <f t="shared" si="98"/>
        <v>1.8867924528301887</v>
      </c>
      <c r="O250" s="150">
        <f t="shared" si="98"/>
        <v>1.1098779134295227</v>
      </c>
      <c r="P250" s="150">
        <f t="shared" si="98"/>
        <v>1.4428412874583796</v>
      </c>
      <c r="Q250" s="150">
        <f t="shared" si="98"/>
        <v>1.8867924528301887</v>
      </c>
      <c r="R250" s="150">
        <f t="shared" si="98"/>
        <v>1.4983351831298557</v>
      </c>
      <c r="S250" s="150">
        <f t="shared" si="98"/>
        <v>1.5538290788013318</v>
      </c>
      <c r="T250" s="150">
        <f t="shared" si="98"/>
        <v>1.9422863485016648</v>
      </c>
      <c r="U250" s="150">
        <f t="shared" si="98"/>
        <v>1.7758046614872365</v>
      </c>
      <c r="V250" s="150">
        <f t="shared" si="98"/>
        <v>1.664816870144284</v>
      </c>
      <c r="W250" s="150">
        <f t="shared" si="98"/>
        <v>1.8867924528301887</v>
      </c>
      <c r="X250" s="150">
        <f t="shared" si="98"/>
        <v>1.7758046614872365</v>
      </c>
      <c r="Y250" s="150">
        <f t="shared" si="98"/>
        <v>1.8312985571587126</v>
      </c>
      <c r="Z250" s="150">
        <f t="shared" si="98"/>
        <v>1.1653718091009988</v>
      </c>
      <c r="AA250" s="150">
        <f t="shared" si="98"/>
        <v>7.1032186459489459</v>
      </c>
      <c r="AB250" s="150">
        <f t="shared" si="98"/>
        <v>7.3806881243063263</v>
      </c>
      <c r="AC250" s="150">
        <f t="shared" si="98"/>
        <v>6.4927857935627085</v>
      </c>
      <c r="AD250" s="150">
        <f t="shared" si="98"/>
        <v>6.9922308546059933</v>
      </c>
      <c r="AE250" s="150">
        <f t="shared" si="98"/>
        <v>7.6581576026637066</v>
      </c>
      <c r="AF250" s="150">
        <f t="shared" si="98"/>
        <v>6.7702552719200888</v>
      </c>
      <c r="AG250" s="150">
        <f t="shared" si="98"/>
        <v>6.3263041065482799</v>
      </c>
      <c r="AH250" s="150">
        <f t="shared" si="98"/>
        <v>6.4927857935627085</v>
      </c>
      <c r="AI250" s="150">
        <f t="shared" si="98"/>
        <v>4.1065482796892345</v>
      </c>
      <c r="AJ250" s="150">
        <f t="shared" si="98"/>
        <v>2.8856825749167592</v>
      </c>
      <c r="AK250" s="150">
        <f t="shared" si="98"/>
        <v>2.4972253052164262</v>
      </c>
      <c r="AL250" s="150">
        <f t="shared" si="98"/>
        <v>1.6093229744728079</v>
      </c>
      <c r="AM250" s="150">
        <f t="shared" si="98"/>
        <v>0.88790233074361824</v>
      </c>
      <c r="AN250" s="151">
        <f t="shared" si="98"/>
        <v>0.66592674805771368</v>
      </c>
      <c r="AO250" s="152">
        <f t="shared" si="98"/>
        <v>0.22197558268590456</v>
      </c>
      <c r="AP250" s="150">
        <f t="shared" si="98"/>
        <v>0.83240843507214202</v>
      </c>
      <c r="AQ250" s="151">
        <f t="shared" si="98"/>
        <v>0.72142064372918979</v>
      </c>
      <c r="AR250" s="153">
        <f t="shared" si="98"/>
        <v>1.8867924528301887</v>
      </c>
      <c r="AS250" s="154">
        <f t="shared" si="98"/>
        <v>43.229744728079915</v>
      </c>
      <c r="AT250" s="152">
        <f t="shared" si="98"/>
        <v>4.4395116537180908</v>
      </c>
      <c r="AU250" s="150">
        <f t="shared" si="98"/>
        <v>4.2730299667036622</v>
      </c>
      <c r="AV250" s="151">
        <f t="shared" si="98"/>
        <v>15.760266370699224</v>
      </c>
      <c r="AW250" s="154">
        <f t="shared" si="98"/>
        <v>4.5504994450610434</v>
      </c>
      <c r="AX250" s="119"/>
      <c r="AY250" s="155"/>
      <c r="AZ250" s="156"/>
    </row>
    <row r="251" spans="1:52" s="183" customFormat="1" ht="16.5" hidden="1" customHeight="1" x14ac:dyDescent="0.2">
      <c r="A251" s="171">
        <v>220509</v>
      </c>
      <c r="B251" s="165" t="s">
        <v>204</v>
      </c>
      <c r="C251" s="165" t="s">
        <v>707</v>
      </c>
      <c r="D251" s="172" t="s">
        <v>708</v>
      </c>
      <c r="E251" s="122">
        <v>100</v>
      </c>
      <c r="F251" s="213">
        <f t="shared" si="97"/>
        <v>1802</v>
      </c>
      <c r="G251" s="189">
        <v>28</v>
      </c>
      <c r="H251" s="189">
        <v>32</v>
      </c>
      <c r="I251" s="189">
        <v>28</v>
      </c>
      <c r="J251" s="189">
        <v>31</v>
      </c>
      <c r="K251" s="189">
        <v>32</v>
      </c>
      <c r="L251" s="189">
        <v>23</v>
      </c>
      <c r="M251" s="189">
        <v>19</v>
      </c>
      <c r="N251" s="189">
        <v>34</v>
      </c>
      <c r="O251" s="189">
        <v>20</v>
      </c>
      <c r="P251" s="189">
        <v>26</v>
      </c>
      <c r="Q251" s="189">
        <v>34</v>
      </c>
      <c r="R251" s="189">
        <v>27</v>
      </c>
      <c r="S251" s="189">
        <v>28</v>
      </c>
      <c r="T251" s="189">
        <v>35</v>
      </c>
      <c r="U251" s="189">
        <v>32</v>
      </c>
      <c r="V251" s="189">
        <v>30</v>
      </c>
      <c r="W251" s="189">
        <v>34</v>
      </c>
      <c r="X251" s="189">
        <v>32</v>
      </c>
      <c r="Y251" s="189">
        <v>33</v>
      </c>
      <c r="Z251" s="189">
        <v>21</v>
      </c>
      <c r="AA251" s="189">
        <v>128</v>
      </c>
      <c r="AB251" s="189">
        <v>133</v>
      </c>
      <c r="AC251" s="189">
        <v>117</v>
      </c>
      <c r="AD251" s="189">
        <v>126</v>
      </c>
      <c r="AE251" s="189">
        <v>138</v>
      </c>
      <c r="AF251" s="189">
        <v>122</v>
      </c>
      <c r="AG251" s="189">
        <v>114</v>
      </c>
      <c r="AH251" s="189">
        <v>117</v>
      </c>
      <c r="AI251" s="189">
        <v>74</v>
      </c>
      <c r="AJ251" s="189">
        <v>52</v>
      </c>
      <c r="AK251" s="189">
        <v>45</v>
      </c>
      <c r="AL251" s="189">
        <v>29</v>
      </c>
      <c r="AM251" s="189">
        <v>16</v>
      </c>
      <c r="AN251" s="190">
        <v>12</v>
      </c>
      <c r="AO251" s="191">
        <v>4</v>
      </c>
      <c r="AP251" s="189">
        <v>15</v>
      </c>
      <c r="AQ251" s="190">
        <v>13</v>
      </c>
      <c r="AR251" s="192">
        <v>34</v>
      </c>
      <c r="AS251" s="193">
        <v>779</v>
      </c>
      <c r="AT251" s="191">
        <v>80</v>
      </c>
      <c r="AU251" s="189">
        <v>77</v>
      </c>
      <c r="AV251" s="190">
        <v>284</v>
      </c>
      <c r="AW251" s="194">
        <v>82</v>
      </c>
      <c r="AX251" s="119" t="s">
        <v>45</v>
      </c>
      <c r="AY251" s="155" t="s">
        <v>54</v>
      </c>
      <c r="AZ251" s="156" t="s">
        <v>709</v>
      </c>
    </row>
    <row r="252" spans="1:52" s="90" customFormat="1" ht="16.5" hidden="1" customHeight="1" x14ac:dyDescent="0.2">
      <c r="A252" s="158">
        <v>220510</v>
      </c>
      <c r="B252" s="158"/>
      <c r="C252" s="158" t="s">
        <v>22</v>
      </c>
      <c r="D252" s="158" t="s">
        <v>54</v>
      </c>
      <c r="E252" s="158">
        <f>SUM(E254:E257)</f>
        <v>100</v>
      </c>
      <c r="F252" s="158">
        <f t="shared" si="97"/>
        <v>14853</v>
      </c>
      <c r="G252" s="158">
        <v>280</v>
      </c>
      <c r="H252" s="158">
        <v>255</v>
      </c>
      <c r="I252" s="158">
        <v>259</v>
      </c>
      <c r="J252" s="158">
        <v>243</v>
      </c>
      <c r="K252" s="158">
        <v>308</v>
      </c>
      <c r="L252" s="158">
        <v>318</v>
      </c>
      <c r="M252" s="158">
        <v>278</v>
      </c>
      <c r="N252" s="158">
        <v>272</v>
      </c>
      <c r="O252" s="158">
        <v>288</v>
      </c>
      <c r="P252" s="158">
        <v>286</v>
      </c>
      <c r="Q252" s="158">
        <v>297</v>
      </c>
      <c r="R252" s="158">
        <v>331</v>
      </c>
      <c r="S252" s="158">
        <v>267</v>
      </c>
      <c r="T252" s="158">
        <v>303</v>
      </c>
      <c r="U252" s="158">
        <v>279</v>
      </c>
      <c r="V252" s="158">
        <v>320</v>
      </c>
      <c r="W252" s="158">
        <v>301</v>
      </c>
      <c r="X252" s="158">
        <v>273</v>
      </c>
      <c r="Y252" s="158">
        <v>266</v>
      </c>
      <c r="Z252" s="158">
        <v>265</v>
      </c>
      <c r="AA252" s="158">
        <v>1192</v>
      </c>
      <c r="AB252" s="158">
        <v>1107</v>
      </c>
      <c r="AC252" s="158">
        <v>1179</v>
      </c>
      <c r="AD252" s="158">
        <f>+SUM(AD254:AD257)</f>
        <v>1032</v>
      </c>
      <c r="AE252" s="158">
        <f t="shared" ref="AE252:AW252" si="99">+SUM(AE254:AE257)</f>
        <v>899</v>
      </c>
      <c r="AF252" s="158">
        <f t="shared" si="99"/>
        <v>786</v>
      </c>
      <c r="AG252" s="158">
        <f t="shared" si="99"/>
        <v>769</v>
      </c>
      <c r="AH252" s="158">
        <f t="shared" si="99"/>
        <v>667</v>
      </c>
      <c r="AI252" s="158">
        <f t="shared" si="99"/>
        <v>514</v>
      </c>
      <c r="AJ252" s="158">
        <f t="shared" si="99"/>
        <v>411</v>
      </c>
      <c r="AK252" s="158">
        <f t="shared" si="99"/>
        <v>247</v>
      </c>
      <c r="AL252" s="158">
        <f t="shared" si="99"/>
        <v>176</v>
      </c>
      <c r="AM252" s="158">
        <f t="shared" si="99"/>
        <v>109</v>
      </c>
      <c r="AN252" s="158">
        <f t="shared" si="99"/>
        <v>76</v>
      </c>
      <c r="AO252" s="158">
        <f t="shared" si="99"/>
        <v>21</v>
      </c>
      <c r="AP252" s="158">
        <f t="shared" si="99"/>
        <v>131</v>
      </c>
      <c r="AQ252" s="158">
        <f t="shared" si="99"/>
        <v>149</v>
      </c>
      <c r="AR252" s="158">
        <f t="shared" si="99"/>
        <v>338</v>
      </c>
      <c r="AS252" s="158">
        <f t="shared" si="99"/>
        <v>7268</v>
      </c>
      <c r="AT252" s="158">
        <f t="shared" si="99"/>
        <v>698</v>
      </c>
      <c r="AU252" s="158">
        <f t="shared" si="99"/>
        <v>751</v>
      </c>
      <c r="AV252" s="158">
        <f t="shared" si="99"/>
        <v>3245</v>
      </c>
      <c r="AW252" s="158">
        <f t="shared" si="99"/>
        <v>427</v>
      </c>
      <c r="AX252" s="119"/>
      <c r="AY252" s="182"/>
      <c r="AZ252" s="162"/>
    </row>
    <row r="253" spans="1:52" s="180" customFormat="1" ht="16.5" hidden="1" customHeight="1" x14ac:dyDescent="0.2">
      <c r="A253" s="109"/>
      <c r="B253" s="104"/>
      <c r="C253" s="106"/>
      <c r="D253" s="105"/>
      <c r="E253" s="122"/>
      <c r="F253" s="149">
        <f>SUM(G253:AN253)</f>
        <v>100.00000000000003</v>
      </c>
      <c r="G253" s="150">
        <f>G$252*100/$F252</f>
        <v>1.8851410489463407</v>
      </c>
      <c r="H253" s="150">
        <f t="shared" ref="H253:AW253" si="100">H$252*100/$F252</f>
        <v>1.7168248838618461</v>
      </c>
      <c r="I253" s="150">
        <f t="shared" si="100"/>
        <v>1.7437554702753653</v>
      </c>
      <c r="J253" s="150">
        <f t="shared" si="100"/>
        <v>1.6360331246212887</v>
      </c>
      <c r="K253" s="150">
        <f t="shared" si="100"/>
        <v>2.0736551538409751</v>
      </c>
      <c r="L253" s="150">
        <f t="shared" si="100"/>
        <v>2.1409816198747729</v>
      </c>
      <c r="M253" s="150">
        <f t="shared" si="100"/>
        <v>1.8716757557395813</v>
      </c>
      <c r="N253" s="150">
        <f t="shared" si="100"/>
        <v>1.8312798761193025</v>
      </c>
      <c r="O253" s="150">
        <f t="shared" si="100"/>
        <v>1.9390022217733791</v>
      </c>
      <c r="P253" s="150">
        <f t="shared" si="100"/>
        <v>1.9255369285666195</v>
      </c>
      <c r="Q253" s="150">
        <f t="shared" si="100"/>
        <v>1.9995960412037972</v>
      </c>
      <c r="R253" s="150">
        <f t="shared" si="100"/>
        <v>2.2285060257187101</v>
      </c>
      <c r="S253" s="150">
        <f t="shared" si="100"/>
        <v>1.7976166431024037</v>
      </c>
      <c r="T253" s="150">
        <f t="shared" si="100"/>
        <v>2.0399919208240758</v>
      </c>
      <c r="U253" s="150">
        <f t="shared" si="100"/>
        <v>1.878408402342961</v>
      </c>
      <c r="V253" s="150">
        <f t="shared" si="100"/>
        <v>2.1544469130815322</v>
      </c>
      <c r="W253" s="150">
        <f t="shared" si="100"/>
        <v>2.0265266276173164</v>
      </c>
      <c r="X253" s="150">
        <f t="shared" si="100"/>
        <v>1.8380125227226822</v>
      </c>
      <c r="Y253" s="150">
        <f t="shared" si="100"/>
        <v>1.7908839964990237</v>
      </c>
      <c r="Z253" s="150">
        <f t="shared" si="100"/>
        <v>1.7841513498956441</v>
      </c>
      <c r="AA253" s="150">
        <f t="shared" si="100"/>
        <v>8.0253147512287075</v>
      </c>
      <c r="AB253" s="150">
        <f t="shared" si="100"/>
        <v>7.4530397899414256</v>
      </c>
      <c r="AC253" s="150">
        <f t="shared" si="100"/>
        <v>7.9377903453847711</v>
      </c>
      <c r="AD253" s="150">
        <f t="shared" si="100"/>
        <v>6.9480912946879414</v>
      </c>
      <c r="AE253" s="150">
        <f t="shared" si="100"/>
        <v>6.05264929643843</v>
      </c>
      <c r="AF253" s="150">
        <f t="shared" si="100"/>
        <v>5.2918602302565141</v>
      </c>
      <c r="AG253" s="150">
        <f t="shared" si="100"/>
        <v>5.1774052379990572</v>
      </c>
      <c r="AH253" s="150">
        <f t="shared" si="100"/>
        <v>4.4906752844543192</v>
      </c>
      <c r="AI253" s="150">
        <f t="shared" si="100"/>
        <v>3.4605803541372113</v>
      </c>
      <c r="AJ253" s="150">
        <f t="shared" si="100"/>
        <v>2.7671177539890932</v>
      </c>
      <c r="AK253" s="150">
        <f t="shared" si="100"/>
        <v>1.6629637110348079</v>
      </c>
      <c r="AL253" s="150">
        <f t="shared" si="100"/>
        <v>1.1849458021948427</v>
      </c>
      <c r="AM253" s="150">
        <f t="shared" si="100"/>
        <v>0.73385847976839691</v>
      </c>
      <c r="AN253" s="151">
        <f t="shared" si="100"/>
        <v>0.51168114185686397</v>
      </c>
      <c r="AO253" s="152">
        <f t="shared" si="100"/>
        <v>0.14138557867097556</v>
      </c>
      <c r="AP253" s="150">
        <f t="shared" si="100"/>
        <v>0.88197670504275227</v>
      </c>
      <c r="AQ253" s="151">
        <f t="shared" si="100"/>
        <v>1.0031643439035884</v>
      </c>
      <c r="AR253" s="153">
        <f t="shared" si="100"/>
        <v>2.2756345519423684</v>
      </c>
      <c r="AS253" s="154">
        <f t="shared" si="100"/>
        <v>48.932875513364301</v>
      </c>
      <c r="AT253" s="152">
        <f t="shared" si="100"/>
        <v>4.6993873291590926</v>
      </c>
      <c r="AU253" s="150">
        <f t="shared" si="100"/>
        <v>5.056217599138221</v>
      </c>
      <c r="AV253" s="151">
        <f t="shared" si="100"/>
        <v>21.847438227967412</v>
      </c>
      <c r="AW253" s="154">
        <f t="shared" si="100"/>
        <v>2.8748400996431696</v>
      </c>
      <c r="AX253" s="119"/>
      <c r="AY253" s="155"/>
      <c r="AZ253" s="156"/>
    </row>
    <row r="254" spans="1:52" s="180" customFormat="1" ht="16.5" hidden="1" customHeight="1" x14ac:dyDescent="0.2">
      <c r="A254" s="171">
        <v>220510</v>
      </c>
      <c r="B254" s="165" t="s">
        <v>272</v>
      </c>
      <c r="C254" s="165" t="s">
        <v>710</v>
      </c>
      <c r="D254" s="172" t="s">
        <v>711</v>
      </c>
      <c r="E254" s="122">
        <v>74.05546908164709</v>
      </c>
      <c r="F254" s="213">
        <f t="shared" si="97"/>
        <v>10999</v>
      </c>
      <c r="G254" s="174">
        <v>208</v>
      </c>
      <c r="H254" s="174">
        <v>189</v>
      </c>
      <c r="I254" s="174">
        <v>192</v>
      </c>
      <c r="J254" s="174">
        <v>181</v>
      </c>
      <c r="K254" s="174">
        <v>228</v>
      </c>
      <c r="L254" s="174">
        <v>235</v>
      </c>
      <c r="M254" s="174">
        <v>206</v>
      </c>
      <c r="N254" s="174">
        <v>201</v>
      </c>
      <c r="O254" s="174">
        <v>213</v>
      </c>
      <c r="P254" s="174">
        <v>211</v>
      </c>
      <c r="Q254" s="174">
        <v>220</v>
      </c>
      <c r="R254" s="174">
        <v>244</v>
      </c>
      <c r="S254" s="174">
        <v>197</v>
      </c>
      <c r="T254" s="174">
        <v>225</v>
      </c>
      <c r="U254" s="174">
        <v>207</v>
      </c>
      <c r="V254" s="174">
        <v>237</v>
      </c>
      <c r="W254" s="174">
        <v>223</v>
      </c>
      <c r="X254" s="174">
        <v>202</v>
      </c>
      <c r="Y254" s="174">
        <v>196</v>
      </c>
      <c r="Z254" s="174">
        <v>196</v>
      </c>
      <c r="AA254" s="174">
        <v>883</v>
      </c>
      <c r="AB254" s="174">
        <v>820</v>
      </c>
      <c r="AC254" s="174">
        <v>873</v>
      </c>
      <c r="AD254" s="174">
        <v>764</v>
      </c>
      <c r="AE254" s="174">
        <v>666</v>
      </c>
      <c r="AF254" s="174">
        <v>582</v>
      </c>
      <c r="AG254" s="174">
        <v>570</v>
      </c>
      <c r="AH254" s="174">
        <v>494</v>
      </c>
      <c r="AI254" s="174">
        <v>381</v>
      </c>
      <c r="AJ254" s="174">
        <v>304</v>
      </c>
      <c r="AK254" s="174">
        <v>183</v>
      </c>
      <c r="AL254" s="174">
        <v>131</v>
      </c>
      <c r="AM254" s="174">
        <v>81</v>
      </c>
      <c r="AN254" s="175">
        <v>56</v>
      </c>
      <c r="AO254" s="176">
        <v>16</v>
      </c>
      <c r="AP254" s="174">
        <v>97</v>
      </c>
      <c r="AQ254" s="175">
        <v>111</v>
      </c>
      <c r="AR254" s="177">
        <v>250</v>
      </c>
      <c r="AS254" s="178">
        <v>5383</v>
      </c>
      <c r="AT254" s="176">
        <v>517</v>
      </c>
      <c r="AU254" s="174">
        <v>556</v>
      </c>
      <c r="AV254" s="175">
        <v>2403</v>
      </c>
      <c r="AW254" s="178">
        <v>316</v>
      </c>
      <c r="AX254" s="119" t="s">
        <v>45</v>
      </c>
      <c r="AY254" s="155" t="s">
        <v>54</v>
      </c>
      <c r="AZ254" s="156" t="s">
        <v>712</v>
      </c>
    </row>
    <row r="255" spans="1:52" s="180" customFormat="1" ht="16.5" hidden="1" customHeight="1" x14ac:dyDescent="0.2">
      <c r="A255" s="171">
        <v>220510</v>
      </c>
      <c r="B255" s="165" t="s">
        <v>204</v>
      </c>
      <c r="C255" s="165" t="s">
        <v>713</v>
      </c>
      <c r="D255" s="172" t="s">
        <v>714</v>
      </c>
      <c r="E255" s="122">
        <v>15.006367624168671</v>
      </c>
      <c r="F255" s="213">
        <f t="shared" si="97"/>
        <v>2228</v>
      </c>
      <c r="G255" s="174">
        <v>42</v>
      </c>
      <c r="H255" s="174">
        <v>38</v>
      </c>
      <c r="I255" s="174">
        <v>39</v>
      </c>
      <c r="J255" s="174">
        <v>36</v>
      </c>
      <c r="K255" s="174">
        <v>46</v>
      </c>
      <c r="L255" s="174">
        <v>48</v>
      </c>
      <c r="M255" s="174">
        <v>42</v>
      </c>
      <c r="N255" s="174">
        <v>41</v>
      </c>
      <c r="O255" s="174">
        <v>43</v>
      </c>
      <c r="P255" s="174">
        <v>43</v>
      </c>
      <c r="Q255" s="174">
        <v>45</v>
      </c>
      <c r="R255" s="174">
        <v>50</v>
      </c>
      <c r="S255" s="174">
        <v>40</v>
      </c>
      <c r="T255" s="174">
        <v>45</v>
      </c>
      <c r="U255" s="174">
        <v>42</v>
      </c>
      <c r="V255" s="174">
        <v>48</v>
      </c>
      <c r="W255" s="174">
        <v>45</v>
      </c>
      <c r="X255" s="174">
        <v>41</v>
      </c>
      <c r="Y255" s="174">
        <v>40</v>
      </c>
      <c r="Z255" s="174">
        <v>40</v>
      </c>
      <c r="AA255" s="174">
        <v>179</v>
      </c>
      <c r="AB255" s="174">
        <v>166</v>
      </c>
      <c r="AC255" s="174">
        <v>177</v>
      </c>
      <c r="AD255" s="174">
        <v>155</v>
      </c>
      <c r="AE255" s="174">
        <v>135</v>
      </c>
      <c r="AF255" s="174">
        <v>118</v>
      </c>
      <c r="AG255" s="174">
        <v>115</v>
      </c>
      <c r="AH255" s="174">
        <v>100</v>
      </c>
      <c r="AI255" s="174">
        <v>77</v>
      </c>
      <c r="AJ255" s="174">
        <v>62</v>
      </c>
      <c r="AK255" s="174">
        <v>37</v>
      </c>
      <c r="AL255" s="174">
        <v>26</v>
      </c>
      <c r="AM255" s="174">
        <v>16</v>
      </c>
      <c r="AN255" s="175">
        <v>11</v>
      </c>
      <c r="AO255" s="176">
        <v>3</v>
      </c>
      <c r="AP255" s="174">
        <v>20</v>
      </c>
      <c r="AQ255" s="175">
        <v>22</v>
      </c>
      <c r="AR255" s="177">
        <v>51</v>
      </c>
      <c r="AS255" s="178">
        <v>1091</v>
      </c>
      <c r="AT255" s="176">
        <v>105</v>
      </c>
      <c r="AU255" s="174">
        <v>113</v>
      </c>
      <c r="AV255" s="175">
        <v>487</v>
      </c>
      <c r="AW255" s="178">
        <v>64</v>
      </c>
      <c r="AX255" s="119" t="s">
        <v>45</v>
      </c>
      <c r="AY255" s="155" t="s">
        <v>54</v>
      </c>
      <c r="AZ255" s="156" t="s">
        <v>715</v>
      </c>
    </row>
    <row r="256" spans="1:52" s="180" customFormat="1" ht="16.5" hidden="1" customHeight="1" x14ac:dyDescent="0.2">
      <c r="A256" s="171">
        <v>220510</v>
      </c>
      <c r="B256" s="165" t="s">
        <v>204</v>
      </c>
      <c r="C256" s="165" t="s">
        <v>716</v>
      </c>
      <c r="D256" s="172" t="s">
        <v>717</v>
      </c>
      <c r="E256" s="122">
        <v>4.726192160747134</v>
      </c>
      <c r="F256" s="213">
        <f t="shared" si="97"/>
        <v>702</v>
      </c>
      <c r="G256" s="174">
        <v>13</v>
      </c>
      <c r="H256" s="174">
        <v>12</v>
      </c>
      <c r="I256" s="174">
        <v>12</v>
      </c>
      <c r="J256" s="174">
        <v>11</v>
      </c>
      <c r="K256" s="174">
        <v>15</v>
      </c>
      <c r="L256" s="174">
        <v>15</v>
      </c>
      <c r="M256" s="174">
        <v>13</v>
      </c>
      <c r="N256" s="174">
        <v>13</v>
      </c>
      <c r="O256" s="174">
        <v>14</v>
      </c>
      <c r="P256" s="174">
        <v>14</v>
      </c>
      <c r="Q256" s="174">
        <v>14</v>
      </c>
      <c r="R256" s="174">
        <v>16</v>
      </c>
      <c r="S256" s="174">
        <v>13</v>
      </c>
      <c r="T256" s="174">
        <v>14</v>
      </c>
      <c r="U256" s="174">
        <v>13</v>
      </c>
      <c r="V256" s="174">
        <v>15</v>
      </c>
      <c r="W256" s="174">
        <v>14</v>
      </c>
      <c r="X256" s="174">
        <v>13</v>
      </c>
      <c r="Y256" s="174">
        <v>13</v>
      </c>
      <c r="Z256" s="174">
        <v>13</v>
      </c>
      <c r="AA256" s="174">
        <v>56</v>
      </c>
      <c r="AB256" s="174">
        <v>52</v>
      </c>
      <c r="AC256" s="174">
        <v>56</v>
      </c>
      <c r="AD256" s="174">
        <v>49</v>
      </c>
      <c r="AE256" s="174">
        <v>42</v>
      </c>
      <c r="AF256" s="174">
        <v>37</v>
      </c>
      <c r="AG256" s="174">
        <v>36</v>
      </c>
      <c r="AH256" s="174">
        <v>32</v>
      </c>
      <c r="AI256" s="174">
        <v>24</v>
      </c>
      <c r="AJ256" s="174">
        <v>19</v>
      </c>
      <c r="AK256" s="174">
        <v>12</v>
      </c>
      <c r="AL256" s="174">
        <v>8</v>
      </c>
      <c r="AM256" s="174">
        <v>5</v>
      </c>
      <c r="AN256" s="175">
        <v>4</v>
      </c>
      <c r="AO256" s="176">
        <v>1</v>
      </c>
      <c r="AP256" s="174">
        <v>6</v>
      </c>
      <c r="AQ256" s="175">
        <v>7</v>
      </c>
      <c r="AR256" s="177">
        <v>16</v>
      </c>
      <c r="AS256" s="178">
        <v>343</v>
      </c>
      <c r="AT256" s="176">
        <v>33</v>
      </c>
      <c r="AU256" s="174">
        <v>35</v>
      </c>
      <c r="AV256" s="175">
        <v>153</v>
      </c>
      <c r="AW256" s="178">
        <v>20</v>
      </c>
      <c r="AX256" s="119" t="s">
        <v>45</v>
      </c>
      <c r="AY256" s="155" t="s">
        <v>54</v>
      </c>
      <c r="AZ256" s="156" t="s">
        <v>718</v>
      </c>
    </row>
    <row r="257" spans="1:52" s="183" customFormat="1" ht="16.5" hidden="1" customHeight="1" x14ac:dyDescent="0.2">
      <c r="A257" s="171">
        <v>220510</v>
      </c>
      <c r="B257" s="165" t="s">
        <v>204</v>
      </c>
      <c r="C257" s="165" t="s">
        <v>719</v>
      </c>
      <c r="D257" s="172" t="s">
        <v>720</v>
      </c>
      <c r="E257" s="122">
        <v>6.2119711334371015</v>
      </c>
      <c r="F257" s="213">
        <f t="shared" si="97"/>
        <v>924</v>
      </c>
      <c r="G257" s="174">
        <v>17</v>
      </c>
      <c r="H257" s="174">
        <v>16</v>
      </c>
      <c r="I257" s="174">
        <v>16</v>
      </c>
      <c r="J257" s="174">
        <v>15</v>
      </c>
      <c r="K257" s="174">
        <v>19</v>
      </c>
      <c r="L257" s="174">
        <v>20</v>
      </c>
      <c r="M257" s="174">
        <v>17</v>
      </c>
      <c r="N257" s="174">
        <v>17</v>
      </c>
      <c r="O257" s="174">
        <v>18</v>
      </c>
      <c r="P257" s="174">
        <v>18</v>
      </c>
      <c r="Q257" s="174">
        <v>18</v>
      </c>
      <c r="R257" s="174">
        <v>21</v>
      </c>
      <c r="S257" s="174">
        <v>17</v>
      </c>
      <c r="T257" s="174">
        <v>19</v>
      </c>
      <c r="U257" s="174">
        <v>17</v>
      </c>
      <c r="V257" s="174">
        <v>20</v>
      </c>
      <c r="W257" s="174">
        <v>19</v>
      </c>
      <c r="X257" s="174">
        <v>17</v>
      </c>
      <c r="Y257" s="174">
        <v>17</v>
      </c>
      <c r="Z257" s="174">
        <v>16</v>
      </c>
      <c r="AA257" s="174">
        <v>74</v>
      </c>
      <c r="AB257" s="174">
        <v>69</v>
      </c>
      <c r="AC257" s="174">
        <v>73</v>
      </c>
      <c r="AD257" s="174">
        <v>64</v>
      </c>
      <c r="AE257" s="174">
        <v>56</v>
      </c>
      <c r="AF257" s="174">
        <v>49</v>
      </c>
      <c r="AG257" s="174">
        <v>48</v>
      </c>
      <c r="AH257" s="174">
        <v>41</v>
      </c>
      <c r="AI257" s="174">
        <v>32</v>
      </c>
      <c r="AJ257" s="174">
        <v>26</v>
      </c>
      <c r="AK257" s="174">
        <v>15</v>
      </c>
      <c r="AL257" s="174">
        <v>11</v>
      </c>
      <c r="AM257" s="174">
        <v>7</v>
      </c>
      <c r="AN257" s="175">
        <v>5</v>
      </c>
      <c r="AO257" s="176">
        <v>1</v>
      </c>
      <c r="AP257" s="174">
        <v>8</v>
      </c>
      <c r="AQ257" s="175">
        <v>9</v>
      </c>
      <c r="AR257" s="177">
        <v>21</v>
      </c>
      <c r="AS257" s="178">
        <v>451</v>
      </c>
      <c r="AT257" s="176">
        <v>43</v>
      </c>
      <c r="AU257" s="174">
        <v>47</v>
      </c>
      <c r="AV257" s="175">
        <v>202</v>
      </c>
      <c r="AW257" s="178">
        <v>27</v>
      </c>
      <c r="AX257" s="119" t="s">
        <v>45</v>
      </c>
      <c r="AY257" s="155" t="s">
        <v>54</v>
      </c>
      <c r="AZ257" s="156" t="s">
        <v>721</v>
      </c>
    </row>
    <row r="258" spans="1:52" s="90" customFormat="1" ht="16.5" hidden="1" customHeight="1" x14ac:dyDescent="0.2">
      <c r="A258" s="158">
        <v>220511</v>
      </c>
      <c r="B258" s="158"/>
      <c r="C258" s="158" t="s">
        <v>22</v>
      </c>
      <c r="D258" s="158" t="s">
        <v>55</v>
      </c>
      <c r="E258" s="158">
        <f>SUM(E260:E270)</f>
        <v>100</v>
      </c>
      <c r="F258" s="158">
        <f t="shared" si="97"/>
        <v>5971</v>
      </c>
      <c r="G258" s="158">
        <v>105</v>
      </c>
      <c r="H258" s="158">
        <v>134</v>
      </c>
      <c r="I258" s="158">
        <v>127</v>
      </c>
      <c r="J258" s="158">
        <v>122</v>
      </c>
      <c r="K258" s="158">
        <v>115</v>
      </c>
      <c r="L258" s="158">
        <v>107</v>
      </c>
      <c r="M258" s="158">
        <v>112</v>
      </c>
      <c r="N258" s="158">
        <v>119</v>
      </c>
      <c r="O258" s="158">
        <v>125</v>
      </c>
      <c r="P258" s="158">
        <v>114</v>
      </c>
      <c r="Q258" s="158">
        <v>116</v>
      </c>
      <c r="R258" s="158">
        <v>121</v>
      </c>
      <c r="S258" s="158">
        <v>112</v>
      </c>
      <c r="T258" s="158">
        <v>112</v>
      </c>
      <c r="U258" s="158">
        <v>120</v>
      </c>
      <c r="V258" s="158">
        <v>102</v>
      </c>
      <c r="W258" s="158">
        <v>106</v>
      </c>
      <c r="X258" s="158">
        <v>117</v>
      </c>
      <c r="Y258" s="158">
        <v>94</v>
      </c>
      <c r="Z258" s="158">
        <v>108</v>
      </c>
      <c r="AA258" s="158">
        <v>551</v>
      </c>
      <c r="AB258" s="158">
        <v>457</v>
      </c>
      <c r="AC258" s="158">
        <v>442</v>
      </c>
      <c r="AD258" s="158">
        <f>+SUM(AD260:AD270)</f>
        <v>416</v>
      </c>
      <c r="AE258" s="158">
        <f t="shared" ref="AE258:AW258" si="101">+SUM(AE260:AE270)</f>
        <v>377</v>
      </c>
      <c r="AF258" s="158">
        <f t="shared" si="101"/>
        <v>334</v>
      </c>
      <c r="AG258" s="158">
        <f t="shared" si="101"/>
        <v>309</v>
      </c>
      <c r="AH258" s="158">
        <f t="shared" si="101"/>
        <v>230</v>
      </c>
      <c r="AI258" s="158">
        <f t="shared" si="101"/>
        <v>202</v>
      </c>
      <c r="AJ258" s="158">
        <f t="shared" si="101"/>
        <v>134</v>
      </c>
      <c r="AK258" s="158">
        <f t="shared" si="101"/>
        <v>98</v>
      </c>
      <c r="AL258" s="158">
        <f t="shared" si="101"/>
        <v>59</v>
      </c>
      <c r="AM258" s="158">
        <f t="shared" si="101"/>
        <v>37</v>
      </c>
      <c r="AN258" s="158">
        <f t="shared" si="101"/>
        <v>37</v>
      </c>
      <c r="AO258" s="158">
        <f t="shared" si="101"/>
        <v>5</v>
      </c>
      <c r="AP258" s="158">
        <f t="shared" si="101"/>
        <v>52</v>
      </c>
      <c r="AQ258" s="158">
        <f t="shared" si="101"/>
        <v>53</v>
      </c>
      <c r="AR258" s="158">
        <f t="shared" si="101"/>
        <v>129</v>
      </c>
      <c r="AS258" s="158">
        <f t="shared" si="101"/>
        <v>2810</v>
      </c>
      <c r="AT258" s="158">
        <f t="shared" si="101"/>
        <v>273</v>
      </c>
      <c r="AU258" s="158">
        <f t="shared" si="101"/>
        <v>268</v>
      </c>
      <c r="AV258" s="158">
        <f t="shared" si="101"/>
        <v>1219</v>
      </c>
      <c r="AW258" s="158">
        <f t="shared" si="101"/>
        <v>331</v>
      </c>
      <c r="AX258" s="119"/>
      <c r="AY258" s="182"/>
      <c r="AZ258" s="162"/>
    </row>
    <row r="259" spans="1:52" s="180" customFormat="1" ht="16.5" hidden="1" customHeight="1" x14ac:dyDescent="0.2">
      <c r="A259" s="109"/>
      <c r="B259" s="104"/>
      <c r="C259" s="106"/>
      <c r="D259" s="105"/>
      <c r="E259" s="122"/>
      <c r="F259" s="149">
        <f>SUM(G259:AN259)</f>
        <v>100</v>
      </c>
      <c r="G259" s="150">
        <f>G$258*100/$F258</f>
        <v>1.7584994138335288</v>
      </c>
      <c r="H259" s="150">
        <f t="shared" ref="H259:AW259" si="102">H$258*100/$F258</f>
        <v>2.2441802043208843</v>
      </c>
      <c r="I259" s="150">
        <f t="shared" si="102"/>
        <v>2.1269469100653158</v>
      </c>
      <c r="J259" s="150">
        <f t="shared" si="102"/>
        <v>2.0432088427399098</v>
      </c>
      <c r="K259" s="150">
        <f t="shared" si="102"/>
        <v>1.925975548484341</v>
      </c>
      <c r="L259" s="150">
        <f t="shared" si="102"/>
        <v>1.7919946407636911</v>
      </c>
      <c r="M259" s="150">
        <f t="shared" si="102"/>
        <v>1.8757327080890973</v>
      </c>
      <c r="N259" s="150">
        <f t="shared" si="102"/>
        <v>1.9929660023446658</v>
      </c>
      <c r="O259" s="150">
        <f t="shared" si="102"/>
        <v>2.0934516831351533</v>
      </c>
      <c r="P259" s="150">
        <f t="shared" si="102"/>
        <v>1.9092279350192598</v>
      </c>
      <c r="Q259" s="150">
        <f t="shared" si="102"/>
        <v>1.9427231619494223</v>
      </c>
      <c r="R259" s="150">
        <f t="shared" si="102"/>
        <v>2.0264612292748283</v>
      </c>
      <c r="S259" s="150">
        <f t="shared" si="102"/>
        <v>1.8757327080890973</v>
      </c>
      <c r="T259" s="150">
        <f t="shared" si="102"/>
        <v>1.8757327080890973</v>
      </c>
      <c r="U259" s="150">
        <f t="shared" si="102"/>
        <v>2.0097136158097473</v>
      </c>
      <c r="V259" s="150">
        <f t="shared" si="102"/>
        <v>1.7082565734382851</v>
      </c>
      <c r="W259" s="150">
        <f t="shared" si="102"/>
        <v>1.7752470272986101</v>
      </c>
      <c r="X259" s="150">
        <f t="shared" si="102"/>
        <v>1.9594707754145035</v>
      </c>
      <c r="Y259" s="150">
        <f t="shared" si="102"/>
        <v>1.5742756657176353</v>
      </c>
      <c r="Z259" s="150">
        <f t="shared" si="102"/>
        <v>1.8087422542287723</v>
      </c>
      <c r="AA259" s="150">
        <f t="shared" si="102"/>
        <v>9.2279350192597551</v>
      </c>
      <c r="AB259" s="150">
        <f t="shared" si="102"/>
        <v>7.6536593535421202</v>
      </c>
      <c r="AC259" s="150">
        <f t="shared" si="102"/>
        <v>7.4024451515659022</v>
      </c>
      <c r="AD259" s="150">
        <f t="shared" si="102"/>
        <v>6.9670072014737903</v>
      </c>
      <c r="AE259" s="150">
        <f t="shared" si="102"/>
        <v>6.3138502763356223</v>
      </c>
      <c r="AF259" s="150">
        <f t="shared" si="102"/>
        <v>5.5937028973371294</v>
      </c>
      <c r="AG259" s="150">
        <f t="shared" si="102"/>
        <v>5.1750125607100985</v>
      </c>
      <c r="AH259" s="150">
        <f t="shared" si="102"/>
        <v>3.8519510969686821</v>
      </c>
      <c r="AI259" s="150">
        <f t="shared" si="102"/>
        <v>3.3830179199464077</v>
      </c>
      <c r="AJ259" s="150">
        <f t="shared" si="102"/>
        <v>2.2441802043208843</v>
      </c>
      <c r="AK259" s="150">
        <f t="shared" si="102"/>
        <v>1.6412661195779601</v>
      </c>
      <c r="AL259" s="150">
        <f t="shared" si="102"/>
        <v>0.98810919443979228</v>
      </c>
      <c r="AM259" s="150">
        <f t="shared" si="102"/>
        <v>0.61966169820800532</v>
      </c>
      <c r="AN259" s="151">
        <f t="shared" si="102"/>
        <v>0.61966169820800532</v>
      </c>
      <c r="AO259" s="152">
        <f t="shared" si="102"/>
        <v>8.3738067325406132E-2</v>
      </c>
      <c r="AP259" s="150">
        <f t="shared" si="102"/>
        <v>0.87087590018422378</v>
      </c>
      <c r="AQ259" s="151">
        <f t="shared" si="102"/>
        <v>0.88762351364930503</v>
      </c>
      <c r="AR259" s="153">
        <f t="shared" si="102"/>
        <v>2.1604421369954783</v>
      </c>
      <c r="AS259" s="154">
        <f t="shared" si="102"/>
        <v>47.060793836878247</v>
      </c>
      <c r="AT259" s="152">
        <f t="shared" si="102"/>
        <v>4.5720984759671746</v>
      </c>
      <c r="AU259" s="150">
        <f t="shared" si="102"/>
        <v>4.4883604086417686</v>
      </c>
      <c r="AV259" s="151">
        <f t="shared" si="102"/>
        <v>20.415340813934016</v>
      </c>
      <c r="AW259" s="154">
        <f t="shared" si="102"/>
        <v>5.5434600569418855</v>
      </c>
      <c r="AX259" s="119"/>
      <c r="AY259" s="155"/>
      <c r="AZ259" s="156"/>
    </row>
    <row r="260" spans="1:52" s="180" customFormat="1" ht="16.5" hidden="1" customHeight="1" x14ac:dyDescent="0.2">
      <c r="A260" s="171">
        <v>220511</v>
      </c>
      <c r="B260" s="165" t="s">
        <v>204</v>
      </c>
      <c r="C260" s="165" t="s">
        <v>722</v>
      </c>
      <c r="D260" s="172" t="s">
        <v>723</v>
      </c>
      <c r="E260" s="122">
        <v>17.807699601744737</v>
      </c>
      <c r="F260" s="213">
        <f t="shared" si="97"/>
        <v>1066</v>
      </c>
      <c r="G260" s="174">
        <v>18</v>
      </c>
      <c r="H260" s="174">
        <v>24</v>
      </c>
      <c r="I260" s="174">
        <v>23</v>
      </c>
      <c r="J260" s="174">
        <v>22</v>
      </c>
      <c r="K260" s="174">
        <v>22</v>
      </c>
      <c r="L260" s="174">
        <v>18</v>
      </c>
      <c r="M260" s="174">
        <v>21</v>
      </c>
      <c r="N260" s="174">
        <v>20</v>
      </c>
      <c r="O260" s="174">
        <v>21</v>
      </c>
      <c r="P260" s="174">
        <v>22</v>
      </c>
      <c r="Q260" s="174">
        <v>21</v>
      </c>
      <c r="R260" s="174">
        <v>21</v>
      </c>
      <c r="S260" s="174">
        <v>21</v>
      </c>
      <c r="T260" s="174">
        <v>21</v>
      </c>
      <c r="U260" s="174">
        <v>21</v>
      </c>
      <c r="V260" s="174">
        <v>18</v>
      </c>
      <c r="W260" s="174">
        <v>19</v>
      </c>
      <c r="X260" s="174">
        <v>20</v>
      </c>
      <c r="Y260" s="174">
        <v>17</v>
      </c>
      <c r="Z260" s="174">
        <v>19</v>
      </c>
      <c r="AA260" s="174">
        <v>96</v>
      </c>
      <c r="AB260" s="174">
        <v>81</v>
      </c>
      <c r="AC260" s="174">
        <v>79</v>
      </c>
      <c r="AD260" s="174">
        <v>75</v>
      </c>
      <c r="AE260" s="174">
        <v>68</v>
      </c>
      <c r="AF260" s="174">
        <v>59</v>
      </c>
      <c r="AG260" s="174">
        <v>55</v>
      </c>
      <c r="AH260" s="174">
        <v>42</v>
      </c>
      <c r="AI260" s="174">
        <v>36</v>
      </c>
      <c r="AJ260" s="174">
        <v>24</v>
      </c>
      <c r="AK260" s="174">
        <v>17</v>
      </c>
      <c r="AL260" s="174">
        <v>11</v>
      </c>
      <c r="AM260" s="174">
        <v>7</v>
      </c>
      <c r="AN260" s="175">
        <v>7</v>
      </c>
      <c r="AO260" s="176">
        <v>1</v>
      </c>
      <c r="AP260" s="174">
        <v>8</v>
      </c>
      <c r="AQ260" s="175">
        <v>9</v>
      </c>
      <c r="AR260" s="177">
        <v>24</v>
      </c>
      <c r="AS260" s="178">
        <v>501</v>
      </c>
      <c r="AT260" s="176">
        <v>48</v>
      </c>
      <c r="AU260" s="174">
        <v>48</v>
      </c>
      <c r="AV260" s="175">
        <v>217</v>
      </c>
      <c r="AW260" s="178">
        <v>58</v>
      </c>
      <c r="AX260" s="119" t="s">
        <v>45</v>
      </c>
      <c r="AY260" s="155" t="s">
        <v>49</v>
      </c>
      <c r="AZ260" s="156" t="s">
        <v>724</v>
      </c>
    </row>
    <row r="261" spans="1:52" s="180" customFormat="1" ht="16.5" hidden="1" customHeight="1" x14ac:dyDescent="0.2">
      <c r="A261" s="171">
        <v>220511</v>
      </c>
      <c r="B261" s="165" t="s">
        <v>204</v>
      </c>
      <c r="C261" s="165" t="s">
        <v>725</v>
      </c>
      <c r="D261" s="172" t="s">
        <v>726</v>
      </c>
      <c r="E261" s="122">
        <v>17.371515266451734</v>
      </c>
      <c r="F261" s="213">
        <f t="shared" si="97"/>
        <v>1034</v>
      </c>
      <c r="G261" s="174">
        <v>18</v>
      </c>
      <c r="H261" s="174">
        <v>23</v>
      </c>
      <c r="I261" s="174">
        <v>22</v>
      </c>
      <c r="J261" s="174">
        <v>21</v>
      </c>
      <c r="K261" s="174">
        <v>20</v>
      </c>
      <c r="L261" s="174">
        <v>19</v>
      </c>
      <c r="M261" s="174">
        <v>19</v>
      </c>
      <c r="N261" s="174">
        <v>21</v>
      </c>
      <c r="O261" s="174">
        <v>22</v>
      </c>
      <c r="P261" s="174">
        <v>20</v>
      </c>
      <c r="Q261" s="174">
        <v>20</v>
      </c>
      <c r="R261" s="174">
        <v>21</v>
      </c>
      <c r="S261" s="174">
        <v>19</v>
      </c>
      <c r="T261" s="174">
        <v>19</v>
      </c>
      <c r="U261" s="174">
        <v>21</v>
      </c>
      <c r="V261" s="174">
        <v>18</v>
      </c>
      <c r="W261" s="174">
        <v>18</v>
      </c>
      <c r="X261" s="174">
        <v>20</v>
      </c>
      <c r="Y261" s="174">
        <v>16</v>
      </c>
      <c r="Z261" s="174">
        <v>19</v>
      </c>
      <c r="AA261" s="174">
        <v>96</v>
      </c>
      <c r="AB261" s="174">
        <v>79</v>
      </c>
      <c r="AC261" s="174">
        <v>77</v>
      </c>
      <c r="AD261" s="174">
        <v>72</v>
      </c>
      <c r="AE261" s="174">
        <v>65</v>
      </c>
      <c r="AF261" s="174">
        <v>58</v>
      </c>
      <c r="AG261" s="174">
        <v>54</v>
      </c>
      <c r="AH261" s="174">
        <v>40</v>
      </c>
      <c r="AI261" s="174">
        <v>35</v>
      </c>
      <c r="AJ261" s="174">
        <v>23</v>
      </c>
      <c r="AK261" s="174">
        <v>17</v>
      </c>
      <c r="AL261" s="174">
        <v>10</v>
      </c>
      <c r="AM261" s="174">
        <v>6</v>
      </c>
      <c r="AN261" s="175">
        <v>6</v>
      </c>
      <c r="AO261" s="176">
        <v>1</v>
      </c>
      <c r="AP261" s="174">
        <v>9</v>
      </c>
      <c r="AQ261" s="175">
        <v>9</v>
      </c>
      <c r="AR261" s="177">
        <v>22</v>
      </c>
      <c r="AS261" s="178">
        <v>488</v>
      </c>
      <c r="AT261" s="176">
        <v>47</v>
      </c>
      <c r="AU261" s="174">
        <v>47</v>
      </c>
      <c r="AV261" s="175">
        <v>212</v>
      </c>
      <c r="AW261" s="178">
        <v>57</v>
      </c>
      <c r="AX261" s="119" t="s">
        <v>45</v>
      </c>
      <c r="AY261" s="155" t="s">
        <v>49</v>
      </c>
      <c r="AZ261" s="156" t="s">
        <v>727</v>
      </c>
    </row>
    <row r="262" spans="1:52" s="180" customFormat="1" ht="16.5" hidden="1" customHeight="1" x14ac:dyDescent="0.2">
      <c r="A262" s="171">
        <v>220511</v>
      </c>
      <c r="B262" s="165" t="s">
        <v>204</v>
      </c>
      <c r="C262" s="165" t="s">
        <v>728</v>
      </c>
      <c r="D262" s="172" t="s">
        <v>729</v>
      </c>
      <c r="E262" s="122">
        <v>12.668310259814147</v>
      </c>
      <c r="F262" s="213">
        <f t="shared" si="97"/>
        <v>756</v>
      </c>
      <c r="G262" s="174">
        <v>13</v>
      </c>
      <c r="H262" s="174">
        <v>17</v>
      </c>
      <c r="I262" s="174">
        <v>16</v>
      </c>
      <c r="J262" s="174">
        <v>15</v>
      </c>
      <c r="K262" s="174">
        <v>15</v>
      </c>
      <c r="L262" s="174">
        <v>14</v>
      </c>
      <c r="M262" s="174">
        <v>14</v>
      </c>
      <c r="N262" s="174">
        <v>15</v>
      </c>
      <c r="O262" s="174">
        <v>16</v>
      </c>
      <c r="P262" s="174">
        <v>14</v>
      </c>
      <c r="Q262" s="174">
        <v>15</v>
      </c>
      <c r="R262" s="174">
        <v>15</v>
      </c>
      <c r="S262" s="174">
        <v>14</v>
      </c>
      <c r="T262" s="174">
        <v>14</v>
      </c>
      <c r="U262" s="174">
        <v>15</v>
      </c>
      <c r="V262" s="174">
        <v>13</v>
      </c>
      <c r="W262" s="174">
        <v>13</v>
      </c>
      <c r="X262" s="174">
        <v>15</v>
      </c>
      <c r="Y262" s="174">
        <v>12</v>
      </c>
      <c r="Z262" s="174">
        <v>14</v>
      </c>
      <c r="AA262" s="174">
        <v>70</v>
      </c>
      <c r="AB262" s="174">
        <v>58</v>
      </c>
      <c r="AC262" s="174">
        <v>56</v>
      </c>
      <c r="AD262" s="174">
        <v>53</v>
      </c>
      <c r="AE262" s="174">
        <v>48</v>
      </c>
      <c r="AF262" s="174">
        <v>42</v>
      </c>
      <c r="AG262" s="174">
        <v>39</v>
      </c>
      <c r="AH262" s="174">
        <v>29</v>
      </c>
      <c r="AI262" s="174">
        <v>26</v>
      </c>
      <c r="AJ262" s="174">
        <v>17</v>
      </c>
      <c r="AK262" s="174">
        <v>12</v>
      </c>
      <c r="AL262" s="174">
        <v>7</v>
      </c>
      <c r="AM262" s="174">
        <v>5</v>
      </c>
      <c r="AN262" s="175">
        <v>5</v>
      </c>
      <c r="AO262" s="176">
        <v>1</v>
      </c>
      <c r="AP262" s="174">
        <v>7</v>
      </c>
      <c r="AQ262" s="175">
        <v>7</v>
      </c>
      <c r="AR262" s="177">
        <v>16</v>
      </c>
      <c r="AS262" s="178">
        <v>356</v>
      </c>
      <c r="AT262" s="176">
        <v>35</v>
      </c>
      <c r="AU262" s="174">
        <v>34</v>
      </c>
      <c r="AV262" s="175">
        <v>154</v>
      </c>
      <c r="AW262" s="178">
        <v>42</v>
      </c>
      <c r="AX262" s="119" t="s">
        <v>45</v>
      </c>
      <c r="AY262" s="155" t="s">
        <v>49</v>
      </c>
      <c r="AZ262" s="156" t="s">
        <v>730</v>
      </c>
    </row>
    <row r="263" spans="1:52" s="180" customFormat="1" ht="16.5" hidden="1" customHeight="1" x14ac:dyDescent="0.2">
      <c r="A263" s="171">
        <v>220511</v>
      </c>
      <c r="B263" s="165" t="s">
        <v>204</v>
      </c>
      <c r="C263" s="165" t="s">
        <v>731</v>
      </c>
      <c r="D263" s="172" t="s">
        <v>732</v>
      </c>
      <c r="E263" s="122">
        <v>1.6878437322207471</v>
      </c>
      <c r="F263" s="213">
        <f t="shared" si="97"/>
        <v>102</v>
      </c>
      <c r="G263" s="174">
        <v>2</v>
      </c>
      <c r="H263" s="174">
        <v>2</v>
      </c>
      <c r="I263" s="174">
        <v>2</v>
      </c>
      <c r="J263" s="174">
        <v>2</v>
      </c>
      <c r="K263" s="174">
        <v>2</v>
      </c>
      <c r="L263" s="174">
        <v>2</v>
      </c>
      <c r="M263" s="174">
        <v>2</v>
      </c>
      <c r="N263" s="174">
        <v>2</v>
      </c>
      <c r="O263" s="174">
        <v>2</v>
      </c>
      <c r="P263" s="174">
        <v>2</v>
      </c>
      <c r="Q263" s="174">
        <v>2</v>
      </c>
      <c r="R263" s="174">
        <v>2</v>
      </c>
      <c r="S263" s="174">
        <v>2</v>
      </c>
      <c r="T263" s="174">
        <v>2</v>
      </c>
      <c r="U263" s="174">
        <v>2</v>
      </c>
      <c r="V263" s="174">
        <v>2</v>
      </c>
      <c r="W263" s="174">
        <v>2</v>
      </c>
      <c r="X263" s="174">
        <v>2</v>
      </c>
      <c r="Y263" s="174">
        <v>2</v>
      </c>
      <c r="Z263" s="174">
        <v>2</v>
      </c>
      <c r="AA263" s="174">
        <v>9</v>
      </c>
      <c r="AB263" s="174">
        <v>8</v>
      </c>
      <c r="AC263" s="174">
        <v>7</v>
      </c>
      <c r="AD263" s="174">
        <v>7</v>
      </c>
      <c r="AE263" s="174">
        <v>6</v>
      </c>
      <c r="AF263" s="174">
        <v>6</v>
      </c>
      <c r="AG263" s="174">
        <v>5</v>
      </c>
      <c r="AH263" s="174">
        <v>4</v>
      </c>
      <c r="AI263" s="174">
        <v>3</v>
      </c>
      <c r="AJ263" s="174">
        <v>2</v>
      </c>
      <c r="AK263" s="174">
        <v>2</v>
      </c>
      <c r="AL263" s="174">
        <v>1</v>
      </c>
      <c r="AM263" s="174">
        <v>1</v>
      </c>
      <c r="AN263" s="175">
        <v>1</v>
      </c>
      <c r="AO263" s="176">
        <v>0</v>
      </c>
      <c r="AP263" s="174">
        <v>1</v>
      </c>
      <c r="AQ263" s="175">
        <v>1</v>
      </c>
      <c r="AR263" s="177">
        <v>2</v>
      </c>
      <c r="AS263" s="178">
        <v>47</v>
      </c>
      <c r="AT263" s="176">
        <v>5</v>
      </c>
      <c r="AU263" s="174">
        <v>5</v>
      </c>
      <c r="AV263" s="175">
        <v>21</v>
      </c>
      <c r="AW263" s="178">
        <v>6</v>
      </c>
      <c r="AX263" s="119" t="s">
        <v>45</v>
      </c>
      <c r="AY263" s="155" t="s">
        <v>49</v>
      </c>
      <c r="AZ263" s="156" t="s">
        <v>733</v>
      </c>
    </row>
    <row r="264" spans="1:52" s="180" customFormat="1" ht="16.5" hidden="1" customHeight="1" x14ac:dyDescent="0.2">
      <c r="A264" s="171">
        <v>220511</v>
      </c>
      <c r="B264" s="165" t="s">
        <v>204</v>
      </c>
      <c r="C264" s="165" t="s">
        <v>734</v>
      </c>
      <c r="D264" s="172" t="s">
        <v>735</v>
      </c>
      <c r="E264" s="122">
        <v>3.0153612744168403</v>
      </c>
      <c r="F264" s="213">
        <f t="shared" si="97"/>
        <v>179</v>
      </c>
      <c r="G264" s="174">
        <v>3</v>
      </c>
      <c r="H264" s="174">
        <v>4</v>
      </c>
      <c r="I264" s="174">
        <v>4</v>
      </c>
      <c r="J264" s="174">
        <v>4</v>
      </c>
      <c r="K264" s="174">
        <v>3</v>
      </c>
      <c r="L264" s="174">
        <v>3</v>
      </c>
      <c r="M264" s="174">
        <v>3</v>
      </c>
      <c r="N264" s="174">
        <v>4</v>
      </c>
      <c r="O264" s="174">
        <v>4</v>
      </c>
      <c r="P264" s="174">
        <v>3</v>
      </c>
      <c r="Q264" s="174">
        <v>3</v>
      </c>
      <c r="R264" s="174">
        <v>4</v>
      </c>
      <c r="S264" s="174">
        <v>3</v>
      </c>
      <c r="T264" s="174">
        <v>3</v>
      </c>
      <c r="U264" s="174">
        <v>4</v>
      </c>
      <c r="V264" s="174">
        <v>3</v>
      </c>
      <c r="W264" s="174">
        <v>3</v>
      </c>
      <c r="X264" s="174">
        <v>4</v>
      </c>
      <c r="Y264" s="174">
        <v>3</v>
      </c>
      <c r="Z264" s="174">
        <v>3</v>
      </c>
      <c r="AA264" s="174">
        <v>17</v>
      </c>
      <c r="AB264" s="174">
        <v>14</v>
      </c>
      <c r="AC264" s="174">
        <v>13</v>
      </c>
      <c r="AD264" s="174">
        <v>13</v>
      </c>
      <c r="AE264" s="174">
        <v>11</v>
      </c>
      <c r="AF264" s="174">
        <v>10</v>
      </c>
      <c r="AG264" s="174">
        <v>9</v>
      </c>
      <c r="AH264" s="174">
        <v>7</v>
      </c>
      <c r="AI264" s="174">
        <v>6</v>
      </c>
      <c r="AJ264" s="174">
        <v>4</v>
      </c>
      <c r="AK264" s="174">
        <v>3</v>
      </c>
      <c r="AL264" s="174">
        <v>2</v>
      </c>
      <c r="AM264" s="174">
        <v>1</v>
      </c>
      <c r="AN264" s="175">
        <v>1</v>
      </c>
      <c r="AO264" s="176">
        <v>0</v>
      </c>
      <c r="AP264" s="174">
        <v>2</v>
      </c>
      <c r="AQ264" s="175">
        <v>2</v>
      </c>
      <c r="AR264" s="177">
        <v>4</v>
      </c>
      <c r="AS264" s="178">
        <v>85</v>
      </c>
      <c r="AT264" s="176">
        <v>8</v>
      </c>
      <c r="AU264" s="174">
        <v>8</v>
      </c>
      <c r="AV264" s="175">
        <v>37</v>
      </c>
      <c r="AW264" s="178">
        <v>10</v>
      </c>
      <c r="AX264" s="119" t="s">
        <v>45</v>
      </c>
      <c r="AY264" s="155" t="s">
        <v>49</v>
      </c>
      <c r="AZ264" s="156" t="s">
        <v>736</v>
      </c>
    </row>
    <row r="265" spans="1:52" s="180" customFormat="1" ht="16.5" hidden="1" customHeight="1" x14ac:dyDescent="0.2">
      <c r="A265" s="171">
        <v>220511</v>
      </c>
      <c r="B265" s="165" t="s">
        <v>204</v>
      </c>
      <c r="C265" s="165" t="s">
        <v>737</v>
      </c>
      <c r="D265" s="172" t="s">
        <v>738</v>
      </c>
      <c r="E265" s="122">
        <v>16.669827422719514</v>
      </c>
      <c r="F265" s="213">
        <f t="shared" si="97"/>
        <v>997</v>
      </c>
      <c r="G265" s="174">
        <v>18</v>
      </c>
      <c r="H265" s="174">
        <v>22</v>
      </c>
      <c r="I265" s="174">
        <v>21</v>
      </c>
      <c r="J265" s="174">
        <v>20</v>
      </c>
      <c r="K265" s="174">
        <v>19</v>
      </c>
      <c r="L265" s="174">
        <v>18</v>
      </c>
      <c r="M265" s="174">
        <v>19</v>
      </c>
      <c r="N265" s="174">
        <v>20</v>
      </c>
      <c r="O265" s="174">
        <v>21</v>
      </c>
      <c r="P265" s="174">
        <v>19</v>
      </c>
      <c r="Q265" s="174">
        <v>19</v>
      </c>
      <c r="R265" s="174">
        <v>20</v>
      </c>
      <c r="S265" s="174">
        <v>19</v>
      </c>
      <c r="T265" s="174">
        <v>19</v>
      </c>
      <c r="U265" s="174">
        <v>20</v>
      </c>
      <c r="V265" s="174">
        <v>17</v>
      </c>
      <c r="W265" s="174">
        <v>18</v>
      </c>
      <c r="X265" s="174">
        <v>20</v>
      </c>
      <c r="Y265" s="174">
        <v>16</v>
      </c>
      <c r="Z265" s="174">
        <v>18</v>
      </c>
      <c r="AA265" s="174">
        <v>92</v>
      </c>
      <c r="AB265" s="174">
        <v>76</v>
      </c>
      <c r="AC265" s="174">
        <v>74</v>
      </c>
      <c r="AD265" s="174">
        <v>69</v>
      </c>
      <c r="AE265" s="174">
        <v>63</v>
      </c>
      <c r="AF265" s="174">
        <v>56</v>
      </c>
      <c r="AG265" s="174">
        <v>52</v>
      </c>
      <c r="AH265" s="174">
        <v>38</v>
      </c>
      <c r="AI265" s="174">
        <v>34</v>
      </c>
      <c r="AJ265" s="174">
        <v>22</v>
      </c>
      <c r="AK265" s="174">
        <v>16</v>
      </c>
      <c r="AL265" s="174">
        <v>10</v>
      </c>
      <c r="AM265" s="174">
        <v>6</v>
      </c>
      <c r="AN265" s="175">
        <v>6</v>
      </c>
      <c r="AO265" s="176">
        <v>1</v>
      </c>
      <c r="AP265" s="174">
        <v>9</v>
      </c>
      <c r="AQ265" s="175">
        <v>9</v>
      </c>
      <c r="AR265" s="177">
        <v>22</v>
      </c>
      <c r="AS265" s="178">
        <v>468</v>
      </c>
      <c r="AT265" s="176">
        <v>46</v>
      </c>
      <c r="AU265" s="174">
        <v>45</v>
      </c>
      <c r="AV265" s="175">
        <v>203</v>
      </c>
      <c r="AW265" s="178">
        <v>55</v>
      </c>
      <c r="AX265" s="119" t="s">
        <v>45</v>
      </c>
      <c r="AY265" s="155" t="s">
        <v>49</v>
      </c>
      <c r="AZ265" s="156" t="s">
        <v>739</v>
      </c>
    </row>
    <row r="266" spans="1:52" s="180" customFormat="1" ht="16.5" hidden="1" customHeight="1" x14ac:dyDescent="0.2">
      <c r="A266" s="171">
        <v>220511</v>
      </c>
      <c r="B266" s="165" t="s">
        <v>204</v>
      </c>
      <c r="C266" s="165" t="s">
        <v>740</v>
      </c>
      <c r="D266" s="172" t="s">
        <v>741</v>
      </c>
      <c r="E266" s="122">
        <v>5.3859283140527214</v>
      </c>
      <c r="F266" s="213">
        <f t="shared" si="97"/>
        <v>321</v>
      </c>
      <c r="G266" s="174">
        <v>6</v>
      </c>
      <c r="H266" s="174">
        <v>7</v>
      </c>
      <c r="I266" s="174">
        <v>7</v>
      </c>
      <c r="J266" s="174">
        <v>7</v>
      </c>
      <c r="K266" s="174">
        <v>6</v>
      </c>
      <c r="L266" s="174">
        <v>6</v>
      </c>
      <c r="M266" s="174">
        <v>6</v>
      </c>
      <c r="N266" s="174">
        <v>6</v>
      </c>
      <c r="O266" s="174">
        <v>7</v>
      </c>
      <c r="P266" s="174">
        <v>6</v>
      </c>
      <c r="Q266" s="174">
        <v>6</v>
      </c>
      <c r="R266" s="174">
        <v>7</v>
      </c>
      <c r="S266" s="174">
        <v>6</v>
      </c>
      <c r="T266" s="174">
        <v>6</v>
      </c>
      <c r="U266" s="174">
        <v>6</v>
      </c>
      <c r="V266" s="174">
        <v>5</v>
      </c>
      <c r="W266" s="174">
        <v>6</v>
      </c>
      <c r="X266" s="174">
        <v>6</v>
      </c>
      <c r="Y266" s="174">
        <v>5</v>
      </c>
      <c r="Z266" s="174">
        <v>6</v>
      </c>
      <c r="AA266" s="174">
        <v>30</v>
      </c>
      <c r="AB266" s="174">
        <v>25</v>
      </c>
      <c r="AC266" s="174">
        <v>24</v>
      </c>
      <c r="AD266" s="174">
        <v>22</v>
      </c>
      <c r="AE266" s="174">
        <v>20</v>
      </c>
      <c r="AF266" s="174">
        <v>18</v>
      </c>
      <c r="AG266" s="174">
        <v>17</v>
      </c>
      <c r="AH266" s="174">
        <v>12</v>
      </c>
      <c r="AI266" s="174">
        <v>11</v>
      </c>
      <c r="AJ266" s="174">
        <v>7</v>
      </c>
      <c r="AK266" s="174">
        <v>5</v>
      </c>
      <c r="AL266" s="174">
        <v>3</v>
      </c>
      <c r="AM266" s="174">
        <v>2</v>
      </c>
      <c r="AN266" s="175">
        <v>2</v>
      </c>
      <c r="AO266" s="176">
        <v>0</v>
      </c>
      <c r="AP266" s="174">
        <v>3</v>
      </c>
      <c r="AQ266" s="175">
        <v>3</v>
      </c>
      <c r="AR266" s="177">
        <v>7</v>
      </c>
      <c r="AS266" s="178">
        <v>151</v>
      </c>
      <c r="AT266" s="176">
        <v>15</v>
      </c>
      <c r="AU266" s="174">
        <v>14</v>
      </c>
      <c r="AV266" s="175">
        <v>66</v>
      </c>
      <c r="AW266" s="178">
        <v>18</v>
      </c>
      <c r="AX266" s="119" t="s">
        <v>45</v>
      </c>
      <c r="AY266" s="155" t="s">
        <v>49</v>
      </c>
      <c r="AZ266" s="156" t="s">
        <v>742</v>
      </c>
    </row>
    <row r="267" spans="1:52" s="180" customFormat="1" ht="16.5" hidden="1" customHeight="1" x14ac:dyDescent="0.2">
      <c r="A267" s="171">
        <v>220511</v>
      </c>
      <c r="B267" s="165" t="s">
        <v>204</v>
      </c>
      <c r="C267" s="165" t="s">
        <v>743</v>
      </c>
      <c r="D267" s="172" t="s">
        <v>744</v>
      </c>
      <c r="E267" s="122">
        <v>13.218281813009671</v>
      </c>
      <c r="F267" s="213">
        <f t="shared" si="97"/>
        <v>789</v>
      </c>
      <c r="G267" s="174">
        <v>14</v>
      </c>
      <c r="H267" s="174">
        <v>18</v>
      </c>
      <c r="I267" s="174">
        <v>17</v>
      </c>
      <c r="J267" s="174">
        <v>16</v>
      </c>
      <c r="K267" s="174">
        <v>15</v>
      </c>
      <c r="L267" s="174">
        <v>14</v>
      </c>
      <c r="M267" s="174">
        <v>15</v>
      </c>
      <c r="N267" s="174">
        <v>16</v>
      </c>
      <c r="O267" s="174">
        <v>17</v>
      </c>
      <c r="P267" s="174">
        <v>15</v>
      </c>
      <c r="Q267" s="174">
        <v>15</v>
      </c>
      <c r="R267" s="174">
        <v>16</v>
      </c>
      <c r="S267" s="174">
        <v>15</v>
      </c>
      <c r="T267" s="174">
        <v>15</v>
      </c>
      <c r="U267" s="174">
        <v>16</v>
      </c>
      <c r="V267" s="174">
        <v>13</v>
      </c>
      <c r="W267" s="174">
        <v>14</v>
      </c>
      <c r="X267" s="174">
        <v>15</v>
      </c>
      <c r="Y267" s="174">
        <v>12</v>
      </c>
      <c r="Z267" s="174">
        <v>14</v>
      </c>
      <c r="AA267" s="174">
        <v>73</v>
      </c>
      <c r="AB267" s="174">
        <v>60</v>
      </c>
      <c r="AC267" s="174">
        <v>58</v>
      </c>
      <c r="AD267" s="174">
        <v>55</v>
      </c>
      <c r="AE267" s="174">
        <v>50</v>
      </c>
      <c r="AF267" s="174">
        <v>44</v>
      </c>
      <c r="AG267" s="174">
        <v>41</v>
      </c>
      <c r="AH267" s="174">
        <v>30</v>
      </c>
      <c r="AI267" s="174">
        <v>27</v>
      </c>
      <c r="AJ267" s="174">
        <v>18</v>
      </c>
      <c r="AK267" s="174">
        <v>13</v>
      </c>
      <c r="AL267" s="174">
        <v>8</v>
      </c>
      <c r="AM267" s="174">
        <v>5</v>
      </c>
      <c r="AN267" s="175">
        <v>5</v>
      </c>
      <c r="AO267" s="176">
        <v>1</v>
      </c>
      <c r="AP267" s="174">
        <v>7</v>
      </c>
      <c r="AQ267" s="175">
        <v>7</v>
      </c>
      <c r="AR267" s="177">
        <v>17</v>
      </c>
      <c r="AS267" s="178">
        <v>371</v>
      </c>
      <c r="AT267" s="176">
        <v>36</v>
      </c>
      <c r="AU267" s="174">
        <v>35</v>
      </c>
      <c r="AV267" s="175">
        <v>161</v>
      </c>
      <c r="AW267" s="178">
        <v>44</v>
      </c>
      <c r="AX267" s="119" t="s">
        <v>45</v>
      </c>
      <c r="AY267" s="155" t="s">
        <v>49</v>
      </c>
      <c r="AZ267" s="156" t="s">
        <v>745</v>
      </c>
    </row>
    <row r="268" spans="1:52" s="180" customFormat="1" ht="16.5" hidden="1" customHeight="1" x14ac:dyDescent="0.2">
      <c r="A268" s="171">
        <v>220511</v>
      </c>
      <c r="B268" s="165" t="s">
        <v>204</v>
      </c>
      <c r="C268" s="165" t="s">
        <v>746</v>
      </c>
      <c r="D268" s="172" t="s">
        <v>747</v>
      </c>
      <c r="E268" s="122">
        <v>3.9066944813199318</v>
      </c>
      <c r="F268" s="213">
        <f t="shared" si="97"/>
        <v>232</v>
      </c>
      <c r="G268" s="174">
        <v>4</v>
      </c>
      <c r="H268" s="174">
        <v>5</v>
      </c>
      <c r="I268" s="174">
        <v>5</v>
      </c>
      <c r="J268" s="174">
        <v>5</v>
      </c>
      <c r="K268" s="174">
        <v>4</v>
      </c>
      <c r="L268" s="174">
        <v>4</v>
      </c>
      <c r="M268" s="174">
        <v>4</v>
      </c>
      <c r="N268" s="174">
        <v>5</v>
      </c>
      <c r="O268" s="174">
        <v>5</v>
      </c>
      <c r="P268" s="174">
        <v>4</v>
      </c>
      <c r="Q268" s="174">
        <v>5</v>
      </c>
      <c r="R268" s="174">
        <v>5</v>
      </c>
      <c r="S268" s="174">
        <v>4</v>
      </c>
      <c r="T268" s="174">
        <v>4</v>
      </c>
      <c r="U268" s="174">
        <v>5</v>
      </c>
      <c r="V268" s="174">
        <v>4</v>
      </c>
      <c r="W268" s="174">
        <v>4</v>
      </c>
      <c r="X268" s="174">
        <v>5</v>
      </c>
      <c r="Y268" s="174">
        <v>4</v>
      </c>
      <c r="Z268" s="174">
        <v>4</v>
      </c>
      <c r="AA268" s="174">
        <v>22</v>
      </c>
      <c r="AB268" s="174">
        <v>18</v>
      </c>
      <c r="AC268" s="174">
        <v>17</v>
      </c>
      <c r="AD268" s="174">
        <v>16</v>
      </c>
      <c r="AE268" s="174">
        <v>15</v>
      </c>
      <c r="AF268" s="174">
        <v>13</v>
      </c>
      <c r="AG268" s="174">
        <v>12</v>
      </c>
      <c r="AH268" s="174">
        <v>9</v>
      </c>
      <c r="AI268" s="174">
        <v>8</v>
      </c>
      <c r="AJ268" s="174">
        <v>5</v>
      </c>
      <c r="AK268" s="174">
        <v>4</v>
      </c>
      <c r="AL268" s="174">
        <v>2</v>
      </c>
      <c r="AM268" s="174">
        <v>1</v>
      </c>
      <c r="AN268" s="175">
        <v>1</v>
      </c>
      <c r="AO268" s="176">
        <v>0</v>
      </c>
      <c r="AP268" s="174">
        <v>2</v>
      </c>
      <c r="AQ268" s="175">
        <v>2</v>
      </c>
      <c r="AR268" s="177">
        <v>5</v>
      </c>
      <c r="AS268" s="178">
        <v>110</v>
      </c>
      <c r="AT268" s="176">
        <v>11</v>
      </c>
      <c r="AU268" s="174">
        <v>10</v>
      </c>
      <c r="AV268" s="175">
        <v>48</v>
      </c>
      <c r="AW268" s="178">
        <v>13</v>
      </c>
      <c r="AX268" s="119" t="s">
        <v>45</v>
      </c>
      <c r="AY268" s="155" t="s">
        <v>558</v>
      </c>
      <c r="AZ268" s="156" t="s">
        <v>748</v>
      </c>
    </row>
    <row r="269" spans="1:52" s="91" customFormat="1" ht="16.5" hidden="1" customHeight="1" x14ac:dyDescent="0.2">
      <c r="A269" s="171">
        <v>220511</v>
      </c>
      <c r="B269" s="165" t="s">
        <v>204</v>
      </c>
      <c r="C269" s="165" t="s">
        <v>749</v>
      </c>
      <c r="D269" s="172" t="s">
        <v>750</v>
      </c>
      <c r="E269" s="122">
        <v>5.6135027498577665</v>
      </c>
      <c r="F269" s="213">
        <f t="shared" si="97"/>
        <v>336</v>
      </c>
      <c r="G269" s="174">
        <v>6</v>
      </c>
      <c r="H269" s="174">
        <v>8</v>
      </c>
      <c r="I269" s="174">
        <v>7</v>
      </c>
      <c r="J269" s="174">
        <v>7</v>
      </c>
      <c r="K269" s="174">
        <v>6</v>
      </c>
      <c r="L269" s="174">
        <v>6</v>
      </c>
      <c r="M269" s="174">
        <v>6</v>
      </c>
      <c r="N269" s="174">
        <v>7</v>
      </c>
      <c r="O269" s="174">
        <v>7</v>
      </c>
      <c r="P269" s="174">
        <v>6</v>
      </c>
      <c r="Q269" s="174">
        <v>7</v>
      </c>
      <c r="R269" s="174">
        <v>7</v>
      </c>
      <c r="S269" s="174">
        <v>6</v>
      </c>
      <c r="T269" s="174">
        <v>6</v>
      </c>
      <c r="U269" s="174">
        <v>7</v>
      </c>
      <c r="V269" s="174">
        <v>6</v>
      </c>
      <c r="W269" s="174">
        <v>6</v>
      </c>
      <c r="X269" s="174">
        <v>7</v>
      </c>
      <c r="Y269" s="174">
        <v>5</v>
      </c>
      <c r="Z269" s="174">
        <v>6</v>
      </c>
      <c r="AA269" s="174">
        <v>31</v>
      </c>
      <c r="AB269" s="174">
        <v>26</v>
      </c>
      <c r="AC269" s="174">
        <v>25</v>
      </c>
      <c r="AD269" s="174">
        <v>23</v>
      </c>
      <c r="AE269" s="174">
        <v>21</v>
      </c>
      <c r="AF269" s="174">
        <v>19</v>
      </c>
      <c r="AG269" s="174">
        <v>17</v>
      </c>
      <c r="AH269" s="174">
        <v>13</v>
      </c>
      <c r="AI269" s="174">
        <v>11</v>
      </c>
      <c r="AJ269" s="174">
        <v>8</v>
      </c>
      <c r="AK269" s="174">
        <v>6</v>
      </c>
      <c r="AL269" s="174">
        <v>3</v>
      </c>
      <c r="AM269" s="174">
        <v>2</v>
      </c>
      <c r="AN269" s="175">
        <v>2</v>
      </c>
      <c r="AO269" s="176">
        <v>0</v>
      </c>
      <c r="AP269" s="174">
        <v>3</v>
      </c>
      <c r="AQ269" s="175">
        <v>3</v>
      </c>
      <c r="AR269" s="177">
        <v>7</v>
      </c>
      <c r="AS269" s="178">
        <v>158</v>
      </c>
      <c r="AT269" s="176">
        <v>15</v>
      </c>
      <c r="AU269" s="174">
        <v>15</v>
      </c>
      <c r="AV269" s="175">
        <v>68</v>
      </c>
      <c r="AW269" s="178">
        <v>19</v>
      </c>
      <c r="AX269" s="119" t="s">
        <v>45</v>
      </c>
      <c r="AY269" s="155" t="s">
        <v>49</v>
      </c>
      <c r="AZ269" s="156" t="s">
        <v>751</v>
      </c>
    </row>
    <row r="270" spans="1:52" s="91" customFormat="1" ht="16.5" hidden="1" customHeight="1" x14ac:dyDescent="0.2">
      <c r="A270" s="171">
        <v>220511</v>
      </c>
      <c r="B270" s="165"/>
      <c r="C270" s="165" t="s">
        <v>752</v>
      </c>
      <c r="D270" s="214" t="s">
        <v>753</v>
      </c>
      <c r="E270" s="122">
        <v>2.6550350843921868</v>
      </c>
      <c r="F270" s="213">
        <f t="shared" si="97"/>
        <v>159</v>
      </c>
      <c r="G270" s="174">
        <v>3</v>
      </c>
      <c r="H270" s="174">
        <v>4</v>
      </c>
      <c r="I270" s="174">
        <v>3</v>
      </c>
      <c r="J270" s="174">
        <v>3</v>
      </c>
      <c r="K270" s="174">
        <v>3</v>
      </c>
      <c r="L270" s="174">
        <v>3</v>
      </c>
      <c r="M270" s="174">
        <v>3</v>
      </c>
      <c r="N270" s="174">
        <v>3</v>
      </c>
      <c r="O270" s="174">
        <v>3</v>
      </c>
      <c r="P270" s="174">
        <v>3</v>
      </c>
      <c r="Q270" s="174">
        <v>3</v>
      </c>
      <c r="R270" s="174">
        <v>3</v>
      </c>
      <c r="S270" s="174">
        <v>3</v>
      </c>
      <c r="T270" s="174">
        <v>3</v>
      </c>
      <c r="U270" s="174">
        <v>3</v>
      </c>
      <c r="V270" s="174">
        <v>3</v>
      </c>
      <c r="W270" s="174">
        <v>3</v>
      </c>
      <c r="X270" s="174">
        <v>3</v>
      </c>
      <c r="Y270" s="174">
        <v>2</v>
      </c>
      <c r="Z270" s="174">
        <v>3</v>
      </c>
      <c r="AA270" s="174">
        <v>15</v>
      </c>
      <c r="AB270" s="174">
        <v>12</v>
      </c>
      <c r="AC270" s="174">
        <v>12</v>
      </c>
      <c r="AD270" s="174">
        <v>11</v>
      </c>
      <c r="AE270" s="174">
        <v>10</v>
      </c>
      <c r="AF270" s="174">
        <v>9</v>
      </c>
      <c r="AG270" s="174">
        <v>8</v>
      </c>
      <c r="AH270" s="174">
        <v>6</v>
      </c>
      <c r="AI270" s="174">
        <v>5</v>
      </c>
      <c r="AJ270" s="174">
        <v>4</v>
      </c>
      <c r="AK270" s="174">
        <v>3</v>
      </c>
      <c r="AL270" s="174">
        <v>2</v>
      </c>
      <c r="AM270" s="174">
        <v>1</v>
      </c>
      <c r="AN270" s="175">
        <v>1</v>
      </c>
      <c r="AO270" s="176">
        <v>0</v>
      </c>
      <c r="AP270" s="174">
        <v>1</v>
      </c>
      <c r="AQ270" s="175">
        <v>1</v>
      </c>
      <c r="AR270" s="177">
        <v>3</v>
      </c>
      <c r="AS270" s="178">
        <v>75</v>
      </c>
      <c r="AT270" s="176">
        <v>7</v>
      </c>
      <c r="AU270" s="174">
        <v>7</v>
      </c>
      <c r="AV270" s="175">
        <v>32</v>
      </c>
      <c r="AW270" s="178">
        <v>9</v>
      </c>
      <c r="AX270" s="119" t="s">
        <v>45</v>
      </c>
      <c r="AY270" s="155" t="s">
        <v>49</v>
      </c>
      <c r="AZ270" s="156" t="s">
        <v>754</v>
      </c>
    </row>
    <row r="271" spans="1:52" s="93" customFormat="1" ht="16.5" hidden="1" customHeight="1" x14ac:dyDescent="0.2">
      <c r="A271" s="139">
        <v>220600</v>
      </c>
      <c r="B271" s="140"/>
      <c r="C271" s="140" t="s">
        <v>22</v>
      </c>
      <c r="D271" s="195" t="s">
        <v>56</v>
      </c>
      <c r="E271" s="196"/>
      <c r="F271" s="143">
        <f t="shared" si="97"/>
        <v>77025</v>
      </c>
      <c r="G271" s="143">
        <f t="shared" ref="G271:AW271" si="103">SUM(G273+G282+G291+G300+G308)</f>
        <v>1500</v>
      </c>
      <c r="H271" s="143">
        <f t="shared" si="103"/>
        <v>1619</v>
      </c>
      <c r="I271" s="143">
        <f t="shared" si="103"/>
        <v>1610</v>
      </c>
      <c r="J271" s="143">
        <f t="shared" si="103"/>
        <v>1560</v>
      </c>
      <c r="K271" s="143">
        <f t="shared" si="103"/>
        <v>1356</v>
      </c>
      <c r="L271" s="143">
        <f t="shared" si="103"/>
        <v>1457</v>
      </c>
      <c r="M271" s="143">
        <f t="shared" si="103"/>
        <v>1659</v>
      </c>
      <c r="N271" s="143">
        <f t="shared" si="103"/>
        <v>1567</v>
      </c>
      <c r="O271" s="143">
        <f t="shared" si="103"/>
        <v>1499</v>
      </c>
      <c r="P271" s="143">
        <f t="shared" si="103"/>
        <v>1493</v>
      </c>
      <c r="Q271" s="143">
        <f t="shared" si="103"/>
        <v>1409</v>
      </c>
      <c r="R271" s="143">
        <f t="shared" si="103"/>
        <v>1552</v>
      </c>
      <c r="S271" s="143">
        <f t="shared" si="103"/>
        <v>1583</v>
      </c>
      <c r="T271" s="143">
        <f t="shared" si="103"/>
        <v>1517</v>
      </c>
      <c r="U271" s="143">
        <f t="shared" si="103"/>
        <v>1570</v>
      </c>
      <c r="V271" s="143">
        <f t="shared" si="103"/>
        <v>1544</v>
      </c>
      <c r="W271" s="143">
        <f t="shared" si="103"/>
        <v>1429</v>
      </c>
      <c r="X271" s="143">
        <f t="shared" si="103"/>
        <v>1418</v>
      </c>
      <c r="Y271" s="143">
        <f t="shared" si="103"/>
        <v>1365</v>
      </c>
      <c r="Z271" s="143">
        <f t="shared" si="103"/>
        <v>1296</v>
      </c>
      <c r="AA271" s="143">
        <f t="shared" si="103"/>
        <v>6053</v>
      </c>
      <c r="AB271" s="143">
        <f t="shared" si="103"/>
        <v>5995</v>
      </c>
      <c r="AC271" s="143">
        <f t="shared" si="103"/>
        <v>5575</v>
      </c>
      <c r="AD271" s="143">
        <f t="shared" si="103"/>
        <v>5461</v>
      </c>
      <c r="AE271" s="143">
        <f t="shared" si="103"/>
        <v>4998</v>
      </c>
      <c r="AF271" s="143">
        <f t="shared" si="103"/>
        <v>4231</v>
      </c>
      <c r="AG271" s="143">
        <f t="shared" si="103"/>
        <v>3923</v>
      </c>
      <c r="AH271" s="143">
        <f t="shared" si="103"/>
        <v>3471</v>
      </c>
      <c r="AI271" s="143">
        <f t="shared" si="103"/>
        <v>2688</v>
      </c>
      <c r="AJ271" s="143">
        <f t="shared" si="103"/>
        <v>1899</v>
      </c>
      <c r="AK271" s="143">
        <f t="shared" si="103"/>
        <v>1178</v>
      </c>
      <c r="AL271" s="143">
        <f t="shared" si="103"/>
        <v>756</v>
      </c>
      <c r="AM271" s="143">
        <f t="shared" si="103"/>
        <v>428</v>
      </c>
      <c r="AN271" s="144">
        <f t="shared" si="103"/>
        <v>366</v>
      </c>
      <c r="AO271" s="145">
        <f t="shared" si="103"/>
        <v>89</v>
      </c>
      <c r="AP271" s="143">
        <f t="shared" si="103"/>
        <v>733</v>
      </c>
      <c r="AQ271" s="144">
        <f t="shared" si="103"/>
        <v>767</v>
      </c>
      <c r="AR271" s="146">
        <f t="shared" si="103"/>
        <v>1819</v>
      </c>
      <c r="AS271" s="147">
        <f t="shared" si="103"/>
        <v>36741</v>
      </c>
      <c r="AT271" s="145">
        <f t="shared" si="103"/>
        <v>3693</v>
      </c>
      <c r="AU271" s="143">
        <f t="shared" si="103"/>
        <v>3468</v>
      </c>
      <c r="AV271" s="144">
        <f t="shared" si="103"/>
        <v>15926</v>
      </c>
      <c r="AW271" s="147">
        <f t="shared" si="103"/>
        <v>3020</v>
      </c>
      <c r="AX271" s="148"/>
      <c r="AY271" s="132"/>
      <c r="AZ271" s="133"/>
    </row>
    <row r="272" spans="1:52" s="183" customFormat="1" ht="16.5" hidden="1" customHeight="1" x14ac:dyDescent="0.2">
      <c r="A272" s="110"/>
      <c r="B272" s="107"/>
      <c r="C272" s="108"/>
      <c r="D272" s="105"/>
      <c r="E272" s="122"/>
      <c r="F272" s="149">
        <f>SUM(G272:AN272)</f>
        <v>100</v>
      </c>
      <c r="G272" s="150">
        <f>G$271*100/$F271</f>
        <v>1.9474196689386563</v>
      </c>
      <c r="H272" s="150">
        <f t="shared" ref="H272:AW272" si="104">H$271*100/$F271</f>
        <v>2.1019149626744564</v>
      </c>
      <c r="I272" s="150">
        <f t="shared" si="104"/>
        <v>2.0902304446608242</v>
      </c>
      <c r="J272" s="150">
        <f t="shared" si="104"/>
        <v>2.0253164556962027</v>
      </c>
      <c r="K272" s="150">
        <f t="shared" si="104"/>
        <v>1.7604673807205453</v>
      </c>
      <c r="L272" s="150">
        <f t="shared" si="104"/>
        <v>1.8915936384290815</v>
      </c>
      <c r="M272" s="150">
        <f t="shared" si="104"/>
        <v>2.1538461538461537</v>
      </c>
      <c r="N272" s="150">
        <f t="shared" si="104"/>
        <v>2.0344044141512496</v>
      </c>
      <c r="O272" s="150">
        <f t="shared" si="104"/>
        <v>1.9461213891593638</v>
      </c>
      <c r="P272" s="150">
        <f t="shared" si="104"/>
        <v>1.9383317104836093</v>
      </c>
      <c r="Q272" s="150">
        <f t="shared" si="104"/>
        <v>1.8292762090230446</v>
      </c>
      <c r="R272" s="150">
        <f t="shared" si="104"/>
        <v>2.0149302174618628</v>
      </c>
      <c r="S272" s="150">
        <f t="shared" si="104"/>
        <v>2.0551768906199288</v>
      </c>
      <c r="T272" s="150">
        <f t="shared" si="104"/>
        <v>1.9694904251866276</v>
      </c>
      <c r="U272" s="150">
        <f t="shared" si="104"/>
        <v>2.0382992534891269</v>
      </c>
      <c r="V272" s="150">
        <f t="shared" si="104"/>
        <v>2.0045439792275235</v>
      </c>
      <c r="W272" s="150">
        <f t="shared" si="104"/>
        <v>1.8552418046088932</v>
      </c>
      <c r="X272" s="150">
        <f t="shared" si="104"/>
        <v>1.8409607270366763</v>
      </c>
      <c r="Y272" s="150">
        <f t="shared" si="104"/>
        <v>1.7721518987341771</v>
      </c>
      <c r="Z272" s="150">
        <f t="shared" si="104"/>
        <v>1.6825705939629991</v>
      </c>
      <c r="AA272" s="150">
        <f t="shared" si="104"/>
        <v>7.8584875040571243</v>
      </c>
      <c r="AB272" s="150">
        <f t="shared" si="104"/>
        <v>7.7831872768581629</v>
      </c>
      <c r="AC272" s="150">
        <f t="shared" si="104"/>
        <v>7.2379097695553396</v>
      </c>
      <c r="AD272" s="150">
        <f t="shared" si="104"/>
        <v>7.0899058747160009</v>
      </c>
      <c r="AE272" s="150">
        <f t="shared" si="104"/>
        <v>6.4888023369036025</v>
      </c>
      <c r="AF272" s="150">
        <f t="shared" si="104"/>
        <v>5.4930217461863036</v>
      </c>
      <c r="AG272" s="150">
        <f t="shared" si="104"/>
        <v>5.0931515741642324</v>
      </c>
      <c r="AH272" s="150">
        <f t="shared" si="104"/>
        <v>4.5063291139240507</v>
      </c>
      <c r="AI272" s="150">
        <f t="shared" si="104"/>
        <v>3.4897760467380721</v>
      </c>
      <c r="AJ272" s="150">
        <f t="shared" si="104"/>
        <v>2.4654333008763389</v>
      </c>
      <c r="AK272" s="150">
        <f t="shared" si="104"/>
        <v>1.5293735800064914</v>
      </c>
      <c r="AL272" s="150">
        <f t="shared" si="104"/>
        <v>0.98149951314508277</v>
      </c>
      <c r="AM272" s="150">
        <f t="shared" si="104"/>
        <v>0.55566374553716325</v>
      </c>
      <c r="AN272" s="151">
        <f t="shared" si="104"/>
        <v>0.47517039922103216</v>
      </c>
      <c r="AO272" s="152">
        <f t="shared" si="104"/>
        <v>0.11554690035702694</v>
      </c>
      <c r="AP272" s="150">
        <f t="shared" si="104"/>
        <v>0.95163907822135674</v>
      </c>
      <c r="AQ272" s="151">
        <f t="shared" si="104"/>
        <v>0.99578059071729963</v>
      </c>
      <c r="AR272" s="153">
        <f t="shared" si="104"/>
        <v>2.3615709185329439</v>
      </c>
      <c r="AS272" s="154">
        <f t="shared" si="104"/>
        <v>47.70009737098345</v>
      </c>
      <c r="AT272" s="152">
        <f t="shared" si="104"/>
        <v>4.7945472249269718</v>
      </c>
      <c r="AU272" s="150">
        <f t="shared" si="104"/>
        <v>4.5024342745861734</v>
      </c>
      <c r="AV272" s="151">
        <f t="shared" si="104"/>
        <v>20.676403765011361</v>
      </c>
      <c r="AW272" s="154">
        <f t="shared" si="104"/>
        <v>3.9208049334631614</v>
      </c>
      <c r="AX272" s="119"/>
      <c r="AY272" s="155"/>
      <c r="AZ272" s="156"/>
    </row>
    <row r="273" spans="1:52" s="90" customFormat="1" ht="16.5" hidden="1" customHeight="1" x14ac:dyDescent="0.2">
      <c r="A273" s="158">
        <v>220601</v>
      </c>
      <c r="B273" s="158"/>
      <c r="C273" s="158" t="s">
        <v>22</v>
      </c>
      <c r="D273" s="158" t="s">
        <v>57</v>
      </c>
      <c r="E273" s="158">
        <f>SUM(E275:E281)</f>
        <v>100</v>
      </c>
      <c r="F273" s="158">
        <f t="shared" si="97"/>
        <v>35096</v>
      </c>
      <c r="G273" s="158">
        <v>637</v>
      </c>
      <c r="H273" s="158">
        <v>762</v>
      </c>
      <c r="I273" s="158">
        <v>826</v>
      </c>
      <c r="J273" s="158">
        <v>775</v>
      </c>
      <c r="K273" s="158">
        <v>591</v>
      </c>
      <c r="L273" s="158">
        <v>574</v>
      </c>
      <c r="M273" s="158">
        <v>802</v>
      </c>
      <c r="N273" s="158">
        <v>759</v>
      </c>
      <c r="O273" s="158">
        <v>653</v>
      </c>
      <c r="P273" s="158">
        <v>628</v>
      </c>
      <c r="Q273" s="158">
        <v>536</v>
      </c>
      <c r="R273" s="158">
        <v>693</v>
      </c>
      <c r="S273" s="158">
        <v>716</v>
      </c>
      <c r="T273" s="158">
        <v>654</v>
      </c>
      <c r="U273" s="158">
        <v>688</v>
      </c>
      <c r="V273" s="158">
        <v>691</v>
      </c>
      <c r="W273" s="158">
        <v>641</v>
      </c>
      <c r="X273" s="158">
        <v>613</v>
      </c>
      <c r="Y273" s="158">
        <v>622</v>
      </c>
      <c r="Z273" s="158">
        <v>588</v>
      </c>
      <c r="AA273" s="158">
        <v>2694</v>
      </c>
      <c r="AB273" s="158">
        <v>2755</v>
      </c>
      <c r="AC273" s="158">
        <v>2467</v>
      </c>
      <c r="AD273" s="158">
        <f>+SUM(AD275:AD281)</f>
        <v>2480</v>
      </c>
      <c r="AE273" s="158">
        <f t="shared" ref="AE273:AW273" si="105">+SUM(AE275:AE281)</f>
        <v>2170</v>
      </c>
      <c r="AF273" s="158">
        <f t="shared" si="105"/>
        <v>1939</v>
      </c>
      <c r="AG273" s="158">
        <f t="shared" si="105"/>
        <v>1877</v>
      </c>
      <c r="AH273" s="158">
        <f t="shared" si="105"/>
        <v>1656</v>
      </c>
      <c r="AI273" s="158">
        <f t="shared" si="105"/>
        <v>1307</v>
      </c>
      <c r="AJ273" s="158">
        <f t="shared" si="105"/>
        <v>901</v>
      </c>
      <c r="AK273" s="158">
        <f t="shared" si="105"/>
        <v>579</v>
      </c>
      <c r="AL273" s="158">
        <f t="shared" si="105"/>
        <v>392</v>
      </c>
      <c r="AM273" s="158">
        <f t="shared" si="105"/>
        <v>228</v>
      </c>
      <c r="AN273" s="158">
        <f t="shared" si="105"/>
        <v>202</v>
      </c>
      <c r="AO273" s="158">
        <f t="shared" si="105"/>
        <v>31</v>
      </c>
      <c r="AP273" s="158">
        <f t="shared" si="105"/>
        <v>301</v>
      </c>
      <c r="AQ273" s="158">
        <f t="shared" si="105"/>
        <v>336</v>
      </c>
      <c r="AR273" s="158">
        <f t="shared" si="105"/>
        <v>771</v>
      </c>
      <c r="AS273" s="158">
        <f t="shared" si="105"/>
        <v>16730</v>
      </c>
      <c r="AT273" s="158">
        <f t="shared" si="105"/>
        <v>1582</v>
      </c>
      <c r="AU273" s="158">
        <f t="shared" si="105"/>
        <v>1548</v>
      </c>
      <c r="AV273" s="158">
        <f t="shared" si="105"/>
        <v>7127</v>
      </c>
      <c r="AW273" s="158">
        <f t="shared" si="105"/>
        <v>1430</v>
      </c>
      <c r="AX273" s="119"/>
      <c r="AY273" s="182"/>
      <c r="AZ273" s="162"/>
    </row>
    <row r="274" spans="1:52" s="180" customFormat="1" ht="16.5" hidden="1" customHeight="1" x14ac:dyDescent="0.2">
      <c r="A274" s="109"/>
      <c r="B274" s="104"/>
      <c r="C274" s="106"/>
      <c r="D274" s="105"/>
      <c r="E274" s="122"/>
      <c r="F274" s="149">
        <f t="shared" si="97"/>
        <v>100.00000000000004</v>
      </c>
      <c r="G274" s="150">
        <f>G$273*100/$F273</f>
        <v>1.815021654889446</v>
      </c>
      <c r="H274" s="150">
        <f t="shared" ref="H274:AW274" si="106">H$273*100/$F273</f>
        <v>2.1711875997264647</v>
      </c>
      <c r="I274" s="150">
        <f t="shared" si="106"/>
        <v>2.3535445634830179</v>
      </c>
      <c r="J274" s="150">
        <f t="shared" si="106"/>
        <v>2.2082288579895146</v>
      </c>
      <c r="K274" s="150">
        <f t="shared" si="106"/>
        <v>1.6839525871894232</v>
      </c>
      <c r="L274" s="150">
        <f t="shared" si="106"/>
        <v>1.6355140186915889</v>
      </c>
      <c r="M274" s="150">
        <f t="shared" si="106"/>
        <v>2.2851607020743105</v>
      </c>
      <c r="N274" s="150">
        <f t="shared" si="106"/>
        <v>2.1626396170503761</v>
      </c>
      <c r="O274" s="150">
        <f t="shared" si="106"/>
        <v>1.8606108958285845</v>
      </c>
      <c r="P274" s="150">
        <f t="shared" si="106"/>
        <v>1.7893777068611807</v>
      </c>
      <c r="Q274" s="150">
        <f t="shared" si="106"/>
        <v>1.5272395714611351</v>
      </c>
      <c r="R274" s="150">
        <f t="shared" si="106"/>
        <v>1.9745839981764304</v>
      </c>
      <c r="S274" s="150">
        <f t="shared" si="106"/>
        <v>2.0401185320264417</v>
      </c>
      <c r="T274" s="150">
        <f t="shared" si="106"/>
        <v>1.8634602233872806</v>
      </c>
      <c r="U274" s="150">
        <f t="shared" si="106"/>
        <v>1.9603373603829497</v>
      </c>
      <c r="V274" s="150">
        <f t="shared" si="106"/>
        <v>1.9688853430590381</v>
      </c>
      <c r="W274" s="150">
        <f t="shared" si="106"/>
        <v>1.8264189651242306</v>
      </c>
      <c r="X274" s="150">
        <f t="shared" si="106"/>
        <v>1.7466377934807384</v>
      </c>
      <c r="Y274" s="150">
        <f t="shared" si="106"/>
        <v>1.772281741509004</v>
      </c>
      <c r="Z274" s="150">
        <f t="shared" si="106"/>
        <v>1.6754046045133348</v>
      </c>
      <c r="AA274" s="150">
        <f t="shared" si="106"/>
        <v>7.6760884431274219</v>
      </c>
      <c r="AB274" s="150">
        <f t="shared" si="106"/>
        <v>7.8498974242078869</v>
      </c>
      <c r="AC274" s="150">
        <f t="shared" si="106"/>
        <v>7.0292910873033962</v>
      </c>
      <c r="AD274" s="150">
        <f t="shared" si="106"/>
        <v>7.0663323455664466</v>
      </c>
      <c r="AE274" s="150">
        <f t="shared" si="106"/>
        <v>6.1830408023706402</v>
      </c>
      <c r="AF274" s="150">
        <f t="shared" si="106"/>
        <v>5.5248461363118304</v>
      </c>
      <c r="AG274" s="150">
        <f t="shared" si="106"/>
        <v>5.3481878276726693</v>
      </c>
      <c r="AH274" s="150">
        <f t="shared" si="106"/>
        <v>4.7184864372008208</v>
      </c>
      <c r="AI274" s="150">
        <f t="shared" si="106"/>
        <v>3.7240711192158651</v>
      </c>
      <c r="AJ274" s="150">
        <f t="shared" si="106"/>
        <v>2.5672441303852289</v>
      </c>
      <c r="AK274" s="150">
        <f t="shared" si="106"/>
        <v>1.6497606564850695</v>
      </c>
      <c r="AL274" s="150">
        <f t="shared" si="106"/>
        <v>1.11693640300889</v>
      </c>
      <c r="AM274" s="150">
        <f t="shared" si="106"/>
        <v>0.64964668338272169</v>
      </c>
      <c r="AN274" s="151">
        <f t="shared" si="106"/>
        <v>0.57556416685662182</v>
      </c>
      <c r="AO274" s="152">
        <f t="shared" si="106"/>
        <v>8.8329154319580577E-2</v>
      </c>
      <c r="AP274" s="150">
        <f t="shared" si="106"/>
        <v>0.85764759516754041</v>
      </c>
      <c r="AQ274" s="151">
        <f t="shared" si="106"/>
        <v>0.95737405972190559</v>
      </c>
      <c r="AR274" s="153">
        <f t="shared" si="106"/>
        <v>2.19683154775473</v>
      </c>
      <c r="AS274" s="154">
        <f t="shared" si="106"/>
        <v>47.669250056986549</v>
      </c>
      <c r="AT274" s="152">
        <f t="shared" si="106"/>
        <v>4.5076361978573054</v>
      </c>
      <c r="AU274" s="150">
        <f t="shared" si="106"/>
        <v>4.4107590608616363</v>
      </c>
      <c r="AV274" s="151">
        <f t="shared" si="106"/>
        <v>20.307157510827444</v>
      </c>
      <c r="AW274" s="154">
        <f t="shared" si="106"/>
        <v>4.0745384089354912</v>
      </c>
      <c r="AX274" s="119"/>
      <c r="AY274" s="155"/>
      <c r="AZ274" s="156"/>
    </row>
    <row r="275" spans="1:52" s="180" customFormat="1" ht="16.5" hidden="1" customHeight="1" x14ac:dyDescent="0.2">
      <c r="A275" s="171">
        <v>220601</v>
      </c>
      <c r="B275" s="165" t="s">
        <v>322</v>
      </c>
      <c r="C275" s="165" t="s">
        <v>755</v>
      </c>
      <c r="D275" s="172" t="s">
        <v>756</v>
      </c>
      <c r="E275" s="122">
        <v>88.236525379382527</v>
      </c>
      <c r="F275" s="213">
        <f t="shared" si="97"/>
        <v>30963</v>
      </c>
      <c r="G275" s="174">
        <v>563</v>
      </c>
      <c r="H275" s="174">
        <v>672</v>
      </c>
      <c r="I275" s="174">
        <v>729</v>
      </c>
      <c r="J275" s="174">
        <v>683</v>
      </c>
      <c r="K275" s="174">
        <v>522</v>
      </c>
      <c r="L275" s="174">
        <v>506</v>
      </c>
      <c r="M275" s="174">
        <v>709</v>
      </c>
      <c r="N275" s="174">
        <v>669</v>
      </c>
      <c r="O275" s="174">
        <v>576</v>
      </c>
      <c r="P275" s="174">
        <v>554</v>
      </c>
      <c r="Q275" s="174">
        <v>472</v>
      </c>
      <c r="R275" s="174">
        <v>611</v>
      </c>
      <c r="S275" s="174">
        <v>631</v>
      </c>
      <c r="T275" s="174">
        <v>577</v>
      </c>
      <c r="U275" s="174">
        <v>608</v>
      </c>
      <c r="V275" s="174">
        <v>609</v>
      </c>
      <c r="W275" s="174">
        <v>565</v>
      </c>
      <c r="X275" s="174">
        <v>540</v>
      </c>
      <c r="Y275" s="174">
        <v>549</v>
      </c>
      <c r="Z275" s="174">
        <v>519</v>
      </c>
      <c r="AA275" s="174">
        <v>2377</v>
      </c>
      <c r="AB275" s="174">
        <v>2430</v>
      </c>
      <c r="AC275" s="174">
        <v>2178</v>
      </c>
      <c r="AD275" s="174">
        <v>2188</v>
      </c>
      <c r="AE275" s="174">
        <v>1915</v>
      </c>
      <c r="AF275" s="174">
        <v>1712</v>
      </c>
      <c r="AG275" s="174">
        <v>1655</v>
      </c>
      <c r="AH275" s="174">
        <v>1461</v>
      </c>
      <c r="AI275" s="174">
        <v>1153</v>
      </c>
      <c r="AJ275" s="174">
        <v>795</v>
      </c>
      <c r="AK275" s="174">
        <v>511</v>
      </c>
      <c r="AL275" s="174">
        <v>346</v>
      </c>
      <c r="AM275" s="174">
        <v>201</v>
      </c>
      <c r="AN275" s="175">
        <v>177</v>
      </c>
      <c r="AO275" s="176">
        <v>27</v>
      </c>
      <c r="AP275" s="174">
        <v>265</v>
      </c>
      <c r="AQ275" s="175">
        <v>296</v>
      </c>
      <c r="AR275" s="177">
        <v>679</v>
      </c>
      <c r="AS275" s="178">
        <v>14762</v>
      </c>
      <c r="AT275" s="176">
        <v>1395</v>
      </c>
      <c r="AU275" s="174">
        <v>1366</v>
      </c>
      <c r="AV275" s="175">
        <v>6288</v>
      </c>
      <c r="AW275" s="178">
        <v>1262</v>
      </c>
      <c r="AX275" s="119" t="s">
        <v>56</v>
      </c>
      <c r="AY275" s="155" t="s">
        <v>757</v>
      </c>
      <c r="AZ275" s="156" t="s">
        <v>758</v>
      </c>
    </row>
    <row r="276" spans="1:52" s="180" customFormat="1" ht="16.5" hidden="1" customHeight="1" x14ac:dyDescent="0.2">
      <c r="A276" s="171">
        <v>220601</v>
      </c>
      <c r="B276" s="165" t="s">
        <v>204</v>
      </c>
      <c r="C276" s="165" t="s">
        <v>759</v>
      </c>
      <c r="D276" s="172" t="s">
        <v>760</v>
      </c>
      <c r="E276" s="122">
        <v>2.8955171812314671</v>
      </c>
      <c r="F276" s="213">
        <f t="shared" si="97"/>
        <v>1017</v>
      </c>
      <c r="G276" s="174">
        <v>18</v>
      </c>
      <c r="H276" s="174">
        <v>22</v>
      </c>
      <c r="I276" s="174">
        <v>24</v>
      </c>
      <c r="J276" s="174">
        <v>22</v>
      </c>
      <c r="K276" s="174">
        <v>17</v>
      </c>
      <c r="L276" s="174">
        <v>17</v>
      </c>
      <c r="M276" s="174">
        <v>23</v>
      </c>
      <c r="N276" s="174">
        <v>22</v>
      </c>
      <c r="O276" s="174">
        <v>19</v>
      </c>
      <c r="P276" s="174">
        <v>18</v>
      </c>
      <c r="Q276" s="174">
        <v>16</v>
      </c>
      <c r="R276" s="174">
        <v>20</v>
      </c>
      <c r="S276" s="174">
        <v>21</v>
      </c>
      <c r="T276" s="174">
        <v>19</v>
      </c>
      <c r="U276" s="174">
        <v>20</v>
      </c>
      <c r="V276" s="174">
        <v>20</v>
      </c>
      <c r="W276" s="174">
        <v>19</v>
      </c>
      <c r="X276" s="174">
        <v>18</v>
      </c>
      <c r="Y276" s="174">
        <v>18</v>
      </c>
      <c r="Z276" s="174">
        <v>17</v>
      </c>
      <c r="AA276" s="174">
        <v>78</v>
      </c>
      <c r="AB276" s="174">
        <v>80</v>
      </c>
      <c r="AC276" s="174">
        <v>71</v>
      </c>
      <c r="AD276" s="174">
        <v>72</v>
      </c>
      <c r="AE276" s="174">
        <v>63</v>
      </c>
      <c r="AF276" s="174">
        <v>56</v>
      </c>
      <c r="AG276" s="174">
        <v>54</v>
      </c>
      <c r="AH276" s="174">
        <v>48</v>
      </c>
      <c r="AI276" s="174">
        <v>38</v>
      </c>
      <c r="AJ276" s="174">
        <v>26</v>
      </c>
      <c r="AK276" s="174">
        <v>17</v>
      </c>
      <c r="AL276" s="174">
        <v>11</v>
      </c>
      <c r="AM276" s="174">
        <v>7</v>
      </c>
      <c r="AN276" s="175">
        <v>6</v>
      </c>
      <c r="AO276" s="176">
        <v>1</v>
      </c>
      <c r="AP276" s="174">
        <v>9</v>
      </c>
      <c r="AQ276" s="175">
        <v>10</v>
      </c>
      <c r="AR276" s="177">
        <v>22</v>
      </c>
      <c r="AS276" s="178">
        <v>484</v>
      </c>
      <c r="AT276" s="176">
        <v>46</v>
      </c>
      <c r="AU276" s="174">
        <v>45</v>
      </c>
      <c r="AV276" s="175">
        <v>206</v>
      </c>
      <c r="AW276" s="178">
        <v>41</v>
      </c>
      <c r="AX276" s="119" t="s">
        <v>56</v>
      </c>
      <c r="AY276" s="155" t="s">
        <v>57</v>
      </c>
      <c r="AZ276" s="156" t="s">
        <v>761</v>
      </c>
    </row>
    <row r="277" spans="1:52" s="180" customFormat="1" ht="16.5" hidden="1" customHeight="1" x14ac:dyDescent="0.2">
      <c r="A277" s="171">
        <v>220601</v>
      </c>
      <c r="B277" s="165" t="s">
        <v>204</v>
      </c>
      <c r="C277" s="165" t="s">
        <v>762</v>
      </c>
      <c r="D277" s="172" t="s">
        <v>763</v>
      </c>
      <c r="E277" s="122">
        <v>1.8035932321646606</v>
      </c>
      <c r="F277" s="213">
        <f t="shared" si="97"/>
        <v>633</v>
      </c>
      <c r="G277" s="174">
        <v>11</v>
      </c>
      <c r="H277" s="174">
        <v>14</v>
      </c>
      <c r="I277" s="174">
        <v>15</v>
      </c>
      <c r="J277" s="174">
        <v>14</v>
      </c>
      <c r="K277" s="174">
        <v>11</v>
      </c>
      <c r="L277" s="174">
        <v>10</v>
      </c>
      <c r="M277" s="174">
        <v>14</v>
      </c>
      <c r="N277" s="174">
        <v>14</v>
      </c>
      <c r="O277" s="174">
        <v>12</v>
      </c>
      <c r="P277" s="174">
        <v>11</v>
      </c>
      <c r="Q277" s="174">
        <v>10</v>
      </c>
      <c r="R277" s="174">
        <v>12</v>
      </c>
      <c r="S277" s="174">
        <v>13</v>
      </c>
      <c r="T277" s="174">
        <v>12</v>
      </c>
      <c r="U277" s="174">
        <v>12</v>
      </c>
      <c r="V277" s="174">
        <v>12</v>
      </c>
      <c r="W277" s="174">
        <v>12</v>
      </c>
      <c r="X277" s="174">
        <v>11</v>
      </c>
      <c r="Y277" s="174">
        <v>11</v>
      </c>
      <c r="Z277" s="174">
        <v>11</v>
      </c>
      <c r="AA277" s="174">
        <v>49</v>
      </c>
      <c r="AB277" s="174">
        <v>50</v>
      </c>
      <c r="AC277" s="174">
        <v>44</v>
      </c>
      <c r="AD277" s="174">
        <v>45</v>
      </c>
      <c r="AE277" s="174">
        <v>39</v>
      </c>
      <c r="AF277" s="174">
        <v>35</v>
      </c>
      <c r="AG277" s="174">
        <v>34</v>
      </c>
      <c r="AH277" s="174">
        <v>30</v>
      </c>
      <c r="AI277" s="174">
        <v>24</v>
      </c>
      <c r="AJ277" s="174">
        <v>16</v>
      </c>
      <c r="AK277" s="174">
        <v>10</v>
      </c>
      <c r="AL277" s="174">
        <v>7</v>
      </c>
      <c r="AM277" s="174">
        <v>4</v>
      </c>
      <c r="AN277" s="175">
        <v>4</v>
      </c>
      <c r="AO277" s="176">
        <v>1</v>
      </c>
      <c r="AP277" s="174">
        <v>5</v>
      </c>
      <c r="AQ277" s="175">
        <v>6</v>
      </c>
      <c r="AR277" s="177">
        <v>14</v>
      </c>
      <c r="AS277" s="178">
        <v>302</v>
      </c>
      <c r="AT277" s="176">
        <v>29</v>
      </c>
      <c r="AU277" s="174">
        <v>28</v>
      </c>
      <c r="AV277" s="175">
        <v>129</v>
      </c>
      <c r="AW277" s="178">
        <v>26</v>
      </c>
      <c r="AX277" s="119" t="s">
        <v>56</v>
      </c>
      <c r="AY277" s="155" t="s">
        <v>57</v>
      </c>
      <c r="AZ277" s="156" t="s">
        <v>764</v>
      </c>
    </row>
    <row r="278" spans="1:52" s="180" customFormat="1" ht="16.5" hidden="1" customHeight="1" x14ac:dyDescent="0.2">
      <c r="A278" s="171">
        <v>220601</v>
      </c>
      <c r="B278" s="165" t="s">
        <v>204</v>
      </c>
      <c r="C278" s="165" t="s">
        <v>765</v>
      </c>
      <c r="D278" s="172" t="s">
        <v>766</v>
      </c>
      <c r="E278" s="122">
        <v>1.7512646084074657</v>
      </c>
      <c r="F278" s="213">
        <f t="shared" si="97"/>
        <v>612</v>
      </c>
      <c r="G278" s="174">
        <v>11</v>
      </c>
      <c r="H278" s="174">
        <v>13</v>
      </c>
      <c r="I278" s="174">
        <v>14</v>
      </c>
      <c r="J278" s="174">
        <v>14</v>
      </c>
      <c r="K278" s="174">
        <v>10</v>
      </c>
      <c r="L278" s="174">
        <v>10</v>
      </c>
      <c r="M278" s="174">
        <v>14</v>
      </c>
      <c r="N278" s="174">
        <v>13</v>
      </c>
      <c r="O278" s="174">
        <v>11</v>
      </c>
      <c r="P278" s="174">
        <v>11</v>
      </c>
      <c r="Q278" s="174">
        <v>9</v>
      </c>
      <c r="R278" s="174">
        <v>12</v>
      </c>
      <c r="S278" s="174">
        <v>13</v>
      </c>
      <c r="T278" s="174">
        <v>11</v>
      </c>
      <c r="U278" s="174">
        <v>12</v>
      </c>
      <c r="V278" s="174">
        <v>12</v>
      </c>
      <c r="W278" s="174">
        <v>11</v>
      </c>
      <c r="X278" s="174">
        <v>11</v>
      </c>
      <c r="Y278" s="174">
        <v>11</v>
      </c>
      <c r="Z278" s="174">
        <v>10</v>
      </c>
      <c r="AA278" s="174">
        <v>47</v>
      </c>
      <c r="AB278" s="174">
        <v>48</v>
      </c>
      <c r="AC278" s="174">
        <v>43</v>
      </c>
      <c r="AD278" s="174">
        <v>43</v>
      </c>
      <c r="AE278" s="174">
        <v>38</v>
      </c>
      <c r="AF278" s="174">
        <v>34</v>
      </c>
      <c r="AG278" s="174">
        <v>33</v>
      </c>
      <c r="AH278" s="174">
        <v>29</v>
      </c>
      <c r="AI278" s="174">
        <v>23</v>
      </c>
      <c r="AJ278" s="174">
        <v>16</v>
      </c>
      <c r="AK278" s="174">
        <v>10</v>
      </c>
      <c r="AL278" s="174">
        <v>7</v>
      </c>
      <c r="AM278" s="174">
        <v>4</v>
      </c>
      <c r="AN278" s="175">
        <v>4</v>
      </c>
      <c r="AO278" s="176">
        <v>1</v>
      </c>
      <c r="AP278" s="174">
        <v>5</v>
      </c>
      <c r="AQ278" s="175">
        <v>6</v>
      </c>
      <c r="AR278" s="177">
        <v>14</v>
      </c>
      <c r="AS278" s="178">
        <v>293</v>
      </c>
      <c r="AT278" s="176">
        <v>28</v>
      </c>
      <c r="AU278" s="174">
        <v>27</v>
      </c>
      <c r="AV278" s="175">
        <v>125</v>
      </c>
      <c r="AW278" s="178">
        <v>25</v>
      </c>
      <c r="AX278" s="119" t="s">
        <v>56</v>
      </c>
      <c r="AY278" s="155" t="s">
        <v>57</v>
      </c>
      <c r="AZ278" s="156" t="s">
        <v>767</v>
      </c>
    </row>
    <row r="279" spans="1:52" s="180" customFormat="1" ht="16.5" hidden="1" customHeight="1" x14ac:dyDescent="0.2">
      <c r="A279" s="171">
        <v>220601</v>
      </c>
      <c r="B279" s="165" t="s">
        <v>204</v>
      </c>
      <c r="C279" s="165" t="s">
        <v>768</v>
      </c>
      <c r="D279" s="172" t="s">
        <v>769</v>
      </c>
      <c r="E279" s="122">
        <v>1.2593755450898307</v>
      </c>
      <c r="F279" s="213">
        <f t="shared" si="97"/>
        <v>442</v>
      </c>
      <c r="G279" s="174">
        <v>8</v>
      </c>
      <c r="H279" s="174">
        <v>10</v>
      </c>
      <c r="I279" s="174">
        <v>10</v>
      </c>
      <c r="J279" s="174">
        <v>10</v>
      </c>
      <c r="K279" s="174">
        <v>7</v>
      </c>
      <c r="L279" s="174">
        <v>7</v>
      </c>
      <c r="M279" s="174">
        <v>10</v>
      </c>
      <c r="N279" s="174">
        <v>10</v>
      </c>
      <c r="O279" s="174">
        <v>8</v>
      </c>
      <c r="P279" s="174">
        <v>8</v>
      </c>
      <c r="Q279" s="174">
        <v>7</v>
      </c>
      <c r="R279" s="174">
        <v>9</v>
      </c>
      <c r="S279" s="174">
        <v>9</v>
      </c>
      <c r="T279" s="174">
        <v>8</v>
      </c>
      <c r="U279" s="174">
        <v>9</v>
      </c>
      <c r="V279" s="174">
        <v>9</v>
      </c>
      <c r="W279" s="174">
        <v>8</v>
      </c>
      <c r="X279" s="174">
        <v>8</v>
      </c>
      <c r="Y279" s="174">
        <v>8</v>
      </c>
      <c r="Z279" s="174">
        <v>7</v>
      </c>
      <c r="AA279" s="174">
        <v>34</v>
      </c>
      <c r="AB279" s="174">
        <v>35</v>
      </c>
      <c r="AC279" s="174">
        <v>31</v>
      </c>
      <c r="AD279" s="174">
        <v>31</v>
      </c>
      <c r="AE279" s="174">
        <v>27</v>
      </c>
      <c r="AF279" s="174">
        <v>24</v>
      </c>
      <c r="AG279" s="174">
        <v>24</v>
      </c>
      <c r="AH279" s="174">
        <v>21</v>
      </c>
      <c r="AI279" s="174">
        <v>16</v>
      </c>
      <c r="AJ279" s="174">
        <v>11</v>
      </c>
      <c r="AK279" s="174">
        <v>7</v>
      </c>
      <c r="AL279" s="174">
        <v>5</v>
      </c>
      <c r="AM279" s="174">
        <v>3</v>
      </c>
      <c r="AN279" s="175">
        <v>3</v>
      </c>
      <c r="AO279" s="176">
        <v>0</v>
      </c>
      <c r="AP279" s="174">
        <v>4</v>
      </c>
      <c r="AQ279" s="175">
        <v>4</v>
      </c>
      <c r="AR279" s="177">
        <v>10</v>
      </c>
      <c r="AS279" s="178">
        <v>211</v>
      </c>
      <c r="AT279" s="176">
        <v>20</v>
      </c>
      <c r="AU279" s="174">
        <v>19</v>
      </c>
      <c r="AV279" s="175">
        <v>90</v>
      </c>
      <c r="AW279" s="178">
        <v>18</v>
      </c>
      <c r="AX279" s="119" t="s">
        <v>56</v>
      </c>
      <c r="AY279" s="155" t="s">
        <v>57</v>
      </c>
      <c r="AZ279" s="156" t="s">
        <v>770</v>
      </c>
    </row>
    <row r="280" spans="1:52" s="180" customFormat="1" ht="16.5" hidden="1" customHeight="1" x14ac:dyDescent="0.2">
      <c r="A280" s="171">
        <v>220601</v>
      </c>
      <c r="B280" s="165" t="s">
        <v>204</v>
      </c>
      <c r="C280" s="165" t="s">
        <v>771</v>
      </c>
      <c r="D280" s="172" t="s">
        <v>772</v>
      </c>
      <c r="E280" s="122">
        <v>1.5210186638758068</v>
      </c>
      <c r="F280" s="213">
        <f t="shared" si="97"/>
        <v>537</v>
      </c>
      <c r="G280" s="174">
        <v>10</v>
      </c>
      <c r="H280" s="174">
        <v>12</v>
      </c>
      <c r="I280" s="174">
        <v>13</v>
      </c>
      <c r="J280" s="174">
        <v>12</v>
      </c>
      <c r="K280" s="174">
        <v>9</v>
      </c>
      <c r="L280" s="174">
        <v>9</v>
      </c>
      <c r="M280" s="174">
        <v>12</v>
      </c>
      <c r="N280" s="174">
        <v>12</v>
      </c>
      <c r="O280" s="174">
        <v>10</v>
      </c>
      <c r="P280" s="174">
        <v>10</v>
      </c>
      <c r="Q280" s="174">
        <v>8</v>
      </c>
      <c r="R280" s="174">
        <v>11</v>
      </c>
      <c r="S280" s="174">
        <v>11</v>
      </c>
      <c r="T280" s="174">
        <v>10</v>
      </c>
      <c r="U280" s="174">
        <v>10</v>
      </c>
      <c r="V280" s="174">
        <v>11</v>
      </c>
      <c r="W280" s="174">
        <v>10</v>
      </c>
      <c r="X280" s="174">
        <v>9</v>
      </c>
      <c r="Y280" s="174">
        <v>9</v>
      </c>
      <c r="Z280" s="174">
        <v>9</v>
      </c>
      <c r="AA280" s="174">
        <v>41</v>
      </c>
      <c r="AB280" s="174">
        <v>42</v>
      </c>
      <c r="AC280" s="174">
        <v>38</v>
      </c>
      <c r="AD280" s="174">
        <v>38</v>
      </c>
      <c r="AE280" s="174">
        <v>33</v>
      </c>
      <c r="AF280" s="174">
        <v>29</v>
      </c>
      <c r="AG280" s="174">
        <v>29</v>
      </c>
      <c r="AH280" s="174">
        <v>25</v>
      </c>
      <c r="AI280" s="174">
        <v>20</v>
      </c>
      <c r="AJ280" s="174">
        <v>14</v>
      </c>
      <c r="AK280" s="174">
        <v>9</v>
      </c>
      <c r="AL280" s="174">
        <v>6</v>
      </c>
      <c r="AM280" s="174">
        <v>3</v>
      </c>
      <c r="AN280" s="175">
        <v>3</v>
      </c>
      <c r="AO280" s="176">
        <v>0</v>
      </c>
      <c r="AP280" s="174">
        <v>5</v>
      </c>
      <c r="AQ280" s="175">
        <v>5</v>
      </c>
      <c r="AR280" s="177">
        <v>12</v>
      </c>
      <c r="AS280" s="178">
        <v>254</v>
      </c>
      <c r="AT280" s="176">
        <v>24</v>
      </c>
      <c r="AU280" s="174">
        <v>24</v>
      </c>
      <c r="AV280" s="175">
        <v>108</v>
      </c>
      <c r="AW280" s="178">
        <v>22</v>
      </c>
      <c r="AX280" s="119" t="s">
        <v>56</v>
      </c>
      <c r="AY280" s="155" t="s">
        <v>57</v>
      </c>
      <c r="AZ280" s="156" t="s">
        <v>773</v>
      </c>
    </row>
    <row r="281" spans="1:52" s="183" customFormat="1" ht="16.5" hidden="1" customHeight="1" x14ac:dyDescent="0.2">
      <c r="A281" s="171">
        <v>220601</v>
      </c>
      <c r="B281" s="165" t="s">
        <v>204</v>
      </c>
      <c r="C281" s="165" t="s">
        <v>774</v>
      </c>
      <c r="D281" s="172" t="s">
        <v>775</v>
      </c>
      <c r="E281" s="122">
        <v>2.532705389848247</v>
      </c>
      <c r="F281" s="213">
        <f t="shared" si="97"/>
        <v>892</v>
      </c>
      <c r="G281" s="174">
        <v>16</v>
      </c>
      <c r="H281" s="174">
        <v>19</v>
      </c>
      <c r="I281" s="174">
        <v>21</v>
      </c>
      <c r="J281" s="174">
        <v>20</v>
      </c>
      <c r="K281" s="174">
        <v>15</v>
      </c>
      <c r="L281" s="174">
        <v>15</v>
      </c>
      <c r="M281" s="174">
        <v>20</v>
      </c>
      <c r="N281" s="174">
        <v>19</v>
      </c>
      <c r="O281" s="174">
        <v>17</v>
      </c>
      <c r="P281" s="174">
        <v>16</v>
      </c>
      <c r="Q281" s="174">
        <v>14</v>
      </c>
      <c r="R281" s="174">
        <v>18</v>
      </c>
      <c r="S281" s="174">
        <v>18</v>
      </c>
      <c r="T281" s="174">
        <v>17</v>
      </c>
      <c r="U281" s="174">
        <v>17</v>
      </c>
      <c r="V281" s="174">
        <v>18</v>
      </c>
      <c r="W281" s="174">
        <v>16</v>
      </c>
      <c r="X281" s="174">
        <v>16</v>
      </c>
      <c r="Y281" s="174">
        <v>16</v>
      </c>
      <c r="Z281" s="174">
        <v>15</v>
      </c>
      <c r="AA281" s="174">
        <v>68</v>
      </c>
      <c r="AB281" s="174">
        <v>70</v>
      </c>
      <c r="AC281" s="174">
        <v>62</v>
      </c>
      <c r="AD281" s="174">
        <v>63</v>
      </c>
      <c r="AE281" s="174">
        <v>55</v>
      </c>
      <c r="AF281" s="174">
        <v>49</v>
      </c>
      <c r="AG281" s="174">
        <v>48</v>
      </c>
      <c r="AH281" s="174">
        <v>42</v>
      </c>
      <c r="AI281" s="174">
        <v>33</v>
      </c>
      <c r="AJ281" s="174">
        <v>23</v>
      </c>
      <c r="AK281" s="174">
        <v>15</v>
      </c>
      <c r="AL281" s="174">
        <v>10</v>
      </c>
      <c r="AM281" s="174">
        <v>6</v>
      </c>
      <c r="AN281" s="175">
        <v>5</v>
      </c>
      <c r="AO281" s="176">
        <v>1</v>
      </c>
      <c r="AP281" s="174">
        <v>8</v>
      </c>
      <c r="AQ281" s="175">
        <v>9</v>
      </c>
      <c r="AR281" s="177">
        <v>20</v>
      </c>
      <c r="AS281" s="178">
        <v>424</v>
      </c>
      <c r="AT281" s="176">
        <v>40</v>
      </c>
      <c r="AU281" s="174">
        <v>39</v>
      </c>
      <c r="AV281" s="175">
        <v>181</v>
      </c>
      <c r="AW281" s="178">
        <v>36</v>
      </c>
      <c r="AX281" s="119" t="s">
        <v>56</v>
      </c>
      <c r="AY281" s="155" t="s">
        <v>57</v>
      </c>
      <c r="AZ281" s="156" t="s">
        <v>776</v>
      </c>
    </row>
    <row r="282" spans="1:52" s="90" customFormat="1" ht="16.5" hidden="1" customHeight="1" x14ac:dyDescent="0.2">
      <c r="A282" s="158">
        <v>220602</v>
      </c>
      <c r="B282" s="158"/>
      <c r="C282" s="158" t="s">
        <v>22</v>
      </c>
      <c r="D282" s="158" t="s">
        <v>58</v>
      </c>
      <c r="E282" s="158">
        <f>SUM(E284:E290)</f>
        <v>100</v>
      </c>
      <c r="F282" s="158">
        <f t="shared" si="97"/>
        <v>18896</v>
      </c>
      <c r="G282" s="158">
        <v>356</v>
      </c>
      <c r="H282" s="158">
        <v>394</v>
      </c>
      <c r="I282" s="158">
        <v>309</v>
      </c>
      <c r="J282" s="158">
        <v>344</v>
      </c>
      <c r="K282" s="158">
        <v>332</v>
      </c>
      <c r="L282" s="158">
        <v>391</v>
      </c>
      <c r="M282" s="158">
        <v>409</v>
      </c>
      <c r="N282" s="158">
        <v>382</v>
      </c>
      <c r="O282" s="158">
        <v>368</v>
      </c>
      <c r="P282" s="158">
        <v>392</v>
      </c>
      <c r="Q282" s="158">
        <v>393</v>
      </c>
      <c r="R282" s="158">
        <v>394</v>
      </c>
      <c r="S282" s="158">
        <v>409</v>
      </c>
      <c r="T282" s="158">
        <v>386</v>
      </c>
      <c r="U282" s="158">
        <v>389</v>
      </c>
      <c r="V282" s="158">
        <v>378</v>
      </c>
      <c r="W282" s="158">
        <v>358</v>
      </c>
      <c r="X282" s="158">
        <v>355</v>
      </c>
      <c r="Y282" s="158">
        <v>323</v>
      </c>
      <c r="Z282" s="158">
        <v>332</v>
      </c>
      <c r="AA282" s="158">
        <v>1558</v>
      </c>
      <c r="AB282" s="158">
        <v>1473</v>
      </c>
      <c r="AC282" s="158">
        <v>1447</v>
      </c>
      <c r="AD282" s="158">
        <f>+SUM(AD284:AD290)</f>
        <v>1314</v>
      </c>
      <c r="AE282" s="158">
        <f t="shared" ref="AE282:AW282" si="107">+SUM(AE284:AE290)</f>
        <v>1361</v>
      </c>
      <c r="AF282" s="158">
        <f t="shared" si="107"/>
        <v>1053</v>
      </c>
      <c r="AG282" s="158">
        <f t="shared" si="107"/>
        <v>900</v>
      </c>
      <c r="AH282" s="158">
        <f t="shared" si="107"/>
        <v>808</v>
      </c>
      <c r="AI282" s="158">
        <f t="shared" si="107"/>
        <v>599</v>
      </c>
      <c r="AJ282" s="158">
        <f t="shared" si="107"/>
        <v>429</v>
      </c>
      <c r="AK282" s="158">
        <f t="shared" si="107"/>
        <v>252</v>
      </c>
      <c r="AL282" s="158">
        <f t="shared" si="107"/>
        <v>149</v>
      </c>
      <c r="AM282" s="158">
        <f t="shared" si="107"/>
        <v>85</v>
      </c>
      <c r="AN282" s="158">
        <f t="shared" si="107"/>
        <v>74</v>
      </c>
      <c r="AO282" s="158">
        <f t="shared" si="107"/>
        <v>21</v>
      </c>
      <c r="AP282" s="158">
        <f t="shared" si="107"/>
        <v>192</v>
      </c>
      <c r="AQ282" s="158">
        <f t="shared" si="107"/>
        <v>164</v>
      </c>
      <c r="AR282" s="158">
        <f t="shared" si="107"/>
        <v>431</v>
      </c>
      <c r="AS282" s="158">
        <f t="shared" si="107"/>
        <v>9083</v>
      </c>
      <c r="AT282" s="158">
        <f t="shared" si="107"/>
        <v>951</v>
      </c>
      <c r="AU282" s="158">
        <f t="shared" si="107"/>
        <v>867</v>
      </c>
      <c r="AV282" s="158">
        <f t="shared" si="107"/>
        <v>4041</v>
      </c>
      <c r="AW282" s="158">
        <f t="shared" si="107"/>
        <v>713</v>
      </c>
      <c r="AX282" s="119"/>
      <c r="AY282" s="182"/>
      <c r="AZ282" s="162"/>
    </row>
    <row r="283" spans="1:52" s="180" customFormat="1" ht="16.5" hidden="1" customHeight="1" x14ac:dyDescent="0.2">
      <c r="A283" s="109"/>
      <c r="B283" s="104"/>
      <c r="C283" s="106"/>
      <c r="D283" s="105"/>
      <c r="E283" s="122"/>
      <c r="F283" s="149">
        <f t="shared" si="97"/>
        <v>100</v>
      </c>
      <c r="G283" s="150">
        <f>G$282*100/$F282</f>
        <v>1.8839966130397967</v>
      </c>
      <c r="H283" s="150">
        <f t="shared" ref="H283:AW283" si="108">H$282*100/$F282</f>
        <v>2.0850973751058426</v>
      </c>
      <c r="I283" s="150">
        <f t="shared" si="108"/>
        <v>1.6352667231160034</v>
      </c>
      <c r="J283" s="150">
        <f t="shared" si="108"/>
        <v>1.8204911092294667</v>
      </c>
      <c r="K283" s="150">
        <f t="shared" si="108"/>
        <v>1.7569856054191364</v>
      </c>
      <c r="L283" s="150">
        <f t="shared" si="108"/>
        <v>2.0692209991532597</v>
      </c>
      <c r="M283" s="150">
        <f t="shared" si="108"/>
        <v>2.1644792548687555</v>
      </c>
      <c r="N283" s="150">
        <f t="shared" si="108"/>
        <v>2.0215918712955121</v>
      </c>
      <c r="O283" s="150">
        <f t="shared" si="108"/>
        <v>1.947502116850127</v>
      </c>
      <c r="P283" s="150">
        <f t="shared" si="108"/>
        <v>2.0745131244707875</v>
      </c>
      <c r="Q283" s="150">
        <f t="shared" si="108"/>
        <v>2.0798052497883148</v>
      </c>
      <c r="R283" s="150">
        <f t="shared" si="108"/>
        <v>2.0850973751058426</v>
      </c>
      <c r="S283" s="150">
        <f t="shared" si="108"/>
        <v>2.1644792548687555</v>
      </c>
      <c r="T283" s="150">
        <f t="shared" si="108"/>
        <v>2.0427603725656223</v>
      </c>
      <c r="U283" s="150">
        <f t="shared" si="108"/>
        <v>2.0586367485182051</v>
      </c>
      <c r="V283" s="150">
        <f t="shared" si="108"/>
        <v>2.0004233700254024</v>
      </c>
      <c r="W283" s="150">
        <f t="shared" si="108"/>
        <v>1.8945808636748518</v>
      </c>
      <c r="X283" s="150">
        <f t="shared" si="108"/>
        <v>1.8787044877222692</v>
      </c>
      <c r="Y283" s="150">
        <f t="shared" si="108"/>
        <v>1.7093564775613888</v>
      </c>
      <c r="Z283" s="150">
        <f t="shared" si="108"/>
        <v>1.7569856054191364</v>
      </c>
      <c r="AA283" s="150">
        <f t="shared" si="108"/>
        <v>8.2451312447078742</v>
      </c>
      <c r="AB283" s="150">
        <f t="shared" si="108"/>
        <v>7.7953005927180357</v>
      </c>
      <c r="AC283" s="150">
        <f t="shared" si="108"/>
        <v>7.65770533446232</v>
      </c>
      <c r="AD283" s="150">
        <f t="shared" si="108"/>
        <v>6.9538526672311605</v>
      </c>
      <c r="AE283" s="150">
        <f t="shared" si="108"/>
        <v>7.2025825571549538</v>
      </c>
      <c r="AF283" s="150">
        <f t="shared" si="108"/>
        <v>5.5726079593564775</v>
      </c>
      <c r="AG283" s="150">
        <f t="shared" si="108"/>
        <v>4.7629127857747671</v>
      </c>
      <c r="AH283" s="150">
        <f t="shared" si="108"/>
        <v>4.2760372565622351</v>
      </c>
      <c r="AI283" s="150">
        <f t="shared" si="108"/>
        <v>3.1699830651989838</v>
      </c>
      <c r="AJ283" s="150">
        <f t="shared" si="108"/>
        <v>2.2703217612193058</v>
      </c>
      <c r="AK283" s="150">
        <f t="shared" si="108"/>
        <v>1.3336155800169347</v>
      </c>
      <c r="AL283" s="150">
        <f t="shared" si="108"/>
        <v>0.78852667231160034</v>
      </c>
      <c r="AM283" s="150">
        <f t="shared" si="108"/>
        <v>0.44983065198983913</v>
      </c>
      <c r="AN283" s="151">
        <f t="shared" si="108"/>
        <v>0.3916172734970364</v>
      </c>
      <c r="AO283" s="152">
        <f t="shared" si="108"/>
        <v>0.1111346316680779</v>
      </c>
      <c r="AP283" s="150">
        <f t="shared" si="108"/>
        <v>1.0160880609652836</v>
      </c>
      <c r="AQ283" s="151">
        <f t="shared" si="108"/>
        <v>0.86790855207451312</v>
      </c>
      <c r="AR283" s="153">
        <f t="shared" si="108"/>
        <v>2.2809060118543609</v>
      </c>
      <c r="AS283" s="154">
        <f t="shared" si="108"/>
        <v>48.068374259102455</v>
      </c>
      <c r="AT283" s="152">
        <f t="shared" si="108"/>
        <v>5.0328111769686705</v>
      </c>
      <c r="AU283" s="150">
        <f t="shared" si="108"/>
        <v>4.5882726502963589</v>
      </c>
      <c r="AV283" s="151">
        <f t="shared" si="108"/>
        <v>21.385478408128705</v>
      </c>
      <c r="AW283" s="154">
        <f t="shared" si="108"/>
        <v>3.7732853513971212</v>
      </c>
      <c r="AX283" s="119"/>
      <c r="AY283" s="155"/>
      <c r="AZ283" s="156"/>
    </row>
    <row r="284" spans="1:52" s="180" customFormat="1" ht="16.5" hidden="1" customHeight="1" x14ac:dyDescent="0.2">
      <c r="A284" s="171">
        <v>220602</v>
      </c>
      <c r="B284" s="165" t="s">
        <v>191</v>
      </c>
      <c r="C284" s="165" t="s">
        <v>777</v>
      </c>
      <c r="D284" s="172" t="s">
        <v>778</v>
      </c>
      <c r="E284" s="122">
        <v>33.391123439667133</v>
      </c>
      <c r="F284" s="213">
        <f t="shared" si="97"/>
        <v>6313</v>
      </c>
      <c r="G284" s="174">
        <v>119</v>
      </c>
      <c r="H284" s="174">
        <v>132</v>
      </c>
      <c r="I284" s="174">
        <v>104</v>
      </c>
      <c r="J284" s="174">
        <v>115</v>
      </c>
      <c r="K284" s="174">
        <v>111</v>
      </c>
      <c r="L284" s="174">
        <v>130</v>
      </c>
      <c r="M284" s="174">
        <v>137</v>
      </c>
      <c r="N284" s="174">
        <v>126</v>
      </c>
      <c r="O284" s="174">
        <v>123</v>
      </c>
      <c r="P284" s="174">
        <v>131</v>
      </c>
      <c r="Q284" s="174">
        <v>131</v>
      </c>
      <c r="R284" s="174">
        <v>132</v>
      </c>
      <c r="S284" s="174">
        <v>137</v>
      </c>
      <c r="T284" s="174">
        <v>130</v>
      </c>
      <c r="U284" s="174">
        <v>130</v>
      </c>
      <c r="V284" s="174">
        <v>127</v>
      </c>
      <c r="W284" s="174">
        <v>121</v>
      </c>
      <c r="X284" s="174">
        <v>118</v>
      </c>
      <c r="Y284" s="174">
        <v>109</v>
      </c>
      <c r="Z284" s="174">
        <v>111</v>
      </c>
      <c r="AA284" s="174">
        <v>520</v>
      </c>
      <c r="AB284" s="174">
        <v>492</v>
      </c>
      <c r="AC284" s="174">
        <v>483</v>
      </c>
      <c r="AD284" s="174">
        <v>438</v>
      </c>
      <c r="AE284" s="174">
        <v>455</v>
      </c>
      <c r="AF284" s="174">
        <v>352</v>
      </c>
      <c r="AG284" s="174">
        <v>299</v>
      </c>
      <c r="AH284" s="174">
        <v>269</v>
      </c>
      <c r="AI284" s="174">
        <v>199</v>
      </c>
      <c r="AJ284" s="174">
        <v>144</v>
      </c>
      <c r="AK284" s="174">
        <v>84</v>
      </c>
      <c r="AL284" s="174">
        <v>50</v>
      </c>
      <c r="AM284" s="174">
        <v>29</v>
      </c>
      <c r="AN284" s="175">
        <v>25</v>
      </c>
      <c r="AO284" s="176">
        <v>7</v>
      </c>
      <c r="AP284" s="174">
        <v>65</v>
      </c>
      <c r="AQ284" s="175">
        <v>56</v>
      </c>
      <c r="AR284" s="177">
        <v>144</v>
      </c>
      <c r="AS284" s="178">
        <v>3033</v>
      </c>
      <c r="AT284" s="176">
        <v>317</v>
      </c>
      <c r="AU284" s="174">
        <v>289</v>
      </c>
      <c r="AV284" s="175">
        <v>1350</v>
      </c>
      <c r="AW284" s="178">
        <v>238</v>
      </c>
      <c r="AX284" s="119" t="s">
        <v>56</v>
      </c>
      <c r="AY284" s="155" t="s">
        <v>58</v>
      </c>
      <c r="AZ284" s="156" t="s">
        <v>779</v>
      </c>
    </row>
    <row r="285" spans="1:52" s="180" customFormat="1" ht="16.5" hidden="1" customHeight="1" x14ac:dyDescent="0.2">
      <c r="A285" s="171">
        <v>220602</v>
      </c>
      <c r="B285" s="165" t="s">
        <v>204</v>
      </c>
      <c r="C285" s="165" t="s">
        <v>780</v>
      </c>
      <c r="D285" s="172" t="s">
        <v>781</v>
      </c>
      <c r="E285" s="122">
        <v>10.656495607951918</v>
      </c>
      <c r="F285" s="213">
        <f t="shared" si="97"/>
        <v>2014</v>
      </c>
      <c r="G285" s="174">
        <v>38</v>
      </c>
      <c r="H285" s="174">
        <v>42</v>
      </c>
      <c r="I285" s="174">
        <v>33</v>
      </c>
      <c r="J285" s="174">
        <v>37</v>
      </c>
      <c r="K285" s="174">
        <v>35</v>
      </c>
      <c r="L285" s="174">
        <v>42</v>
      </c>
      <c r="M285" s="174">
        <v>44</v>
      </c>
      <c r="N285" s="174">
        <v>41</v>
      </c>
      <c r="O285" s="174">
        <v>39</v>
      </c>
      <c r="P285" s="174">
        <v>42</v>
      </c>
      <c r="Q285" s="174">
        <v>42</v>
      </c>
      <c r="R285" s="174">
        <v>42</v>
      </c>
      <c r="S285" s="174">
        <v>44</v>
      </c>
      <c r="T285" s="174">
        <v>41</v>
      </c>
      <c r="U285" s="174">
        <v>41</v>
      </c>
      <c r="V285" s="174">
        <v>40</v>
      </c>
      <c r="W285" s="174">
        <v>38</v>
      </c>
      <c r="X285" s="174">
        <v>38</v>
      </c>
      <c r="Y285" s="174">
        <v>34</v>
      </c>
      <c r="Z285" s="174">
        <v>35</v>
      </c>
      <c r="AA285" s="174">
        <v>166</v>
      </c>
      <c r="AB285" s="174">
        <v>157</v>
      </c>
      <c r="AC285" s="174">
        <v>154</v>
      </c>
      <c r="AD285" s="174">
        <v>140</v>
      </c>
      <c r="AE285" s="174">
        <v>145</v>
      </c>
      <c r="AF285" s="174">
        <v>112</v>
      </c>
      <c r="AG285" s="174">
        <v>96</v>
      </c>
      <c r="AH285" s="174">
        <v>86</v>
      </c>
      <c r="AI285" s="174">
        <v>64</v>
      </c>
      <c r="AJ285" s="174">
        <v>46</v>
      </c>
      <c r="AK285" s="174">
        <v>27</v>
      </c>
      <c r="AL285" s="174">
        <v>16</v>
      </c>
      <c r="AM285" s="174">
        <v>9</v>
      </c>
      <c r="AN285" s="175">
        <v>8</v>
      </c>
      <c r="AO285" s="176">
        <v>2</v>
      </c>
      <c r="AP285" s="174">
        <v>20</v>
      </c>
      <c r="AQ285" s="175">
        <v>17</v>
      </c>
      <c r="AR285" s="177">
        <v>46</v>
      </c>
      <c r="AS285" s="178">
        <v>968</v>
      </c>
      <c r="AT285" s="176">
        <v>101</v>
      </c>
      <c r="AU285" s="174">
        <v>92</v>
      </c>
      <c r="AV285" s="175">
        <v>431</v>
      </c>
      <c r="AW285" s="178">
        <v>76</v>
      </c>
      <c r="AX285" s="119" t="s">
        <v>56</v>
      </c>
      <c r="AY285" s="155" t="s">
        <v>58</v>
      </c>
      <c r="AZ285" s="156" t="s">
        <v>782</v>
      </c>
    </row>
    <row r="286" spans="1:52" s="180" customFormat="1" ht="16.5" hidden="1" customHeight="1" x14ac:dyDescent="0.2">
      <c r="A286" s="171">
        <v>220602</v>
      </c>
      <c r="B286" s="165" t="s">
        <v>204</v>
      </c>
      <c r="C286" s="165" t="s">
        <v>783</v>
      </c>
      <c r="D286" s="172" t="s">
        <v>784</v>
      </c>
      <c r="E286" s="122">
        <v>8.1368469717984286</v>
      </c>
      <c r="F286" s="213">
        <f t="shared" si="97"/>
        <v>1539</v>
      </c>
      <c r="G286" s="174">
        <v>29</v>
      </c>
      <c r="H286" s="174">
        <v>32</v>
      </c>
      <c r="I286" s="174">
        <v>25</v>
      </c>
      <c r="J286" s="174">
        <v>28</v>
      </c>
      <c r="K286" s="174">
        <v>27</v>
      </c>
      <c r="L286" s="174">
        <v>32</v>
      </c>
      <c r="M286" s="174">
        <v>33</v>
      </c>
      <c r="N286" s="174">
        <v>31</v>
      </c>
      <c r="O286" s="174">
        <v>30</v>
      </c>
      <c r="P286" s="174">
        <v>32</v>
      </c>
      <c r="Q286" s="174">
        <v>32</v>
      </c>
      <c r="R286" s="174">
        <v>32</v>
      </c>
      <c r="S286" s="174">
        <v>33</v>
      </c>
      <c r="T286" s="174">
        <v>31</v>
      </c>
      <c r="U286" s="174">
        <v>32</v>
      </c>
      <c r="V286" s="174">
        <v>31</v>
      </c>
      <c r="W286" s="174">
        <v>29</v>
      </c>
      <c r="X286" s="174">
        <v>29</v>
      </c>
      <c r="Y286" s="174">
        <v>26</v>
      </c>
      <c r="Z286" s="174">
        <v>27</v>
      </c>
      <c r="AA286" s="174">
        <v>127</v>
      </c>
      <c r="AB286" s="174">
        <v>120</v>
      </c>
      <c r="AC286" s="174">
        <v>118</v>
      </c>
      <c r="AD286" s="174">
        <v>107</v>
      </c>
      <c r="AE286" s="174">
        <v>111</v>
      </c>
      <c r="AF286" s="174">
        <v>86</v>
      </c>
      <c r="AG286" s="174">
        <v>73</v>
      </c>
      <c r="AH286" s="174">
        <v>66</v>
      </c>
      <c r="AI286" s="174">
        <v>49</v>
      </c>
      <c r="AJ286" s="174">
        <v>35</v>
      </c>
      <c r="AK286" s="174">
        <v>21</v>
      </c>
      <c r="AL286" s="174">
        <v>12</v>
      </c>
      <c r="AM286" s="174">
        <v>7</v>
      </c>
      <c r="AN286" s="175">
        <v>6</v>
      </c>
      <c r="AO286" s="176">
        <v>2</v>
      </c>
      <c r="AP286" s="174">
        <v>16</v>
      </c>
      <c r="AQ286" s="175">
        <v>13</v>
      </c>
      <c r="AR286" s="177">
        <v>35</v>
      </c>
      <c r="AS286" s="178">
        <v>739</v>
      </c>
      <c r="AT286" s="176">
        <v>77</v>
      </c>
      <c r="AU286" s="174">
        <v>71</v>
      </c>
      <c r="AV286" s="175">
        <v>329</v>
      </c>
      <c r="AW286" s="178">
        <v>58</v>
      </c>
      <c r="AX286" s="119" t="s">
        <v>56</v>
      </c>
      <c r="AY286" s="155" t="s">
        <v>58</v>
      </c>
      <c r="AZ286" s="156" t="s">
        <v>785</v>
      </c>
    </row>
    <row r="287" spans="1:52" s="180" customFormat="1" ht="16.5" hidden="1" customHeight="1" x14ac:dyDescent="0.2">
      <c r="A287" s="171">
        <v>220602</v>
      </c>
      <c r="B287" s="165" t="s">
        <v>204</v>
      </c>
      <c r="C287" s="165" t="s">
        <v>786</v>
      </c>
      <c r="D287" s="172" t="s">
        <v>787</v>
      </c>
      <c r="E287" s="122">
        <v>9.6278317152103554</v>
      </c>
      <c r="F287" s="213">
        <f t="shared" si="97"/>
        <v>1817</v>
      </c>
      <c r="G287" s="174">
        <v>34</v>
      </c>
      <c r="H287" s="174">
        <v>38</v>
      </c>
      <c r="I287" s="174">
        <v>30</v>
      </c>
      <c r="J287" s="174">
        <v>33</v>
      </c>
      <c r="K287" s="174">
        <v>32</v>
      </c>
      <c r="L287" s="174">
        <v>38</v>
      </c>
      <c r="M287" s="174">
        <v>39</v>
      </c>
      <c r="N287" s="174">
        <v>37</v>
      </c>
      <c r="O287" s="174">
        <v>35</v>
      </c>
      <c r="P287" s="174">
        <v>38</v>
      </c>
      <c r="Q287" s="174">
        <v>38</v>
      </c>
      <c r="R287" s="174">
        <v>38</v>
      </c>
      <c r="S287" s="174">
        <v>39</v>
      </c>
      <c r="T287" s="174">
        <v>37</v>
      </c>
      <c r="U287" s="174">
        <v>37</v>
      </c>
      <c r="V287" s="174">
        <v>36</v>
      </c>
      <c r="W287" s="174">
        <v>34</v>
      </c>
      <c r="X287" s="174">
        <v>34</v>
      </c>
      <c r="Y287" s="174">
        <v>31</v>
      </c>
      <c r="Z287" s="174">
        <v>32</v>
      </c>
      <c r="AA287" s="174">
        <v>150</v>
      </c>
      <c r="AB287" s="174">
        <v>142</v>
      </c>
      <c r="AC287" s="174">
        <v>139</v>
      </c>
      <c r="AD287" s="174">
        <v>127</v>
      </c>
      <c r="AE287" s="174">
        <v>131</v>
      </c>
      <c r="AF287" s="174">
        <v>101</v>
      </c>
      <c r="AG287" s="174">
        <v>87</v>
      </c>
      <c r="AH287" s="174">
        <v>78</v>
      </c>
      <c r="AI287" s="174">
        <v>58</v>
      </c>
      <c r="AJ287" s="174">
        <v>41</v>
      </c>
      <c r="AK287" s="174">
        <v>24</v>
      </c>
      <c r="AL287" s="174">
        <v>14</v>
      </c>
      <c r="AM287" s="174">
        <v>8</v>
      </c>
      <c r="AN287" s="175">
        <v>7</v>
      </c>
      <c r="AO287" s="176">
        <v>2</v>
      </c>
      <c r="AP287" s="174">
        <v>18</v>
      </c>
      <c r="AQ287" s="175">
        <v>16</v>
      </c>
      <c r="AR287" s="177">
        <v>41</v>
      </c>
      <c r="AS287" s="178">
        <v>874</v>
      </c>
      <c r="AT287" s="176">
        <v>92</v>
      </c>
      <c r="AU287" s="174">
        <v>83</v>
      </c>
      <c r="AV287" s="175">
        <v>389</v>
      </c>
      <c r="AW287" s="178">
        <v>69</v>
      </c>
      <c r="AX287" s="119" t="s">
        <v>56</v>
      </c>
      <c r="AY287" s="155" t="s">
        <v>58</v>
      </c>
      <c r="AZ287" s="156" t="s">
        <v>788</v>
      </c>
    </row>
    <row r="288" spans="1:52" s="180" customFormat="1" ht="16.5" hidden="1" customHeight="1" x14ac:dyDescent="0.2">
      <c r="A288" s="171">
        <v>220602</v>
      </c>
      <c r="B288" s="165" t="s">
        <v>204</v>
      </c>
      <c r="C288" s="165" t="s">
        <v>789</v>
      </c>
      <c r="D288" s="172" t="s">
        <v>790</v>
      </c>
      <c r="E288" s="122">
        <v>14.066111881645863</v>
      </c>
      <c r="F288" s="213">
        <f t="shared" si="97"/>
        <v>2656</v>
      </c>
      <c r="G288" s="174">
        <v>50</v>
      </c>
      <c r="H288" s="174">
        <v>55</v>
      </c>
      <c r="I288" s="174">
        <v>43</v>
      </c>
      <c r="J288" s="174">
        <v>48</v>
      </c>
      <c r="K288" s="174">
        <v>47</v>
      </c>
      <c r="L288" s="174">
        <v>55</v>
      </c>
      <c r="M288" s="174">
        <v>58</v>
      </c>
      <c r="N288" s="174">
        <v>54</v>
      </c>
      <c r="O288" s="174">
        <v>52</v>
      </c>
      <c r="P288" s="174">
        <v>55</v>
      </c>
      <c r="Q288" s="174">
        <v>55</v>
      </c>
      <c r="R288" s="174">
        <v>55</v>
      </c>
      <c r="S288" s="174">
        <v>58</v>
      </c>
      <c r="T288" s="174">
        <v>54</v>
      </c>
      <c r="U288" s="174">
        <v>55</v>
      </c>
      <c r="V288" s="174">
        <v>53</v>
      </c>
      <c r="W288" s="174">
        <v>50</v>
      </c>
      <c r="X288" s="174">
        <v>50</v>
      </c>
      <c r="Y288" s="174">
        <v>45</v>
      </c>
      <c r="Z288" s="174">
        <v>47</v>
      </c>
      <c r="AA288" s="174">
        <v>219</v>
      </c>
      <c r="AB288" s="174">
        <v>207</v>
      </c>
      <c r="AC288" s="174">
        <v>204</v>
      </c>
      <c r="AD288" s="174">
        <v>185</v>
      </c>
      <c r="AE288" s="174">
        <v>191</v>
      </c>
      <c r="AF288" s="174">
        <v>148</v>
      </c>
      <c r="AG288" s="174">
        <v>127</v>
      </c>
      <c r="AH288" s="174">
        <v>114</v>
      </c>
      <c r="AI288" s="174">
        <v>84</v>
      </c>
      <c r="AJ288" s="174">
        <v>60</v>
      </c>
      <c r="AK288" s="174">
        <v>35</v>
      </c>
      <c r="AL288" s="174">
        <v>21</v>
      </c>
      <c r="AM288" s="174">
        <v>12</v>
      </c>
      <c r="AN288" s="175">
        <v>10</v>
      </c>
      <c r="AO288" s="176">
        <v>3</v>
      </c>
      <c r="AP288" s="174">
        <v>27</v>
      </c>
      <c r="AQ288" s="175">
        <v>23</v>
      </c>
      <c r="AR288" s="177">
        <v>61</v>
      </c>
      <c r="AS288" s="178">
        <v>1278</v>
      </c>
      <c r="AT288" s="176">
        <v>134</v>
      </c>
      <c r="AU288" s="174">
        <v>122</v>
      </c>
      <c r="AV288" s="175">
        <v>568</v>
      </c>
      <c r="AW288" s="178">
        <v>100</v>
      </c>
      <c r="AX288" s="119" t="s">
        <v>56</v>
      </c>
      <c r="AY288" s="155" t="s">
        <v>58</v>
      </c>
      <c r="AZ288" s="156" t="s">
        <v>791</v>
      </c>
    </row>
    <row r="289" spans="1:52" s="180" customFormat="1" ht="16.5" hidden="1" customHeight="1" x14ac:dyDescent="0.2">
      <c r="A289" s="171">
        <v>220602</v>
      </c>
      <c r="B289" s="165" t="s">
        <v>204</v>
      </c>
      <c r="C289" s="165" t="s">
        <v>792</v>
      </c>
      <c r="D289" s="172" t="s">
        <v>793</v>
      </c>
      <c r="E289" s="122">
        <v>17.949607027276933</v>
      </c>
      <c r="F289" s="213">
        <f t="shared" si="97"/>
        <v>3393</v>
      </c>
      <c r="G289" s="174">
        <v>64</v>
      </c>
      <c r="H289" s="174">
        <v>71</v>
      </c>
      <c r="I289" s="174">
        <v>55</v>
      </c>
      <c r="J289" s="174">
        <v>62</v>
      </c>
      <c r="K289" s="174">
        <v>60</v>
      </c>
      <c r="L289" s="174">
        <v>70</v>
      </c>
      <c r="M289" s="174">
        <v>73</v>
      </c>
      <c r="N289" s="174">
        <v>69</v>
      </c>
      <c r="O289" s="174">
        <v>66</v>
      </c>
      <c r="P289" s="174">
        <v>70</v>
      </c>
      <c r="Q289" s="174">
        <v>71</v>
      </c>
      <c r="R289" s="174">
        <v>71</v>
      </c>
      <c r="S289" s="174">
        <v>73</v>
      </c>
      <c r="T289" s="174">
        <v>69</v>
      </c>
      <c r="U289" s="174">
        <v>70</v>
      </c>
      <c r="V289" s="174">
        <v>68</v>
      </c>
      <c r="W289" s="174">
        <v>64</v>
      </c>
      <c r="X289" s="174">
        <v>64</v>
      </c>
      <c r="Y289" s="174">
        <v>58</v>
      </c>
      <c r="Z289" s="174">
        <v>60</v>
      </c>
      <c r="AA289" s="174">
        <v>280</v>
      </c>
      <c r="AB289" s="174">
        <v>264</v>
      </c>
      <c r="AC289" s="174">
        <v>260</v>
      </c>
      <c r="AD289" s="174">
        <v>236</v>
      </c>
      <c r="AE289" s="174">
        <v>244</v>
      </c>
      <c r="AF289" s="174">
        <v>189</v>
      </c>
      <c r="AG289" s="174">
        <v>162</v>
      </c>
      <c r="AH289" s="174">
        <v>145</v>
      </c>
      <c r="AI289" s="174">
        <v>108</v>
      </c>
      <c r="AJ289" s="174">
        <v>77</v>
      </c>
      <c r="AK289" s="174">
        <v>45</v>
      </c>
      <c r="AL289" s="174">
        <v>27</v>
      </c>
      <c r="AM289" s="174">
        <v>15</v>
      </c>
      <c r="AN289" s="175">
        <v>13</v>
      </c>
      <c r="AO289" s="176">
        <v>4</v>
      </c>
      <c r="AP289" s="174">
        <v>34</v>
      </c>
      <c r="AQ289" s="175">
        <v>29</v>
      </c>
      <c r="AR289" s="177">
        <v>77</v>
      </c>
      <c r="AS289" s="178">
        <v>1630</v>
      </c>
      <c r="AT289" s="176">
        <v>171</v>
      </c>
      <c r="AU289" s="174">
        <v>156</v>
      </c>
      <c r="AV289" s="175">
        <v>725</v>
      </c>
      <c r="AW289" s="178">
        <v>128</v>
      </c>
      <c r="AX289" s="119" t="s">
        <v>56</v>
      </c>
      <c r="AY289" s="155" t="s">
        <v>361</v>
      </c>
      <c r="AZ289" s="156" t="s">
        <v>794</v>
      </c>
    </row>
    <row r="290" spans="1:52" s="183" customFormat="1" ht="16.5" hidden="1" customHeight="1" x14ac:dyDescent="0.2">
      <c r="A290" s="171">
        <v>220602</v>
      </c>
      <c r="B290" s="165" t="s">
        <v>204</v>
      </c>
      <c r="C290" s="165" t="s">
        <v>795</v>
      </c>
      <c r="D290" s="172" t="s">
        <v>796</v>
      </c>
      <c r="E290" s="122">
        <v>6.1719833564493758</v>
      </c>
      <c r="F290" s="213">
        <f t="shared" si="97"/>
        <v>1164</v>
      </c>
      <c r="G290" s="174">
        <v>22</v>
      </c>
      <c r="H290" s="174">
        <v>24</v>
      </c>
      <c r="I290" s="174">
        <v>19</v>
      </c>
      <c r="J290" s="174">
        <v>21</v>
      </c>
      <c r="K290" s="174">
        <v>20</v>
      </c>
      <c r="L290" s="174">
        <v>24</v>
      </c>
      <c r="M290" s="174">
        <v>25</v>
      </c>
      <c r="N290" s="174">
        <v>24</v>
      </c>
      <c r="O290" s="174">
        <v>23</v>
      </c>
      <c r="P290" s="174">
        <v>24</v>
      </c>
      <c r="Q290" s="174">
        <v>24</v>
      </c>
      <c r="R290" s="174">
        <v>24</v>
      </c>
      <c r="S290" s="174">
        <v>25</v>
      </c>
      <c r="T290" s="174">
        <v>24</v>
      </c>
      <c r="U290" s="174">
        <v>24</v>
      </c>
      <c r="V290" s="174">
        <v>23</v>
      </c>
      <c r="W290" s="174">
        <v>22</v>
      </c>
      <c r="X290" s="174">
        <v>22</v>
      </c>
      <c r="Y290" s="174">
        <v>20</v>
      </c>
      <c r="Z290" s="174">
        <v>20</v>
      </c>
      <c r="AA290" s="174">
        <v>96</v>
      </c>
      <c r="AB290" s="174">
        <v>91</v>
      </c>
      <c r="AC290" s="174">
        <v>89</v>
      </c>
      <c r="AD290" s="174">
        <v>81</v>
      </c>
      <c r="AE290" s="174">
        <v>84</v>
      </c>
      <c r="AF290" s="174">
        <v>65</v>
      </c>
      <c r="AG290" s="174">
        <v>56</v>
      </c>
      <c r="AH290" s="174">
        <v>50</v>
      </c>
      <c r="AI290" s="174">
        <v>37</v>
      </c>
      <c r="AJ290" s="174">
        <v>26</v>
      </c>
      <c r="AK290" s="174">
        <v>16</v>
      </c>
      <c r="AL290" s="174">
        <v>9</v>
      </c>
      <c r="AM290" s="174">
        <v>5</v>
      </c>
      <c r="AN290" s="175">
        <v>5</v>
      </c>
      <c r="AO290" s="176">
        <v>1</v>
      </c>
      <c r="AP290" s="174">
        <v>12</v>
      </c>
      <c r="AQ290" s="175">
        <v>10</v>
      </c>
      <c r="AR290" s="177">
        <v>27</v>
      </c>
      <c r="AS290" s="178">
        <v>561</v>
      </c>
      <c r="AT290" s="176">
        <v>59</v>
      </c>
      <c r="AU290" s="174">
        <v>54</v>
      </c>
      <c r="AV290" s="175">
        <v>249</v>
      </c>
      <c r="AW290" s="178">
        <v>44</v>
      </c>
      <c r="AX290" s="119" t="s">
        <v>56</v>
      </c>
      <c r="AY290" s="155" t="s">
        <v>58</v>
      </c>
      <c r="AZ290" s="156" t="s">
        <v>797</v>
      </c>
    </row>
    <row r="291" spans="1:52" s="90" customFormat="1" ht="16.5" hidden="1" customHeight="1" x14ac:dyDescent="0.2">
      <c r="A291" s="158">
        <v>220603</v>
      </c>
      <c r="B291" s="158"/>
      <c r="C291" s="158" t="s">
        <v>22</v>
      </c>
      <c r="D291" s="158" t="s">
        <v>59</v>
      </c>
      <c r="E291" s="158">
        <f>SUM(E293:E299)</f>
        <v>100</v>
      </c>
      <c r="F291" s="158">
        <f t="shared" si="97"/>
        <v>9942</v>
      </c>
      <c r="G291" s="158">
        <v>215</v>
      </c>
      <c r="H291" s="158">
        <v>197</v>
      </c>
      <c r="I291" s="158">
        <v>200</v>
      </c>
      <c r="J291" s="158">
        <v>184</v>
      </c>
      <c r="K291" s="158">
        <v>195</v>
      </c>
      <c r="L291" s="158">
        <v>217</v>
      </c>
      <c r="M291" s="158">
        <v>198</v>
      </c>
      <c r="N291" s="158">
        <v>191</v>
      </c>
      <c r="O291" s="158">
        <v>201</v>
      </c>
      <c r="P291" s="158">
        <v>204</v>
      </c>
      <c r="Q291" s="158">
        <v>221</v>
      </c>
      <c r="R291" s="158">
        <v>211</v>
      </c>
      <c r="S291" s="158">
        <v>210</v>
      </c>
      <c r="T291" s="158">
        <v>211</v>
      </c>
      <c r="U291" s="158">
        <v>222</v>
      </c>
      <c r="V291" s="158">
        <v>221</v>
      </c>
      <c r="W291" s="158">
        <v>185</v>
      </c>
      <c r="X291" s="158">
        <v>195</v>
      </c>
      <c r="Y291" s="158">
        <v>181</v>
      </c>
      <c r="Z291" s="158">
        <v>164</v>
      </c>
      <c r="AA291" s="158">
        <v>855</v>
      </c>
      <c r="AB291" s="158">
        <v>735</v>
      </c>
      <c r="AC291" s="158">
        <v>736</v>
      </c>
      <c r="AD291" s="158">
        <f>+SUM(AD293:AD299)</f>
        <v>698</v>
      </c>
      <c r="AE291" s="158">
        <f t="shared" ref="AE291:AW291" si="109">+SUM(AE293:AE299)</f>
        <v>614</v>
      </c>
      <c r="AF291" s="158">
        <f t="shared" si="109"/>
        <v>498</v>
      </c>
      <c r="AG291" s="158">
        <f t="shared" si="109"/>
        <v>474</v>
      </c>
      <c r="AH291" s="158">
        <f t="shared" si="109"/>
        <v>432</v>
      </c>
      <c r="AI291" s="158">
        <f t="shared" si="109"/>
        <v>331</v>
      </c>
      <c r="AJ291" s="158">
        <f t="shared" si="109"/>
        <v>221</v>
      </c>
      <c r="AK291" s="158">
        <f t="shared" si="109"/>
        <v>151</v>
      </c>
      <c r="AL291" s="158">
        <f t="shared" si="109"/>
        <v>89</v>
      </c>
      <c r="AM291" s="158">
        <f t="shared" si="109"/>
        <v>48</v>
      </c>
      <c r="AN291" s="158">
        <f t="shared" si="109"/>
        <v>37</v>
      </c>
      <c r="AO291" s="158">
        <f t="shared" si="109"/>
        <v>13</v>
      </c>
      <c r="AP291" s="158">
        <f t="shared" si="109"/>
        <v>105</v>
      </c>
      <c r="AQ291" s="158">
        <f t="shared" si="109"/>
        <v>110</v>
      </c>
      <c r="AR291" s="158">
        <f t="shared" si="109"/>
        <v>262</v>
      </c>
      <c r="AS291" s="158">
        <f t="shared" si="109"/>
        <v>4745</v>
      </c>
      <c r="AT291" s="158">
        <f t="shared" si="109"/>
        <v>524</v>
      </c>
      <c r="AU291" s="158">
        <f t="shared" si="109"/>
        <v>476</v>
      </c>
      <c r="AV291" s="158">
        <f t="shared" si="109"/>
        <v>2070</v>
      </c>
      <c r="AW291" s="158">
        <f t="shared" si="109"/>
        <v>353</v>
      </c>
      <c r="AX291" s="119"/>
      <c r="AY291" s="182"/>
      <c r="AZ291" s="162"/>
    </row>
    <row r="292" spans="1:52" s="180" customFormat="1" ht="16.5" hidden="1" customHeight="1" x14ac:dyDescent="0.2">
      <c r="A292" s="218"/>
      <c r="B292" s="218"/>
      <c r="C292" s="218"/>
      <c r="D292" s="218"/>
      <c r="E292" s="218"/>
      <c r="F292" s="149">
        <f t="shared" si="97"/>
        <v>100.00000000000001</v>
      </c>
      <c r="G292" s="150">
        <f>G$291*100/$F291</f>
        <v>2.1625427479380406</v>
      </c>
      <c r="H292" s="150">
        <f t="shared" ref="H292:AW292" si="110">H$291*100/$F291</f>
        <v>1.9814926574129954</v>
      </c>
      <c r="I292" s="150">
        <f t="shared" si="110"/>
        <v>2.0116676725005029</v>
      </c>
      <c r="J292" s="150">
        <f t="shared" si="110"/>
        <v>1.8507342587004627</v>
      </c>
      <c r="K292" s="150">
        <f t="shared" si="110"/>
        <v>1.9613759806879902</v>
      </c>
      <c r="L292" s="150">
        <f t="shared" si="110"/>
        <v>2.1826594246630457</v>
      </c>
      <c r="M292" s="150">
        <f t="shared" si="110"/>
        <v>1.991550995775498</v>
      </c>
      <c r="N292" s="150">
        <f t="shared" si="110"/>
        <v>1.9211426272379803</v>
      </c>
      <c r="O292" s="150">
        <f t="shared" si="110"/>
        <v>2.0217260108630053</v>
      </c>
      <c r="P292" s="150">
        <f t="shared" si="110"/>
        <v>2.0519010259505128</v>
      </c>
      <c r="Q292" s="150">
        <f t="shared" si="110"/>
        <v>2.2228927781130556</v>
      </c>
      <c r="R292" s="150">
        <f t="shared" si="110"/>
        <v>2.1223093944880307</v>
      </c>
      <c r="S292" s="150">
        <f t="shared" si="110"/>
        <v>2.1122510561255279</v>
      </c>
      <c r="T292" s="150">
        <f t="shared" si="110"/>
        <v>2.1223093944880307</v>
      </c>
      <c r="U292" s="150">
        <f t="shared" si="110"/>
        <v>2.2329511164755584</v>
      </c>
      <c r="V292" s="150">
        <f t="shared" si="110"/>
        <v>2.2228927781130556</v>
      </c>
      <c r="W292" s="150">
        <f t="shared" si="110"/>
        <v>1.8607925970629653</v>
      </c>
      <c r="X292" s="150">
        <f t="shared" si="110"/>
        <v>1.9613759806879902</v>
      </c>
      <c r="Y292" s="150">
        <f t="shared" si="110"/>
        <v>1.8205592436129552</v>
      </c>
      <c r="Z292" s="150">
        <f t="shared" si="110"/>
        <v>1.6495674914504124</v>
      </c>
      <c r="AA292" s="150">
        <f t="shared" si="110"/>
        <v>8.5998792999396496</v>
      </c>
      <c r="AB292" s="150">
        <f t="shared" si="110"/>
        <v>7.3928786964393485</v>
      </c>
      <c r="AC292" s="150">
        <f t="shared" si="110"/>
        <v>7.4029370348018508</v>
      </c>
      <c r="AD292" s="150">
        <f t="shared" si="110"/>
        <v>7.0207201770267549</v>
      </c>
      <c r="AE292" s="150">
        <f t="shared" si="110"/>
        <v>6.1758197545765441</v>
      </c>
      <c r="AF292" s="150">
        <f t="shared" si="110"/>
        <v>5.0090525045262524</v>
      </c>
      <c r="AG292" s="150">
        <f t="shared" si="110"/>
        <v>4.7676523838261922</v>
      </c>
      <c r="AH292" s="150">
        <f t="shared" si="110"/>
        <v>4.3452021726010859</v>
      </c>
      <c r="AI292" s="150">
        <f t="shared" si="110"/>
        <v>3.3293099979883323</v>
      </c>
      <c r="AJ292" s="150">
        <f t="shared" si="110"/>
        <v>2.2228927781130556</v>
      </c>
      <c r="AK292" s="150">
        <f t="shared" si="110"/>
        <v>1.5188090927378797</v>
      </c>
      <c r="AL292" s="150">
        <f t="shared" si="110"/>
        <v>0.89519211426272383</v>
      </c>
      <c r="AM292" s="150">
        <f t="shared" si="110"/>
        <v>0.48280024140012068</v>
      </c>
      <c r="AN292" s="151">
        <f t="shared" si="110"/>
        <v>0.37215851941259304</v>
      </c>
      <c r="AO292" s="152">
        <f t="shared" si="110"/>
        <v>0.1307583987125327</v>
      </c>
      <c r="AP292" s="150">
        <f t="shared" si="110"/>
        <v>1.0561255280627639</v>
      </c>
      <c r="AQ292" s="151">
        <f t="shared" si="110"/>
        <v>1.1064172198752766</v>
      </c>
      <c r="AR292" s="153">
        <f t="shared" si="110"/>
        <v>2.6352846509756587</v>
      </c>
      <c r="AS292" s="154">
        <f t="shared" si="110"/>
        <v>47.726815530074433</v>
      </c>
      <c r="AT292" s="152">
        <f t="shared" si="110"/>
        <v>5.2705693019513173</v>
      </c>
      <c r="AU292" s="150">
        <f t="shared" si="110"/>
        <v>4.7877690605511969</v>
      </c>
      <c r="AV292" s="151">
        <f t="shared" si="110"/>
        <v>20.820760410380206</v>
      </c>
      <c r="AW292" s="154">
        <f t="shared" si="110"/>
        <v>3.5505934419633878</v>
      </c>
      <c r="AX292" s="119"/>
      <c r="AY292" s="155"/>
      <c r="AZ292" s="156"/>
    </row>
    <row r="293" spans="1:52" s="180" customFormat="1" ht="16.5" hidden="1" customHeight="1" x14ac:dyDescent="0.2">
      <c r="A293" s="171">
        <v>220603</v>
      </c>
      <c r="B293" s="165" t="s">
        <v>191</v>
      </c>
      <c r="C293" s="165" t="s">
        <v>798</v>
      </c>
      <c r="D293" s="172" t="s">
        <v>799</v>
      </c>
      <c r="E293" s="122">
        <v>39.267817371937639</v>
      </c>
      <c r="F293" s="213">
        <f t="shared" si="97"/>
        <v>3904</v>
      </c>
      <c r="G293" s="174">
        <v>84</v>
      </c>
      <c r="H293" s="174">
        <v>78</v>
      </c>
      <c r="I293" s="174">
        <v>80</v>
      </c>
      <c r="J293" s="174">
        <v>72</v>
      </c>
      <c r="K293" s="174">
        <v>76</v>
      </c>
      <c r="L293" s="174">
        <v>85</v>
      </c>
      <c r="M293" s="174">
        <v>79</v>
      </c>
      <c r="N293" s="174">
        <v>76</v>
      </c>
      <c r="O293" s="174">
        <v>79</v>
      </c>
      <c r="P293" s="174">
        <v>79</v>
      </c>
      <c r="Q293" s="174">
        <v>85</v>
      </c>
      <c r="R293" s="174">
        <v>83</v>
      </c>
      <c r="S293" s="174">
        <v>82</v>
      </c>
      <c r="T293" s="174">
        <v>83</v>
      </c>
      <c r="U293" s="174">
        <v>86</v>
      </c>
      <c r="V293" s="174">
        <v>85</v>
      </c>
      <c r="W293" s="174">
        <v>72</v>
      </c>
      <c r="X293" s="174">
        <v>76</v>
      </c>
      <c r="Y293" s="174">
        <v>72</v>
      </c>
      <c r="Z293" s="174">
        <v>64</v>
      </c>
      <c r="AA293" s="174">
        <v>335</v>
      </c>
      <c r="AB293" s="174">
        <v>290</v>
      </c>
      <c r="AC293" s="174">
        <v>290</v>
      </c>
      <c r="AD293" s="174">
        <v>275</v>
      </c>
      <c r="AE293" s="174">
        <v>241</v>
      </c>
      <c r="AF293" s="174">
        <v>196</v>
      </c>
      <c r="AG293" s="174">
        <v>186</v>
      </c>
      <c r="AH293" s="174">
        <v>170</v>
      </c>
      <c r="AI293" s="174">
        <v>130</v>
      </c>
      <c r="AJ293" s="174">
        <v>85</v>
      </c>
      <c r="AK293" s="174">
        <v>59</v>
      </c>
      <c r="AL293" s="174">
        <v>35</v>
      </c>
      <c r="AM293" s="174">
        <v>20</v>
      </c>
      <c r="AN293" s="175">
        <v>16</v>
      </c>
      <c r="AO293" s="176">
        <v>5</v>
      </c>
      <c r="AP293" s="174">
        <v>42</v>
      </c>
      <c r="AQ293" s="175">
        <v>44</v>
      </c>
      <c r="AR293" s="177">
        <v>102</v>
      </c>
      <c r="AS293" s="178">
        <v>1863</v>
      </c>
      <c r="AT293" s="176">
        <v>206</v>
      </c>
      <c r="AU293" s="174">
        <v>187</v>
      </c>
      <c r="AV293" s="175">
        <v>812</v>
      </c>
      <c r="AW293" s="178">
        <v>138</v>
      </c>
      <c r="AX293" s="119" t="s">
        <v>56</v>
      </c>
      <c r="AY293" s="155" t="s">
        <v>59</v>
      </c>
      <c r="AZ293" s="156" t="s">
        <v>800</v>
      </c>
    </row>
    <row r="294" spans="1:52" s="180" customFormat="1" ht="16.5" hidden="1" customHeight="1" x14ac:dyDescent="0.2">
      <c r="A294" s="171">
        <v>220603</v>
      </c>
      <c r="B294" s="165" t="s">
        <v>204</v>
      </c>
      <c r="C294" s="165" t="s">
        <v>801</v>
      </c>
      <c r="D294" s="172" t="s">
        <v>802</v>
      </c>
      <c r="E294" s="122">
        <v>11.205456570155901</v>
      </c>
      <c r="F294" s="213">
        <f t="shared" si="97"/>
        <v>1114</v>
      </c>
      <c r="G294" s="174">
        <v>24</v>
      </c>
      <c r="H294" s="174">
        <v>22</v>
      </c>
      <c r="I294" s="174">
        <v>22</v>
      </c>
      <c r="J294" s="174">
        <v>21</v>
      </c>
      <c r="K294" s="174">
        <v>22</v>
      </c>
      <c r="L294" s="174">
        <v>24</v>
      </c>
      <c r="M294" s="174">
        <v>22</v>
      </c>
      <c r="N294" s="174">
        <v>21</v>
      </c>
      <c r="O294" s="174">
        <v>23</v>
      </c>
      <c r="P294" s="174">
        <v>23</v>
      </c>
      <c r="Q294" s="174">
        <v>25</v>
      </c>
      <c r="R294" s="174">
        <v>24</v>
      </c>
      <c r="S294" s="174">
        <v>24</v>
      </c>
      <c r="T294" s="174">
        <v>24</v>
      </c>
      <c r="U294" s="174">
        <v>25</v>
      </c>
      <c r="V294" s="174">
        <v>25</v>
      </c>
      <c r="W294" s="174">
        <v>21</v>
      </c>
      <c r="X294" s="174">
        <v>22</v>
      </c>
      <c r="Y294" s="174">
        <v>20</v>
      </c>
      <c r="Z294" s="174">
        <v>18</v>
      </c>
      <c r="AA294" s="174">
        <v>96</v>
      </c>
      <c r="AB294" s="174">
        <v>82</v>
      </c>
      <c r="AC294" s="174">
        <v>82</v>
      </c>
      <c r="AD294" s="174">
        <v>78</v>
      </c>
      <c r="AE294" s="174">
        <v>69</v>
      </c>
      <c r="AF294" s="174">
        <v>56</v>
      </c>
      <c r="AG294" s="174">
        <v>53</v>
      </c>
      <c r="AH294" s="174">
        <v>48</v>
      </c>
      <c r="AI294" s="174">
        <v>37</v>
      </c>
      <c r="AJ294" s="174">
        <v>25</v>
      </c>
      <c r="AK294" s="174">
        <v>17</v>
      </c>
      <c r="AL294" s="174">
        <v>10</v>
      </c>
      <c r="AM294" s="174">
        <v>5</v>
      </c>
      <c r="AN294" s="175">
        <v>4</v>
      </c>
      <c r="AO294" s="176">
        <v>1</v>
      </c>
      <c r="AP294" s="174">
        <v>12</v>
      </c>
      <c r="AQ294" s="175">
        <v>12</v>
      </c>
      <c r="AR294" s="177">
        <v>29</v>
      </c>
      <c r="AS294" s="178">
        <v>532</v>
      </c>
      <c r="AT294" s="176">
        <v>59</v>
      </c>
      <c r="AU294" s="174">
        <v>53</v>
      </c>
      <c r="AV294" s="175">
        <v>232</v>
      </c>
      <c r="AW294" s="178">
        <v>40</v>
      </c>
      <c r="AX294" s="119" t="s">
        <v>56</v>
      </c>
      <c r="AY294" s="155" t="s">
        <v>59</v>
      </c>
      <c r="AZ294" s="156" t="s">
        <v>803</v>
      </c>
    </row>
    <row r="295" spans="1:52" s="180" customFormat="1" ht="16.5" hidden="1" customHeight="1" x14ac:dyDescent="0.2">
      <c r="A295" s="171">
        <v>220603</v>
      </c>
      <c r="B295" s="165" t="s">
        <v>204</v>
      </c>
      <c r="C295" s="165" t="s">
        <v>804</v>
      </c>
      <c r="D295" s="172" t="s">
        <v>805</v>
      </c>
      <c r="E295" s="122">
        <v>6.69543429844098</v>
      </c>
      <c r="F295" s="213">
        <f t="shared" si="97"/>
        <v>663</v>
      </c>
      <c r="G295" s="174">
        <v>14</v>
      </c>
      <c r="H295" s="174">
        <v>13</v>
      </c>
      <c r="I295" s="174">
        <v>13</v>
      </c>
      <c r="J295" s="174">
        <v>12</v>
      </c>
      <c r="K295" s="174">
        <v>13</v>
      </c>
      <c r="L295" s="174">
        <v>15</v>
      </c>
      <c r="M295" s="174">
        <v>13</v>
      </c>
      <c r="N295" s="174">
        <v>13</v>
      </c>
      <c r="O295" s="174">
        <v>13</v>
      </c>
      <c r="P295" s="174">
        <v>14</v>
      </c>
      <c r="Q295" s="174">
        <v>15</v>
      </c>
      <c r="R295" s="174">
        <v>14</v>
      </c>
      <c r="S295" s="174">
        <v>14</v>
      </c>
      <c r="T295" s="174">
        <v>14</v>
      </c>
      <c r="U295" s="174">
        <v>15</v>
      </c>
      <c r="V295" s="174">
        <v>15</v>
      </c>
      <c r="W295" s="174">
        <v>12</v>
      </c>
      <c r="X295" s="174">
        <v>13</v>
      </c>
      <c r="Y295" s="174">
        <v>12</v>
      </c>
      <c r="Z295" s="174">
        <v>11</v>
      </c>
      <c r="AA295" s="174">
        <v>57</v>
      </c>
      <c r="AB295" s="174">
        <v>49</v>
      </c>
      <c r="AC295" s="174">
        <v>49</v>
      </c>
      <c r="AD295" s="174">
        <v>47</v>
      </c>
      <c r="AE295" s="174">
        <v>41</v>
      </c>
      <c r="AF295" s="174">
        <v>33</v>
      </c>
      <c r="AG295" s="174">
        <v>32</v>
      </c>
      <c r="AH295" s="174">
        <v>29</v>
      </c>
      <c r="AI295" s="174">
        <v>22</v>
      </c>
      <c r="AJ295" s="174">
        <v>15</v>
      </c>
      <c r="AK295" s="174">
        <v>10</v>
      </c>
      <c r="AL295" s="174">
        <v>6</v>
      </c>
      <c r="AM295" s="174">
        <v>3</v>
      </c>
      <c r="AN295" s="175">
        <v>2</v>
      </c>
      <c r="AO295" s="176">
        <v>1</v>
      </c>
      <c r="AP295" s="174">
        <v>7</v>
      </c>
      <c r="AQ295" s="175">
        <v>7</v>
      </c>
      <c r="AR295" s="177">
        <v>18</v>
      </c>
      <c r="AS295" s="178">
        <v>318</v>
      </c>
      <c r="AT295" s="176">
        <v>35</v>
      </c>
      <c r="AU295" s="174">
        <v>32</v>
      </c>
      <c r="AV295" s="175">
        <v>139</v>
      </c>
      <c r="AW295" s="178">
        <v>24</v>
      </c>
      <c r="AX295" s="119" t="s">
        <v>56</v>
      </c>
      <c r="AY295" s="155" t="s">
        <v>59</v>
      </c>
      <c r="AZ295" s="156" t="s">
        <v>806</v>
      </c>
    </row>
    <row r="296" spans="1:52" s="180" customFormat="1" ht="16.5" hidden="1" customHeight="1" x14ac:dyDescent="0.2">
      <c r="A296" s="171">
        <v>220603</v>
      </c>
      <c r="B296" s="165" t="s">
        <v>204</v>
      </c>
      <c r="C296" s="165" t="s">
        <v>807</v>
      </c>
      <c r="D296" s="172" t="s">
        <v>808</v>
      </c>
      <c r="E296" s="122">
        <v>5.2060133630289531</v>
      </c>
      <c r="F296" s="213">
        <f t="shared" si="97"/>
        <v>518</v>
      </c>
      <c r="G296" s="174">
        <v>11</v>
      </c>
      <c r="H296" s="174">
        <v>10</v>
      </c>
      <c r="I296" s="174">
        <v>10</v>
      </c>
      <c r="J296" s="174">
        <v>10</v>
      </c>
      <c r="K296" s="174">
        <v>10</v>
      </c>
      <c r="L296" s="174">
        <v>11</v>
      </c>
      <c r="M296" s="174">
        <v>10</v>
      </c>
      <c r="N296" s="174">
        <v>10</v>
      </c>
      <c r="O296" s="174">
        <v>10</v>
      </c>
      <c r="P296" s="174">
        <v>11</v>
      </c>
      <c r="Q296" s="174">
        <v>12</v>
      </c>
      <c r="R296" s="174">
        <v>11</v>
      </c>
      <c r="S296" s="174">
        <v>11</v>
      </c>
      <c r="T296" s="174">
        <v>11</v>
      </c>
      <c r="U296" s="174">
        <v>12</v>
      </c>
      <c r="V296" s="174">
        <v>12</v>
      </c>
      <c r="W296" s="174">
        <v>10</v>
      </c>
      <c r="X296" s="174">
        <v>10</v>
      </c>
      <c r="Y296" s="174">
        <v>9</v>
      </c>
      <c r="Z296" s="174">
        <v>9</v>
      </c>
      <c r="AA296" s="174">
        <v>45</v>
      </c>
      <c r="AB296" s="174">
        <v>38</v>
      </c>
      <c r="AC296" s="174">
        <v>38</v>
      </c>
      <c r="AD296" s="174">
        <v>36</v>
      </c>
      <c r="AE296" s="174">
        <v>32</v>
      </c>
      <c r="AF296" s="174">
        <v>26</v>
      </c>
      <c r="AG296" s="174">
        <v>25</v>
      </c>
      <c r="AH296" s="174">
        <v>22</v>
      </c>
      <c r="AI296" s="174">
        <v>17</v>
      </c>
      <c r="AJ296" s="174">
        <v>12</v>
      </c>
      <c r="AK296" s="174">
        <v>8</v>
      </c>
      <c r="AL296" s="174">
        <v>5</v>
      </c>
      <c r="AM296" s="174">
        <v>2</v>
      </c>
      <c r="AN296" s="175">
        <v>2</v>
      </c>
      <c r="AO296" s="176">
        <v>1</v>
      </c>
      <c r="AP296" s="174">
        <v>5</v>
      </c>
      <c r="AQ296" s="175">
        <v>6</v>
      </c>
      <c r="AR296" s="177">
        <v>14</v>
      </c>
      <c r="AS296" s="178">
        <v>247</v>
      </c>
      <c r="AT296" s="176">
        <v>27</v>
      </c>
      <c r="AU296" s="174">
        <v>25</v>
      </c>
      <c r="AV296" s="175">
        <v>108</v>
      </c>
      <c r="AW296" s="178">
        <v>18</v>
      </c>
      <c r="AX296" s="119" t="s">
        <v>56</v>
      </c>
      <c r="AY296" s="155" t="s">
        <v>57</v>
      </c>
      <c r="AZ296" s="156" t="s">
        <v>809</v>
      </c>
    </row>
    <row r="297" spans="1:52" s="180" customFormat="1" ht="16.5" hidden="1" customHeight="1" x14ac:dyDescent="0.2">
      <c r="A297" s="171">
        <v>220603</v>
      </c>
      <c r="B297" s="165" t="s">
        <v>204</v>
      </c>
      <c r="C297" s="165" t="s">
        <v>810</v>
      </c>
      <c r="D297" s="172" t="s">
        <v>811</v>
      </c>
      <c r="E297" s="122">
        <v>13.808463251670378</v>
      </c>
      <c r="F297" s="213">
        <f t="shared" si="97"/>
        <v>1375</v>
      </c>
      <c r="G297" s="174">
        <v>30</v>
      </c>
      <c r="H297" s="174">
        <v>27</v>
      </c>
      <c r="I297" s="174">
        <v>28</v>
      </c>
      <c r="J297" s="174">
        <v>25</v>
      </c>
      <c r="K297" s="174">
        <v>27</v>
      </c>
      <c r="L297" s="174">
        <v>30</v>
      </c>
      <c r="M297" s="174">
        <v>27</v>
      </c>
      <c r="N297" s="174">
        <v>26</v>
      </c>
      <c r="O297" s="174">
        <v>28</v>
      </c>
      <c r="P297" s="174">
        <v>28</v>
      </c>
      <c r="Q297" s="174">
        <v>31</v>
      </c>
      <c r="R297" s="174">
        <v>29</v>
      </c>
      <c r="S297" s="174">
        <v>29</v>
      </c>
      <c r="T297" s="174">
        <v>29</v>
      </c>
      <c r="U297" s="174">
        <v>31</v>
      </c>
      <c r="V297" s="174">
        <v>31</v>
      </c>
      <c r="W297" s="174">
        <v>26</v>
      </c>
      <c r="X297" s="174">
        <v>27</v>
      </c>
      <c r="Y297" s="174">
        <v>25</v>
      </c>
      <c r="Z297" s="174">
        <v>23</v>
      </c>
      <c r="AA297" s="174">
        <v>118</v>
      </c>
      <c r="AB297" s="174">
        <v>101</v>
      </c>
      <c r="AC297" s="174">
        <v>102</v>
      </c>
      <c r="AD297" s="174">
        <v>96</v>
      </c>
      <c r="AE297" s="174">
        <v>85</v>
      </c>
      <c r="AF297" s="174">
        <v>69</v>
      </c>
      <c r="AG297" s="174">
        <v>65</v>
      </c>
      <c r="AH297" s="174">
        <v>60</v>
      </c>
      <c r="AI297" s="174">
        <v>46</v>
      </c>
      <c r="AJ297" s="174">
        <v>31</v>
      </c>
      <c r="AK297" s="174">
        <v>21</v>
      </c>
      <c r="AL297" s="174">
        <v>12</v>
      </c>
      <c r="AM297" s="174">
        <v>7</v>
      </c>
      <c r="AN297" s="175">
        <v>5</v>
      </c>
      <c r="AO297" s="176">
        <v>2</v>
      </c>
      <c r="AP297" s="174">
        <v>14</v>
      </c>
      <c r="AQ297" s="175">
        <v>15</v>
      </c>
      <c r="AR297" s="177">
        <v>36</v>
      </c>
      <c r="AS297" s="178">
        <v>655</v>
      </c>
      <c r="AT297" s="176">
        <v>72</v>
      </c>
      <c r="AU297" s="174">
        <v>66</v>
      </c>
      <c r="AV297" s="175">
        <v>286</v>
      </c>
      <c r="AW297" s="178">
        <v>49</v>
      </c>
      <c r="AX297" s="119" t="s">
        <v>56</v>
      </c>
      <c r="AY297" s="155" t="s">
        <v>59</v>
      </c>
      <c r="AZ297" s="156" t="s">
        <v>812</v>
      </c>
    </row>
    <row r="298" spans="1:52" s="183" customFormat="1" ht="16.5" hidden="1" customHeight="1" x14ac:dyDescent="0.2">
      <c r="A298" s="171">
        <v>220603</v>
      </c>
      <c r="B298" s="165" t="s">
        <v>204</v>
      </c>
      <c r="C298" s="165" t="s">
        <v>813</v>
      </c>
      <c r="D298" s="172" t="s">
        <v>814</v>
      </c>
      <c r="E298" s="122">
        <v>9.0896436525612465</v>
      </c>
      <c r="F298" s="213">
        <f t="shared" si="97"/>
        <v>903</v>
      </c>
      <c r="G298" s="174">
        <v>20</v>
      </c>
      <c r="H298" s="174">
        <v>18</v>
      </c>
      <c r="I298" s="174">
        <v>18</v>
      </c>
      <c r="J298" s="174">
        <v>17</v>
      </c>
      <c r="K298" s="174">
        <v>18</v>
      </c>
      <c r="L298" s="174">
        <v>20</v>
      </c>
      <c r="M298" s="174">
        <v>18</v>
      </c>
      <c r="N298" s="174">
        <v>17</v>
      </c>
      <c r="O298" s="174">
        <v>18</v>
      </c>
      <c r="P298" s="174">
        <v>19</v>
      </c>
      <c r="Q298" s="174">
        <v>20</v>
      </c>
      <c r="R298" s="174">
        <v>19</v>
      </c>
      <c r="S298" s="174">
        <v>19</v>
      </c>
      <c r="T298" s="174">
        <v>19</v>
      </c>
      <c r="U298" s="174">
        <v>20</v>
      </c>
      <c r="V298" s="174">
        <v>20</v>
      </c>
      <c r="W298" s="174">
        <v>17</v>
      </c>
      <c r="X298" s="174">
        <v>18</v>
      </c>
      <c r="Y298" s="174">
        <v>16</v>
      </c>
      <c r="Z298" s="174">
        <v>15</v>
      </c>
      <c r="AA298" s="174">
        <v>78</v>
      </c>
      <c r="AB298" s="174">
        <v>67</v>
      </c>
      <c r="AC298" s="174">
        <v>67</v>
      </c>
      <c r="AD298" s="174">
        <v>63</v>
      </c>
      <c r="AE298" s="174">
        <v>56</v>
      </c>
      <c r="AF298" s="174">
        <v>45</v>
      </c>
      <c r="AG298" s="174">
        <v>43</v>
      </c>
      <c r="AH298" s="174">
        <v>39</v>
      </c>
      <c r="AI298" s="174">
        <v>30</v>
      </c>
      <c r="AJ298" s="174">
        <v>20</v>
      </c>
      <c r="AK298" s="174">
        <v>14</v>
      </c>
      <c r="AL298" s="174">
        <v>8</v>
      </c>
      <c r="AM298" s="174">
        <v>4</v>
      </c>
      <c r="AN298" s="175">
        <v>3</v>
      </c>
      <c r="AO298" s="176">
        <v>1</v>
      </c>
      <c r="AP298" s="174">
        <v>10</v>
      </c>
      <c r="AQ298" s="175">
        <v>10</v>
      </c>
      <c r="AR298" s="177">
        <v>24</v>
      </c>
      <c r="AS298" s="178">
        <v>431</v>
      </c>
      <c r="AT298" s="176">
        <v>48</v>
      </c>
      <c r="AU298" s="174">
        <v>43</v>
      </c>
      <c r="AV298" s="175">
        <v>188</v>
      </c>
      <c r="AW298" s="178">
        <v>32</v>
      </c>
      <c r="AX298" s="119" t="s">
        <v>56</v>
      </c>
      <c r="AY298" s="155" t="s">
        <v>57</v>
      </c>
      <c r="AZ298" s="156" t="s">
        <v>815</v>
      </c>
    </row>
    <row r="299" spans="1:52" s="183" customFormat="1" ht="16.5" hidden="1" customHeight="1" x14ac:dyDescent="0.2">
      <c r="A299" s="171">
        <v>220603</v>
      </c>
      <c r="B299" s="165" t="s">
        <v>204</v>
      </c>
      <c r="C299" s="165" t="s">
        <v>816</v>
      </c>
      <c r="D299" s="172" t="s">
        <v>817</v>
      </c>
      <c r="E299" s="122">
        <v>14.727171492204899</v>
      </c>
      <c r="F299" s="213">
        <f t="shared" si="97"/>
        <v>1465</v>
      </c>
      <c r="G299" s="174">
        <v>32</v>
      </c>
      <c r="H299" s="174">
        <v>29</v>
      </c>
      <c r="I299" s="174">
        <v>29</v>
      </c>
      <c r="J299" s="174">
        <v>27</v>
      </c>
      <c r="K299" s="174">
        <v>29</v>
      </c>
      <c r="L299" s="174">
        <v>32</v>
      </c>
      <c r="M299" s="174">
        <v>29</v>
      </c>
      <c r="N299" s="174">
        <v>28</v>
      </c>
      <c r="O299" s="174">
        <v>30</v>
      </c>
      <c r="P299" s="174">
        <v>30</v>
      </c>
      <c r="Q299" s="174">
        <v>33</v>
      </c>
      <c r="R299" s="174">
        <v>31</v>
      </c>
      <c r="S299" s="174">
        <v>31</v>
      </c>
      <c r="T299" s="174">
        <v>31</v>
      </c>
      <c r="U299" s="174">
        <v>33</v>
      </c>
      <c r="V299" s="174">
        <v>33</v>
      </c>
      <c r="W299" s="174">
        <v>27</v>
      </c>
      <c r="X299" s="174">
        <v>29</v>
      </c>
      <c r="Y299" s="174">
        <v>27</v>
      </c>
      <c r="Z299" s="174">
        <v>24</v>
      </c>
      <c r="AA299" s="174">
        <v>126</v>
      </c>
      <c r="AB299" s="174">
        <v>108</v>
      </c>
      <c r="AC299" s="174">
        <v>108</v>
      </c>
      <c r="AD299" s="174">
        <v>103</v>
      </c>
      <c r="AE299" s="174">
        <v>90</v>
      </c>
      <c r="AF299" s="174">
        <v>73</v>
      </c>
      <c r="AG299" s="174">
        <v>70</v>
      </c>
      <c r="AH299" s="174">
        <v>64</v>
      </c>
      <c r="AI299" s="174">
        <v>49</v>
      </c>
      <c r="AJ299" s="174">
        <v>33</v>
      </c>
      <c r="AK299" s="174">
        <v>22</v>
      </c>
      <c r="AL299" s="174">
        <v>13</v>
      </c>
      <c r="AM299" s="174">
        <v>7</v>
      </c>
      <c r="AN299" s="175">
        <v>5</v>
      </c>
      <c r="AO299" s="176">
        <v>2</v>
      </c>
      <c r="AP299" s="174">
        <v>15</v>
      </c>
      <c r="AQ299" s="175">
        <v>16</v>
      </c>
      <c r="AR299" s="177">
        <v>39</v>
      </c>
      <c r="AS299" s="178">
        <v>699</v>
      </c>
      <c r="AT299" s="176">
        <v>77</v>
      </c>
      <c r="AU299" s="174">
        <v>70</v>
      </c>
      <c r="AV299" s="175">
        <v>305</v>
      </c>
      <c r="AW299" s="178">
        <v>52</v>
      </c>
      <c r="AX299" s="119" t="s">
        <v>56</v>
      </c>
      <c r="AY299" s="155" t="s">
        <v>59</v>
      </c>
      <c r="AZ299" s="156" t="s">
        <v>818</v>
      </c>
    </row>
    <row r="300" spans="1:52" s="90" customFormat="1" ht="16.5" hidden="1" customHeight="1" x14ac:dyDescent="0.2">
      <c r="A300" s="158">
        <v>220604</v>
      </c>
      <c r="B300" s="158"/>
      <c r="C300" s="158" t="s">
        <v>22</v>
      </c>
      <c r="D300" s="158" t="s">
        <v>60</v>
      </c>
      <c r="E300" s="158">
        <f>SUM(E302:E307)</f>
        <v>100</v>
      </c>
      <c r="F300" s="158">
        <f t="shared" si="97"/>
        <v>7163</v>
      </c>
      <c r="G300" s="158">
        <v>153</v>
      </c>
      <c r="H300" s="158">
        <v>143</v>
      </c>
      <c r="I300" s="158">
        <v>149</v>
      </c>
      <c r="J300" s="158">
        <v>135</v>
      </c>
      <c r="K300" s="158">
        <v>136</v>
      </c>
      <c r="L300" s="158">
        <v>157</v>
      </c>
      <c r="M300" s="158">
        <v>128</v>
      </c>
      <c r="N300" s="158">
        <v>129</v>
      </c>
      <c r="O300" s="158">
        <v>172</v>
      </c>
      <c r="P300" s="158">
        <v>144</v>
      </c>
      <c r="Q300" s="158">
        <v>135</v>
      </c>
      <c r="R300" s="158">
        <v>145</v>
      </c>
      <c r="S300" s="158">
        <v>156</v>
      </c>
      <c r="T300" s="158">
        <v>145</v>
      </c>
      <c r="U300" s="158">
        <v>155</v>
      </c>
      <c r="V300" s="158">
        <v>136</v>
      </c>
      <c r="W300" s="158">
        <v>154</v>
      </c>
      <c r="X300" s="158">
        <v>138</v>
      </c>
      <c r="Y300" s="158">
        <v>136</v>
      </c>
      <c r="Z300" s="158">
        <v>100</v>
      </c>
      <c r="AA300" s="158">
        <v>525</v>
      </c>
      <c r="AB300" s="158">
        <v>556</v>
      </c>
      <c r="AC300" s="158">
        <v>532</v>
      </c>
      <c r="AD300" s="158">
        <f>+SUM(AD302:AD307)</f>
        <v>528</v>
      </c>
      <c r="AE300" s="158">
        <f t="shared" ref="AE300:AW300" si="111">+SUM(AE302:AE307)</f>
        <v>453</v>
      </c>
      <c r="AF300" s="158">
        <f t="shared" si="111"/>
        <v>392</v>
      </c>
      <c r="AG300" s="158">
        <f t="shared" si="111"/>
        <v>342</v>
      </c>
      <c r="AH300" s="158">
        <f t="shared" si="111"/>
        <v>313</v>
      </c>
      <c r="AI300" s="158">
        <f t="shared" si="111"/>
        <v>242</v>
      </c>
      <c r="AJ300" s="158">
        <f t="shared" si="111"/>
        <v>195</v>
      </c>
      <c r="AK300" s="158">
        <f t="shared" si="111"/>
        <v>111</v>
      </c>
      <c r="AL300" s="158">
        <f t="shared" si="111"/>
        <v>66</v>
      </c>
      <c r="AM300" s="158">
        <f t="shared" si="111"/>
        <v>35</v>
      </c>
      <c r="AN300" s="158">
        <f t="shared" si="111"/>
        <v>27</v>
      </c>
      <c r="AO300" s="158">
        <f t="shared" si="111"/>
        <v>8</v>
      </c>
      <c r="AP300" s="158">
        <f t="shared" si="111"/>
        <v>68</v>
      </c>
      <c r="AQ300" s="158">
        <f t="shared" si="111"/>
        <v>85</v>
      </c>
      <c r="AR300" s="158">
        <f t="shared" si="111"/>
        <v>186</v>
      </c>
      <c r="AS300" s="158">
        <f t="shared" si="111"/>
        <v>3374</v>
      </c>
      <c r="AT300" s="158">
        <f t="shared" si="111"/>
        <v>367</v>
      </c>
      <c r="AU300" s="158">
        <f t="shared" si="111"/>
        <v>327</v>
      </c>
      <c r="AV300" s="158">
        <f t="shared" si="111"/>
        <v>1468</v>
      </c>
      <c r="AW300" s="158">
        <f t="shared" si="111"/>
        <v>283</v>
      </c>
      <c r="AX300" s="119"/>
      <c r="AY300" s="182"/>
      <c r="AZ300" s="162"/>
    </row>
    <row r="301" spans="1:52" s="180" customFormat="1" ht="16.5" hidden="1" customHeight="1" x14ac:dyDescent="0.2">
      <c r="A301" s="109"/>
      <c r="B301" s="104"/>
      <c r="C301" s="106"/>
      <c r="D301" s="105"/>
      <c r="E301" s="122"/>
      <c r="F301" s="149">
        <f t="shared" si="97"/>
        <v>100.00000000000001</v>
      </c>
      <c r="G301" s="150">
        <f>G$300*100/$F300</f>
        <v>2.1359765461398856</v>
      </c>
      <c r="H301" s="150">
        <f t="shared" ref="H301:AW301" si="112">H$300*100/$F300</f>
        <v>1.9963702359346642</v>
      </c>
      <c r="I301" s="150">
        <f t="shared" si="112"/>
        <v>2.0801340220577971</v>
      </c>
      <c r="J301" s="150">
        <f t="shared" si="112"/>
        <v>1.8846851877704873</v>
      </c>
      <c r="K301" s="150">
        <f t="shared" si="112"/>
        <v>1.8986458187910094</v>
      </c>
      <c r="L301" s="150">
        <f t="shared" si="112"/>
        <v>2.1918190702219742</v>
      </c>
      <c r="M301" s="150">
        <f t="shared" si="112"/>
        <v>1.7869607706268322</v>
      </c>
      <c r="N301" s="150">
        <f t="shared" si="112"/>
        <v>1.8009214016473545</v>
      </c>
      <c r="O301" s="150">
        <f t="shared" si="112"/>
        <v>2.401228535529806</v>
      </c>
      <c r="P301" s="150">
        <f t="shared" si="112"/>
        <v>2.0103308669551865</v>
      </c>
      <c r="Q301" s="150">
        <f t="shared" si="112"/>
        <v>1.8846851877704873</v>
      </c>
      <c r="R301" s="150">
        <f t="shared" si="112"/>
        <v>2.0242914979757085</v>
      </c>
      <c r="S301" s="150">
        <f t="shared" si="112"/>
        <v>2.1778584392014517</v>
      </c>
      <c r="T301" s="150">
        <f t="shared" si="112"/>
        <v>2.0242914979757085</v>
      </c>
      <c r="U301" s="150">
        <f t="shared" si="112"/>
        <v>2.1638978081809297</v>
      </c>
      <c r="V301" s="150">
        <f t="shared" si="112"/>
        <v>1.8986458187910094</v>
      </c>
      <c r="W301" s="150">
        <f t="shared" si="112"/>
        <v>2.1499371771604077</v>
      </c>
      <c r="X301" s="150">
        <f t="shared" si="112"/>
        <v>1.9265670808320536</v>
      </c>
      <c r="Y301" s="150">
        <f t="shared" si="112"/>
        <v>1.8986458187910094</v>
      </c>
      <c r="Z301" s="150">
        <f t="shared" si="112"/>
        <v>1.3960631020522127</v>
      </c>
      <c r="AA301" s="150">
        <f t="shared" si="112"/>
        <v>7.3293312857741171</v>
      </c>
      <c r="AB301" s="150">
        <f t="shared" si="112"/>
        <v>7.7621108474103027</v>
      </c>
      <c r="AC301" s="150">
        <f t="shared" si="112"/>
        <v>7.4270557029177722</v>
      </c>
      <c r="AD301" s="150">
        <f t="shared" si="112"/>
        <v>7.3712131788356832</v>
      </c>
      <c r="AE301" s="150">
        <f t="shared" si="112"/>
        <v>6.3241658522965238</v>
      </c>
      <c r="AF301" s="150">
        <f t="shared" si="112"/>
        <v>5.4725673600446738</v>
      </c>
      <c r="AG301" s="150">
        <f t="shared" si="112"/>
        <v>4.7745358090185679</v>
      </c>
      <c r="AH301" s="150">
        <f t="shared" si="112"/>
        <v>4.3696775094234264</v>
      </c>
      <c r="AI301" s="150">
        <f t="shared" si="112"/>
        <v>3.3784727069663547</v>
      </c>
      <c r="AJ301" s="150">
        <f t="shared" si="112"/>
        <v>2.7223230490018149</v>
      </c>
      <c r="AK301" s="150">
        <f t="shared" si="112"/>
        <v>1.5496300432779562</v>
      </c>
      <c r="AL301" s="150">
        <f t="shared" si="112"/>
        <v>0.9214016473544604</v>
      </c>
      <c r="AM301" s="150">
        <f t="shared" si="112"/>
        <v>0.48862208571827448</v>
      </c>
      <c r="AN301" s="151">
        <f t="shared" si="112"/>
        <v>0.37693703755409746</v>
      </c>
      <c r="AO301" s="152">
        <f t="shared" si="112"/>
        <v>0.11168504816417701</v>
      </c>
      <c r="AP301" s="150">
        <f t="shared" si="112"/>
        <v>0.94932290939550468</v>
      </c>
      <c r="AQ301" s="151">
        <f t="shared" si="112"/>
        <v>1.1866536367443807</v>
      </c>
      <c r="AR301" s="153">
        <f t="shared" si="112"/>
        <v>2.5966773698171157</v>
      </c>
      <c r="AS301" s="154">
        <f t="shared" si="112"/>
        <v>47.103169063241658</v>
      </c>
      <c r="AT301" s="152">
        <f t="shared" si="112"/>
        <v>5.1235515845316204</v>
      </c>
      <c r="AU301" s="150">
        <f t="shared" si="112"/>
        <v>4.5651263437107357</v>
      </c>
      <c r="AV301" s="151">
        <f t="shared" si="112"/>
        <v>20.494206338126482</v>
      </c>
      <c r="AW301" s="154">
        <f t="shared" si="112"/>
        <v>3.9508585788077619</v>
      </c>
      <c r="AX301" s="119"/>
      <c r="AY301" s="155"/>
      <c r="AZ301" s="156"/>
    </row>
    <row r="302" spans="1:52" s="180" customFormat="1" ht="16.5" hidden="1" customHeight="1" x14ac:dyDescent="0.2">
      <c r="A302" s="171">
        <v>220604</v>
      </c>
      <c r="B302" s="165" t="s">
        <v>204</v>
      </c>
      <c r="C302" s="165" t="s">
        <v>819</v>
      </c>
      <c r="D302" s="172" t="s">
        <v>820</v>
      </c>
      <c r="E302" s="122">
        <v>23.496563573883162</v>
      </c>
      <c r="F302" s="213">
        <f t="shared" si="97"/>
        <v>1674</v>
      </c>
      <c r="G302" s="174">
        <v>35</v>
      </c>
      <c r="H302" s="174">
        <v>33</v>
      </c>
      <c r="I302" s="174">
        <v>35</v>
      </c>
      <c r="J302" s="174">
        <v>32</v>
      </c>
      <c r="K302" s="174">
        <v>31</v>
      </c>
      <c r="L302" s="174">
        <v>38</v>
      </c>
      <c r="M302" s="174">
        <v>30</v>
      </c>
      <c r="N302" s="174">
        <v>30</v>
      </c>
      <c r="O302" s="174">
        <v>40</v>
      </c>
      <c r="P302" s="174">
        <v>33</v>
      </c>
      <c r="Q302" s="174">
        <v>32</v>
      </c>
      <c r="R302" s="174">
        <v>34</v>
      </c>
      <c r="S302" s="174">
        <v>37</v>
      </c>
      <c r="T302" s="174">
        <v>34</v>
      </c>
      <c r="U302" s="174">
        <v>36</v>
      </c>
      <c r="V302" s="174">
        <v>31</v>
      </c>
      <c r="W302" s="174">
        <v>36</v>
      </c>
      <c r="X302" s="174">
        <v>31</v>
      </c>
      <c r="Y302" s="174">
        <v>31</v>
      </c>
      <c r="Z302" s="174">
        <v>23</v>
      </c>
      <c r="AA302" s="174">
        <v>122</v>
      </c>
      <c r="AB302" s="174">
        <v>131</v>
      </c>
      <c r="AC302" s="174">
        <v>125</v>
      </c>
      <c r="AD302" s="174">
        <v>124</v>
      </c>
      <c r="AE302" s="174">
        <v>106</v>
      </c>
      <c r="AF302" s="174">
        <v>92</v>
      </c>
      <c r="AG302" s="174">
        <v>79</v>
      </c>
      <c r="AH302" s="174">
        <v>73</v>
      </c>
      <c r="AI302" s="174">
        <v>57</v>
      </c>
      <c r="AJ302" s="174">
        <v>46</v>
      </c>
      <c r="AK302" s="174">
        <v>26</v>
      </c>
      <c r="AL302" s="174">
        <v>15</v>
      </c>
      <c r="AM302" s="174">
        <v>9</v>
      </c>
      <c r="AN302" s="175">
        <v>7</v>
      </c>
      <c r="AO302" s="176">
        <v>1</v>
      </c>
      <c r="AP302" s="174">
        <v>17</v>
      </c>
      <c r="AQ302" s="175">
        <v>20</v>
      </c>
      <c r="AR302" s="177">
        <v>44</v>
      </c>
      <c r="AS302" s="178">
        <v>793</v>
      </c>
      <c r="AT302" s="176">
        <v>86</v>
      </c>
      <c r="AU302" s="174">
        <v>77</v>
      </c>
      <c r="AV302" s="175">
        <v>344</v>
      </c>
      <c r="AW302" s="178">
        <v>66</v>
      </c>
      <c r="AX302" s="119" t="s">
        <v>56</v>
      </c>
      <c r="AY302" s="155" t="s">
        <v>59</v>
      </c>
      <c r="AZ302" s="156" t="s">
        <v>821</v>
      </c>
    </row>
    <row r="303" spans="1:52" s="180" customFormat="1" ht="16.5" hidden="1" customHeight="1" x14ac:dyDescent="0.2">
      <c r="A303" s="171">
        <v>220604</v>
      </c>
      <c r="B303" s="165" t="s">
        <v>204</v>
      </c>
      <c r="C303" s="165" t="s">
        <v>822</v>
      </c>
      <c r="D303" s="172" t="s">
        <v>823</v>
      </c>
      <c r="E303" s="122">
        <v>23.603951890034363</v>
      </c>
      <c r="F303" s="213">
        <f t="shared" si="97"/>
        <v>1692</v>
      </c>
      <c r="G303" s="174">
        <v>36</v>
      </c>
      <c r="H303" s="174">
        <v>34</v>
      </c>
      <c r="I303" s="174">
        <v>35</v>
      </c>
      <c r="J303" s="174">
        <v>32</v>
      </c>
      <c r="K303" s="174">
        <v>32</v>
      </c>
      <c r="L303" s="174">
        <v>37</v>
      </c>
      <c r="M303" s="174">
        <v>30</v>
      </c>
      <c r="N303" s="174">
        <v>30</v>
      </c>
      <c r="O303" s="174">
        <v>41</v>
      </c>
      <c r="P303" s="174">
        <v>34</v>
      </c>
      <c r="Q303" s="174">
        <v>32</v>
      </c>
      <c r="R303" s="174">
        <v>34</v>
      </c>
      <c r="S303" s="174">
        <v>37</v>
      </c>
      <c r="T303" s="174">
        <v>34</v>
      </c>
      <c r="U303" s="174">
        <v>37</v>
      </c>
      <c r="V303" s="174">
        <v>32</v>
      </c>
      <c r="W303" s="174">
        <v>36</v>
      </c>
      <c r="X303" s="174">
        <v>33</v>
      </c>
      <c r="Y303" s="174">
        <v>32</v>
      </c>
      <c r="Z303" s="174">
        <v>24</v>
      </c>
      <c r="AA303" s="174">
        <v>124</v>
      </c>
      <c r="AB303" s="174">
        <v>131</v>
      </c>
      <c r="AC303" s="174">
        <v>126</v>
      </c>
      <c r="AD303" s="174">
        <v>125</v>
      </c>
      <c r="AE303" s="174">
        <v>107</v>
      </c>
      <c r="AF303" s="174">
        <v>93</v>
      </c>
      <c r="AG303" s="174">
        <v>81</v>
      </c>
      <c r="AH303" s="174">
        <v>74</v>
      </c>
      <c r="AI303" s="174">
        <v>57</v>
      </c>
      <c r="AJ303" s="174">
        <v>46</v>
      </c>
      <c r="AK303" s="174">
        <v>26</v>
      </c>
      <c r="AL303" s="174">
        <v>16</v>
      </c>
      <c r="AM303" s="174">
        <v>8</v>
      </c>
      <c r="AN303" s="175">
        <v>6</v>
      </c>
      <c r="AO303" s="176">
        <v>2</v>
      </c>
      <c r="AP303" s="174">
        <v>16</v>
      </c>
      <c r="AQ303" s="175">
        <v>20</v>
      </c>
      <c r="AR303" s="177">
        <v>44</v>
      </c>
      <c r="AS303" s="178">
        <v>796</v>
      </c>
      <c r="AT303" s="176">
        <v>87</v>
      </c>
      <c r="AU303" s="174">
        <v>77</v>
      </c>
      <c r="AV303" s="175">
        <v>347</v>
      </c>
      <c r="AW303" s="178">
        <v>67</v>
      </c>
      <c r="AX303" s="119" t="s">
        <v>56</v>
      </c>
      <c r="AY303" s="155" t="s">
        <v>57</v>
      </c>
      <c r="AZ303" s="156" t="s">
        <v>824</v>
      </c>
    </row>
    <row r="304" spans="1:52" s="180" customFormat="1" ht="16.5" hidden="1" customHeight="1" x14ac:dyDescent="0.2">
      <c r="A304" s="171">
        <v>220604</v>
      </c>
      <c r="B304" s="165" t="s">
        <v>204</v>
      </c>
      <c r="C304" s="165" t="s">
        <v>825</v>
      </c>
      <c r="D304" s="172" t="s">
        <v>826</v>
      </c>
      <c r="E304" s="122">
        <v>20.682989690721648</v>
      </c>
      <c r="F304" s="213">
        <f t="shared" si="97"/>
        <v>1484</v>
      </c>
      <c r="G304" s="174">
        <v>32</v>
      </c>
      <c r="H304" s="174">
        <v>30</v>
      </c>
      <c r="I304" s="174">
        <v>31</v>
      </c>
      <c r="J304" s="174">
        <v>28</v>
      </c>
      <c r="K304" s="174">
        <v>28</v>
      </c>
      <c r="L304" s="174">
        <v>32</v>
      </c>
      <c r="M304" s="174">
        <v>26</v>
      </c>
      <c r="N304" s="174">
        <v>27</v>
      </c>
      <c r="O304" s="174">
        <v>36</v>
      </c>
      <c r="P304" s="174">
        <v>30</v>
      </c>
      <c r="Q304" s="174">
        <v>28</v>
      </c>
      <c r="R304" s="174">
        <v>30</v>
      </c>
      <c r="S304" s="174">
        <v>32</v>
      </c>
      <c r="T304" s="174">
        <v>30</v>
      </c>
      <c r="U304" s="174">
        <v>32</v>
      </c>
      <c r="V304" s="174">
        <v>28</v>
      </c>
      <c r="W304" s="174">
        <v>32</v>
      </c>
      <c r="X304" s="174">
        <v>29</v>
      </c>
      <c r="Y304" s="174">
        <v>28</v>
      </c>
      <c r="Z304" s="174">
        <v>21</v>
      </c>
      <c r="AA304" s="174">
        <v>109</v>
      </c>
      <c r="AB304" s="174">
        <v>115</v>
      </c>
      <c r="AC304" s="174">
        <v>110</v>
      </c>
      <c r="AD304" s="174">
        <v>109</v>
      </c>
      <c r="AE304" s="174">
        <v>94</v>
      </c>
      <c r="AF304" s="174">
        <v>81</v>
      </c>
      <c r="AG304" s="174">
        <v>71</v>
      </c>
      <c r="AH304" s="174">
        <v>65</v>
      </c>
      <c r="AI304" s="174">
        <v>50</v>
      </c>
      <c r="AJ304" s="174">
        <v>40</v>
      </c>
      <c r="AK304" s="174">
        <v>23</v>
      </c>
      <c r="AL304" s="174">
        <v>14</v>
      </c>
      <c r="AM304" s="174">
        <v>7</v>
      </c>
      <c r="AN304" s="175">
        <v>6</v>
      </c>
      <c r="AO304" s="176">
        <v>2</v>
      </c>
      <c r="AP304" s="174">
        <v>14</v>
      </c>
      <c r="AQ304" s="175">
        <v>18</v>
      </c>
      <c r="AR304" s="177">
        <v>38</v>
      </c>
      <c r="AS304" s="178">
        <v>698</v>
      </c>
      <c r="AT304" s="176">
        <v>76</v>
      </c>
      <c r="AU304" s="174">
        <v>68</v>
      </c>
      <c r="AV304" s="175">
        <v>304</v>
      </c>
      <c r="AW304" s="178">
        <v>59</v>
      </c>
      <c r="AX304" s="119" t="s">
        <v>56</v>
      </c>
      <c r="AY304" s="155" t="s">
        <v>59</v>
      </c>
      <c r="AZ304" s="156" t="s">
        <v>827</v>
      </c>
    </row>
    <row r="305" spans="1:52" s="180" customFormat="1" ht="16.5" hidden="1" customHeight="1" x14ac:dyDescent="0.2">
      <c r="A305" s="171">
        <v>220604</v>
      </c>
      <c r="B305" s="165" t="s">
        <v>204</v>
      </c>
      <c r="C305" s="165" t="s">
        <v>828</v>
      </c>
      <c r="D305" s="172" t="s">
        <v>829</v>
      </c>
      <c r="E305" s="122">
        <v>7.7534364261168385</v>
      </c>
      <c r="F305" s="213">
        <f t="shared" si="97"/>
        <v>556</v>
      </c>
      <c r="G305" s="174">
        <v>12</v>
      </c>
      <c r="H305" s="174">
        <v>11</v>
      </c>
      <c r="I305" s="174">
        <v>12</v>
      </c>
      <c r="J305" s="174">
        <v>10</v>
      </c>
      <c r="K305" s="174">
        <v>11</v>
      </c>
      <c r="L305" s="174">
        <v>12</v>
      </c>
      <c r="M305" s="174">
        <v>10</v>
      </c>
      <c r="N305" s="174">
        <v>10</v>
      </c>
      <c r="O305" s="174">
        <v>13</v>
      </c>
      <c r="P305" s="174">
        <v>11</v>
      </c>
      <c r="Q305" s="174">
        <v>10</v>
      </c>
      <c r="R305" s="174">
        <v>11</v>
      </c>
      <c r="S305" s="174">
        <v>12</v>
      </c>
      <c r="T305" s="174">
        <v>11</v>
      </c>
      <c r="U305" s="174">
        <v>12</v>
      </c>
      <c r="V305" s="174">
        <v>11</v>
      </c>
      <c r="W305" s="174">
        <v>12</v>
      </c>
      <c r="X305" s="174">
        <v>11</v>
      </c>
      <c r="Y305" s="174">
        <v>11</v>
      </c>
      <c r="Z305" s="174">
        <v>8</v>
      </c>
      <c r="AA305" s="174">
        <v>41</v>
      </c>
      <c r="AB305" s="174">
        <v>43</v>
      </c>
      <c r="AC305" s="174">
        <v>41</v>
      </c>
      <c r="AD305" s="174">
        <v>41</v>
      </c>
      <c r="AE305" s="174">
        <v>35</v>
      </c>
      <c r="AF305" s="174">
        <v>30</v>
      </c>
      <c r="AG305" s="174">
        <v>27</v>
      </c>
      <c r="AH305" s="174">
        <v>24</v>
      </c>
      <c r="AI305" s="174">
        <v>19</v>
      </c>
      <c r="AJ305" s="174">
        <v>15</v>
      </c>
      <c r="AK305" s="174">
        <v>9</v>
      </c>
      <c r="AL305" s="174">
        <v>5</v>
      </c>
      <c r="AM305" s="174">
        <v>3</v>
      </c>
      <c r="AN305" s="175">
        <v>2</v>
      </c>
      <c r="AO305" s="176">
        <v>1</v>
      </c>
      <c r="AP305" s="174">
        <v>5</v>
      </c>
      <c r="AQ305" s="175">
        <v>7</v>
      </c>
      <c r="AR305" s="177">
        <v>14</v>
      </c>
      <c r="AS305" s="178">
        <v>262</v>
      </c>
      <c r="AT305" s="176">
        <v>28</v>
      </c>
      <c r="AU305" s="174">
        <v>25</v>
      </c>
      <c r="AV305" s="175">
        <v>114</v>
      </c>
      <c r="AW305" s="178">
        <v>22</v>
      </c>
      <c r="AX305" s="119" t="s">
        <v>56</v>
      </c>
      <c r="AY305" s="155" t="s">
        <v>57</v>
      </c>
      <c r="AZ305" s="156" t="s">
        <v>830</v>
      </c>
    </row>
    <row r="306" spans="1:52" s="180" customFormat="1" ht="16.5" hidden="1" customHeight="1" x14ac:dyDescent="0.2">
      <c r="A306" s="171">
        <v>220604</v>
      </c>
      <c r="B306" s="165" t="s">
        <v>204</v>
      </c>
      <c r="C306" s="165" t="s">
        <v>831</v>
      </c>
      <c r="D306" s="172" t="s">
        <v>832</v>
      </c>
      <c r="E306" s="122">
        <v>12.156357388316151</v>
      </c>
      <c r="F306" s="213">
        <f t="shared" si="97"/>
        <v>874</v>
      </c>
      <c r="G306" s="174">
        <v>19</v>
      </c>
      <c r="H306" s="174">
        <v>17</v>
      </c>
      <c r="I306" s="174">
        <v>18</v>
      </c>
      <c r="J306" s="174">
        <v>16</v>
      </c>
      <c r="K306" s="174">
        <v>17</v>
      </c>
      <c r="L306" s="174">
        <v>19</v>
      </c>
      <c r="M306" s="174">
        <v>16</v>
      </c>
      <c r="N306" s="174">
        <v>16</v>
      </c>
      <c r="O306" s="174">
        <v>21</v>
      </c>
      <c r="P306" s="174">
        <v>18</v>
      </c>
      <c r="Q306" s="174">
        <v>16</v>
      </c>
      <c r="R306" s="174">
        <v>18</v>
      </c>
      <c r="S306" s="174">
        <v>19</v>
      </c>
      <c r="T306" s="174">
        <v>18</v>
      </c>
      <c r="U306" s="174">
        <v>19</v>
      </c>
      <c r="V306" s="174">
        <v>17</v>
      </c>
      <c r="W306" s="174">
        <v>19</v>
      </c>
      <c r="X306" s="174">
        <v>17</v>
      </c>
      <c r="Y306" s="174">
        <v>17</v>
      </c>
      <c r="Z306" s="174">
        <v>12</v>
      </c>
      <c r="AA306" s="174">
        <v>64</v>
      </c>
      <c r="AB306" s="174">
        <v>68</v>
      </c>
      <c r="AC306" s="174">
        <v>65</v>
      </c>
      <c r="AD306" s="174">
        <v>64</v>
      </c>
      <c r="AE306" s="174">
        <v>55</v>
      </c>
      <c r="AF306" s="174">
        <v>48</v>
      </c>
      <c r="AG306" s="174">
        <v>42</v>
      </c>
      <c r="AH306" s="174">
        <v>38</v>
      </c>
      <c r="AI306" s="174">
        <v>29</v>
      </c>
      <c r="AJ306" s="174">
        <v>24</v>
      </c>
      <c r="AK306" s="174">
        <v>13</v>
      </c>
      <c r="AL306" s="174">
        <v>8</v>
      </c>
      <c r="AM306" s="174">
        <v>4</v>
      </c>
      <c r="AN306" s="175">
        <v>3</v>
      </c>
      <c r="AO306" s="176">
        <v>1</v>
      </c>
      <c r="AP306" s="174">
        <v>8</v>
      </c>
      <c r="AQ306" s="175">
        <v>10</v>
      </c>
      <c r="AR306" s="177">
        <v>23</v>
      </c>
      <c r="AS306" s="178">
        <v>410</v>
      </c>
      <c r="AT306" s="176">
        <v>45</v>
      </c>
      <c r="AU306" s="174">
        <v>40</v>
      </c>
      <c r="AV306" s="175">
        <v>178</v>
      </c>
      <c r="AW306" s="178">
        <v>34</v>
      </c>
      <c r="AX306" s="119" t="s">
        <v>56</v>
      </c>
      <c r="AY306" s="155" t="s">
        <v>57</v>
      </c>
      <c r="AZ306" s="156" t="s">
        <v>833</v>
      </c>
    </row>
    <row r="307" spans="1:52" s="183" customFormat="1" ht="16.5" hidden="1" customHeight="1" x14ac:dyDescent="0.2">
      <c r="A307" s="171">
        <v>220604</v>
      </c>
      <c r="B307" s="165" t="s">
        <v>204</v>
      </c>
      <c r="C307" s="165" t="s">
        <v>834</v>
      </c>
      <c r="D307" s="172" t="s">
        <v>835</v>
      </c>
      <c r="E307" s="122">
        <v>12.306701030927837</v>
      </c>
      <c r="F307" s="213">
        <f t="shared" si="97"/>
        <v>883</v>
      </c>
      <c r="G307" s="174">
        <v>19</v>
      </c>
      <c r="H307" s="174">
        <v>18</v>
      </c>
      <c r="I307" s="174">
        <v>18</v>
      </c>
      <c r="J307" s="174">
        <v>17</v>
      </c>
      <c r="K307" s="174">
        <v>17</v>
      </c>
      <c r="L307" s="174">
        <v>19</v>
      </c>
      <c r="M307" s="174">
        <v>16</v>
      </c>
      <c r="N307" s="174">
        <v>16</v>
      </c>
      <c r="O307" s="174">
        <v>21</v>
      </c>
      <c r="P307" s="174">
        <v>18</v>
      </c>
      <c r="Q307" s="174">
        <v>17</v>
      </c>
      <c r="R307" s="174">
        <v>18</v>
      </c>
      <c r="S307" s="174">
        <v>19</v>
      </c>
      <c r="T307" s="174">
        <v>18</v>
      </c>
      <c r="U307" s="174">
        <v>19</v>
      </c>
      <c r="V307" s="174">
        <v>17</v>
      </c>
      <c r="W307" s="174">
        <v>19</v>
      </c>
      <c r="X307" s="174">
        <v>17</v>
      </c>
      <c r="Y307" s="174">
        <v>17</v>
      </c>
      <c r="Z307" s="174">
        <v>12</v>
      </c>
      <c r="AA307" s="174">
        <v>65</v>
      </c>
      <c r="AB307" s="174">
        <v>68</v>
      </c>
      <c r="AC307" s="174">
        <v>65</v>
      </c>
      <c r="AD307" s="174">
        <v>65</v>
      </c>
      <c r="AE307" s="174">
        <v>56</v>
      </c>
      <c r="AF307" s="174">
        <v>48</v>
      </c>
      <c r="AG307" s="174">
        <v>42</v>
      </c>
      <c r="AH307" s="174">
        <v>39</v>
      </c>
      <c r="AI307" s="174">
        <v>30</v>
      </c>
      <c r="AJ307" s="174">
        <v>24</v>
      </c>
      <c r="AK307" s="174">
        <v>14</v>
      </c>
      <c r="AL307" s="174">
        <v>8</v>
      </c>
      <c r="AM307" s="174">
        <v>4</v>
      </c>
      <c r="AN307" s="175">
        <v>3</v>
      </c>
      <c r="AO307" s="176">
        <v>1</v>
      </c>
      <c r="AP307" s="174">
        <v>8</v>
      </c>
      <c r="AQ307" s="175">
        <v>10</v>
      </c>
      <c r="AR307" s="177">
        <v>23</v>
      </c>
      <c r="AS307" s="178">
        <v>415</v>
      </c>
      <c r="AT307" s="176">
        <v>45</v>
      </c>
      <c r="AU307" s="174">
        <v>40</v>
      </c>
      <c r="AV307" s="175">
        <v>181</v>
      </c>
      <c r="AW307" s="178">
        <v>35</v>
      </c>
      <c r="AX307" s="119" t="s">
        <v>56</v>
      </c>
      <c r="AY307" s="155" t="s">
        <v>59</v>
      </c>
      <c r="AZ307" s="156" t="s">
        <v>836</v>
      </c>
    </row>
    <row r="308" spans="1:52" s="90" customFormat="1" ht="16.5" hidden="1" customHeight="1" x14ac:dyDescent="0.2">
      <c r="A308" s="158">
        <v>220605</v>
      </c>
      <c r="B308" s="158"/>
      <c r="C308" s="158" t="s">
        <v>22</v>
      </c>
      <c r="D308" s="158" t="s">
        <v>61</v>
      </c>
      <c r="E308" s="158">
        <f>SUM(E310:E314)</f>
        <v>100</v>
      </c>
      <c r="F308" s="158">
        <f t="shared" si="97"/>
        <v>5928</v>
      </c>
      <c r="G308" s="158">
        <v>139</v>
      </c>
      <c r="H308" s="158">
        <v>123</v>
      </c>
      <c r="I308" s="158">
        <v>126</v>
      </c>
      <c r="J308" s="158">
        <v>122</v>
      </c>
      <c r="K308" s="158">
        <v>102</v>
      </c>
      <c r="L308" s="158">
        <v>118</v>
      </c>
      <c r="M308" s="158">
        <v>122</v>
      </c>
      <c r="N308" s="158">
        <v>106</v>
      </c>
      <c r="O308" s="158">
        <v>105</v>
      </c>
      <c r="P308" s="158">
        <v>125</v>
      </c>
      <c r="Q308" s="158">
        <v>124</v>
      </c>
      <c r="R308" s="158">
        <v>109</v>
      </c>
      <c r="S308" s="158">
        <v>92</v>
      </c>
      <c r="T308" s="158">
        <v>121</v>
      </c>
      <c r="U308" s="158">
        <v>116</v>
      </c>
      <c r="V308" s="158">
        <v>118</v>
      </c>
      <c r="W308" s="158">
        <v>91</v>
      </c>
      <c r="X308" s="158">
        <v>117</v>
      </c>
      <c r="Y308" s="158">
        <v>103</v>
      </c>
      <c r="Z308" s="158">
        <v>112</v>
      </c>
      <c r="AA308" s="158">
        <v>421</v>
      </c>
      <c r="AB308" s="158">
        <v>476</v>
      </c>
      <c r="AC308" s="158">
        <v>393</v>
      </c>
      <c r="AD308" s="158">
        <f>+SUM(AD310:AD314)</f>
        <v>441</v>
      </c>
      <c r="AE308" s="158">
        <f t="shared" ref="AE308:AW308" si="113">+SUM(AE310:AE314)</f>
        <v>400</v>
      </c>
      <c r="AF308" s="158">
        <f t="shared" si="113"/>
        <v>349</v>
      </c>
      <c r="AG308" s="158">
        <f t="shared" si="113"/>
        <v>330</v>
      </c>
      <c r="AH308" s="158">
        <f t="shared" si="113"/>
        <v>262</v>
      </c>
      <c r="AI308" s="158">
        <f t="shared" si="113"/>
        <v>209</v>
      </c>
      <c r="AJ308" s="158">
        <f t="shared" si="113"/>
        <v>153</v>
      </c>
      <c r="AK308" s="158">
        <f t="shared" si="113"/>
        <v>85</v>
      </c>
      <c r="AL308" s="158">
        <f t="shared" si="113"/>
        <v>60</v>
      </c>
      <c r="AM308" s="158">
        <f t="shared" si="113"/>
        <v>32</v>
      </c>
      <c r="AN308" s="158">
        <f t="shared" si="113"/>
        <v>26</v>
      </c>
      <c r="AO308" s="158">
        <f t="shared" si="113"/>
        <v>16</v>
      </c>
      <c r="AP308" s="158">
        <f t="shared" si="113"/>
        <v>67</v>
      </c>
      <c r="AQ308" s="158">
        <f t="shared" si="113"/>
        <v>72</v>
      </c>
      <c r="AR308" s="158">
        <f t="shared" si="113"/>
        <v>169</v>
      </c>
      <c r="AS308" s="158">
        <f t="shared" si="113"/>
        <v>2809</v>
      </c>
      <c r="AT308" s="158">
        <f t="shared" si="113"/>
        <v>269</v>
      </c>
      <c r="AU308" s="158">
        <f t="shared" si="113"/>
        <v>250</v>
      </c>
      <c r="AV308" s="158">
        <f t="shared" si="113"/>
        <v>1220</v>
      </c>
      <c r="AW308" s="158">
        <f t="shared" si="113"/>
        <v>241</v>
      </c>
      <c r="AX308" s="160"/>
      <c r="AY308" s="161"/>
      <c r="AZ308" s="162"/>
    </row>
    <row r="309" spans="1:52" s="180" customFormat="1" ht="16.5" hidden="1" customHeight="1" x14ac:dyDescent="0.2">
      <c r="A309" s="109"/>
      <c r="B309" s="104"/>
      <c r="C309" s="106"/>
      <c r="D309" s="105"/>
      <c r="E309" s="122"/>
      <c r="F309" s="149">
        <f t="shared" si="97"/>
        <v>99.999999999999986</v>
      </c>
      <c r="G309" s="150">
        <f>G$308*100/$F308</f>
        <v>2.3448043184885292</v>
      </c>
      <c r="H309" s="150">
        <f t="shared" ref="H309:AW309" si="114">H$308*100/$F308</f>
        <v>2.0748987854251011</v>
      </c>
      <c r="I309" s="150">
        <f t="shared" si="114"/>
        <v>2.1255060728744941</v>
      </c>
      <c r="J309" s="150">
        <f t="shared" si="114"/>
        <v>2.0580296896086372</v>
      </c>
      <c r="K309" s="150">
        <f t="shared" si="114"/>
        <v>1.7206477732793521</v>
      </c>
      <c r="L309" s="150">
        <f t="shared" si="114"/>
        <v>1.99055330634278</v>
      </c>
      <c r="M309" s="150">
        <f t="shared" si="114"/>
        <v>2.0580296896086372</v>
      </c>
      <c r="N309" s="150">
        <f t="shared" si="114"/>
        <v>1.7881241565452093</v>
      </c>
      <c r="O309" s="150">
        <f t="shared" si="114"/>
        <v>1.7712550607287449</v>
      </c>
      <c r="P309" s="150">
        <f t="shared" si="114"/>
        <v>2.1086369770580298</v>
      </c>
      <c r="Q309" s="150">
        <f t="shared" si="114"/>
        <v>2.0917678812415654</v>
      </c>
      <c r="R309" s="150">
        <f t="shared" si="114"/>
        <v>1.8387314439946019</v>
      </c>
      <c r="S309" s="150">
        <f t="shared" si="114"/>
        <v>1.5519568151147098</v>
      </c>
      <c r="T309" s="150">
        <f t="shared" si="114"/>
        <v>2.0411605937921729</v>
      </c>
      <c r="U309" s="150">
        <f t="shared" si="114"/>
        <v>1.9568151147098516</v>
      </c>
      <c r="V309" s="150">
        <f t="shared" si="114"/>
        <v>1.99055330634278</v>
      </c>
      <c r="W309" s="150">
        <f t="shared" si="114"/>
        <v>1.5350877192982457</v>
      </c>
      <c r="X309" s="150">
        <f t="shared" si="114"/>
        <v>1.9736842105263157</v>
      </c>
      <c r="Y309" s="150">
        <f t="shared" si="114"/>
        <v>1.7375168690958165</v>
      </c>
      <c r="Z309" s="150">
        <f t="shared" si="114"/>
        <v>1.8893387314439947</v>
      </c>
      <c r="AA309" s="150">
        <f t="shared" si="114"/>
        <v>7.1018893387314437</v>
      </c>
      <c r="AB309" s="150">
        <f t="shared" si="114"/>
        <v>8.0296896086369767</v>
      </c>
      <c r="AC309" s="150">
        <f t="shared" si="114"/>
        <v>6.6295546558704457</v>
      </c>
      <c r="AD309" s="150">
        <f t="shared" si="114"/>
        <v>7.4392712550607287</v>
      </c>
      <c r="AE309" s="150">
        <f t="shared" si="114"/>
        <v>6.7476383265856947</v>
      </c>
      <c r="AF309" s="150">
        <f t="shared" si="114"/>
        <v>5.8873144399460191</v>
      </c>
      <c r="AG309" s="150">
        <f t="shared" si="114"/>
        <v>5.566801619433198</v>
      </c>
      <c r="AH309" s="150">
        <f t="shared" si="114"/>
        <v>4.4197031039136299</v>
      </c>
      <c r="AI309" s="150">
        <f t="shared" si="114"/>
        <v>3.5256410256410255</v>
      </c>
      <c r="AJ309" s="150">
        <f t="shared" si="114"/>
        <v>2.5809716599190282</v>
      </c>
      <c r="AK309" s="150">
        <f t="shared" si="114"/>
        <v>1.4338731443994601</v>
      </c>
      <c r="AL309" s="150">
        <f t="shared" si="114"/>
        <v>1.0121457489878543</v>
      </c>
      <c r="AM309" s="150">
        <f t="shared" si="114"/>
        <v>0.53981106612685559</v>
      </c>
      <c r="AN309" s="151">
        <f t="shared" si="114"/>
        <v>0.43859649122807015</v>
      </c>
      <c r="AO309" s="152">
        <f t="shared" si="114"/>
        <v>0.26990553306342779</v>
      </c>
      <c r="AP309" s="150">
        <f t="shared" si="114"/>
        <v>1.130229419703104</v>
      </c>
      <c r="AQ309" s="151">
        <f t="shared" si="114"/>
        <v>1.214574898785425</v>
      </c>
      <c r="AR309" s="153">
        <f t="shared" si="114"/>
        <v>2.8508771929824563</v>
      </c>
      <c r="AS309" s="154">
        <f t="shared" si="114"/>
        <v>47.385290148448043</v>
      </c>
      <c r="AT309" s="152">
        <f t="shared" si="114"/>
        <v>4.5377867746288798</v>
      </c>
      <c r="AU309" s="150">
        <f t="shared" si="114"/>
        <v>4.2172739541160595</v>
      </c>
      <c r="AV309" s="151">
        <f t="shared" si="114"/>
        <v>20.58029689608637</v>
      </c>
      <c r="AW309" s="154">
        <f t="shared" si="114"/>
        <v>4.0654520917678809</v>
      </c>
      <c r="AX309" s="119"/>
      <c r="AY309" s="155"/>
      <c r="AZ309" s="156"/>
    </row>
    <row r="310" spans="1:52" s="180" customFormat="1" ht="16.5" hidden="1" customHeight="1" x14ac:dyDescent="0.2">
      <c r="A310" s="171">
        <v>220605</v>
      </c>
      <c r="B310" s="165" t="s">
        <v>204</v>
      </c>
      <c r="C310" s="165" t="s">
        <v>837</v>
      </c>
      <c r="D310" s="172" t="s">
        <v>838</v>
      </c>
      <c r="E310" s="122">
        <v>39.658173761671151</v>
      </c>
      <c r="F310" s="213">
        <f t="shared" si="97"/>
        <v>2351</v>
      </c>
      <c r="G310" s="174">
        <v>55</v>
      </c>
      <c r="H310" s="174">
        <v>49</v>
      </c>
      <c r="I310" s="174">
        <v>50</v>
      </c>
      <c r="J310" s="174">
        <v>48</v>
      </c>
      <c r="K310" s="174">
        <v>41</v>
      </c>
      <c r="L310" s="174">
        <v>46</v>
      </c>
      <c r="M310" s="174">
        <v>48</v>
      </c>
      <c r="N310" s="174">
        <v>43</v>
      </c>
      <c r="O310" s="174">
        <v>42</v>
      </c>
      <c r="P310" s="174">
        <v>49</v>
      </c>
      <c r="Q310" s="174">
        <v>49</v>
      </c>
      <c r="R310" s="174">
        <v>44</v>
      </c>
      <c r="S310" s="174">
        <v>37</v>
      </c>
      <c r="T310" s="174">
        <v>48</v>
      </c>
      <c r="U310" s="174">
        <v>46</v>
      </c>
      <c r="V310" s="174">
        <v>46</v>
      </c>
      <c r="W310" s="174">
        <v>36</v>
      </c>
      <c r="X310" s="174">
        <v>46</v>
      </c>
      <c r="Y310" s="174">
        <v>40</v>
      </c>
      <c r="Z310" s="174">
        <v>45</v>
      </c>
      <c r="AA310" s="174">
        <v>167</v>
      </c>
      <c r="AB310" s="174">
        <v>188</v>
      </c>
      <c r="AC310" s="174">
        <v>156</v>
      </c>
      <c r="AD310" s="174">
        <v>175</v>
      </c>
      <c r="AE310" s="174">
        <v>159</v>
      </c>
      <c r="AF310" s="174">
        <v>139</v>
      </c>
      <c r="AG310" s="174">
        <v>131</v>
      </c>
      <c r="AH310" s="174">
        <v>104</v>
      </c>
      <c r="AI310" s="174">
        <v>84</v>
      </c>
      <c r="AJ310" s="174">
        <v>60</v>
      </c>
      <c r="AK310" s="174">
        <v>34</v>
      </c>
      <c r="AL310" s="174">
        <v>24</v>
      </c>
      <c r="AM310" s="174">
        <v>12</v>
      </c>
      <c r="AN310" s="175">
        <v>10</v>
      </c>
      <c r="AO310" s="176">
        <v>7</v>
      </c>
      <c r="AP310" s="174">
        <v>27</v>
      </c>
      <c r="AQ310" s="175">
        <v>29</v>
      </c>
      <c r="AR310" s="177">
        <v>67</v>
      </c>
      <c r="AS310" s="178">
        <v>1114</v>
      </c>
      <c r="AT310" s="176">
        <v>107</v>
      </c>
      <c r="AU310" s="174">
        <v>99</v>
      </c>
      <c r="AV310" s="175">
        <v>484</v>
      </c>
      <c r="AW310" s="178">
        <v>96</v>
      </c>
      <c r="AX310" s="119" t="s">
        <v>56</v>
      </c>
      <c r="AY310" s="155" t="s">
        <v>57</v>
      </c>
      <c r="AZ310" s="156" t="s">
        <v>839</v>
      </c>
    </row>
    <row r="311" spans="1:52" s="180" customFormat="1" ht="16.5" hidden="1" customHeight="1" x14ac:dyDescent="0.2">
      <c r="A311" s="171">
        <v>220605</v>
      </c>
      <c r="B311" s="165" t="s">
        <v>204</v>
      </c>
      <c r="C311" s="165" t="s">
        <v>840</v>
      </c>
      <c r="D311" s="172" t="s">
        <v>841</v>
      </c>
      <c r="E311" s="122">
        <v>3.0542807406235166</v>
      </c>
      <c r="F311" s="213">
        <f t="shared" si="97"/>
        <v>184</v>
      </c>
      <c r="G311" s="174">
        <v>4</v>
      </c>
      <c r="H311" s="174">
        <v>4</v>
      </c>
      <c r="I311" s="174">
        <v>4</v>
      </c>
      <c r="J311" s="174">
        <v>4</v>
      </c>
      <c r="K311" s="174">
        <v>3</v>
      </c>
      <c r="L311" s="174">
        <v>4</v>
      </c>
      <c r="M311" s="174">
        <v>4</v>
      </c>
      <c r="N311" s="174">
        <v>3</v>
      </c>
      <c r="O311" s="174">
        <v>3</v>
      </c>
      <c r="P311" s="174">
        <v>4</v>
      </c>
      <c r="Q311" s="174">
        <v>4</v>
      </c>
      <c r="R311" s="174">
        <v>3</v>
      </c>
      <c r="S311" s="174">
        <v>3</v>
      </c>
      <c r="T311" s="174">
        <v>4</v>
      </c>
      <c r="U311" s="174">
        <v>4</v>
      </c>
      <c r="V311" s="174">
        <v>4</v>
      </c>
      <c r="W311" s="174">
        <v>3</v>
      </c>
      <c r="X311" s="174">
        <v>4</v>
      </c>
      <c r="Y311" s="174">
        <v>3</v>
      </c>
      <c r="Z311" s="174">
        <v>3</v>
      </c>
      <c r="AA311" s="174">
        <v>13</v>
      </c>
      <c r="AB311" s="174">
        <v>15</v>
      </c>
      <c r="AC311" s="174">
        <v>12</v>
      </c>
      <c r="AD311" s="174">
        <v>13</v>
      </c>
      <c r="AE311" s="174">
        <v>12</v>
      </c>
      <c r="AF311" s="174">
        <v>11</v>
      </c>
      <c r="AG311" s="174">
        <v>10</v>
      </c>
      <c r="AH311" s="174">
        <v>8</v>
      </c>
      <c r="AI311" s="174">
        <v>6</v>
      </c>
      <c r="AJ311" s="174">
        <v>5</v>
      </c>
      <c r="AK311" s="174">
        <v>3</v>
      </c>
      <c r="AL311" s="174">
        <v>2</v>
      </c>
      <c r="AM311" s="174">
        <v>1</v>
      </c>
      <c r="AN311" s="175">
        <v>1</v>
      </c>
      <c r="AO311" s="176">
        <v>0</v>
      </c>
      <c r="AP311" s="174">
        <v>2</v>
      </c>
      <c r="AQ311" s="175">
        <v>2</v>
      </c>
      <c r="AR311" s="177">
        <v>5</v>
      </c>
      <c r="AS311" s="178">
        <v>86</v>
      </c>
      <c r="AT311" s="176">
        <v>8</v>
      </c>
      <c r="AU311" s="174">
        <v>8</v>
      </c>
      <c r="AV311" s="175">
        <v>37</v>
      </c>
      <c r="AW311" s="178">
        <v>7</v>
      </c>
      <c r="AX311" s="119" t="s">
        <v>56</v>
      </c>
      <c r="AY311" s="155" t="s">
        <v>57</v>
      </c>
      <c r="AZ311" s="156" t="s">
        <v>842</v>
      </c>
    </row>
    <row r="312" spans="1:52" s="180" customFormat="1" ht="16.5" hidden="1" customHeight="1" x14ac:dyDescent="0.2">
      <c r="A312" s="171">
        <v>220605</v>
      </c>
      <c r="B312" s="165" t="s">
        <v>204</v>
      </c>
      <c r="C312" s="165" t="s">
        <v>843</v>
      </c>
      <c r="D312" s="172" t="s">
        <v>844</v>
      </c>
      <c r="E312" s="122">
        <v>28.770375059344833</v>
      </c>
      <c r="F312" s="213">
        <f t="shared" ref="F312:F376" si="115">SUM(G312:AN312)</f>
        <v>1701</v>
      </c>
      <c r="G312" s="174">
        <v>40</v>
      </c>
      <c r="H312" s="174">
        <v>35</v>
      </c>
      <c r="I312" s="174">
        <v>36</v>
      </c>
      <c r="J312" s="174">
        <v>35</v>
      </c>
      <c r="K312" s="174">
        <v>29</v>
      </c>
      <c r="L312" s="174">
        <v>34</v>
      </c>
      <c r="M312" s="174">
        <v>35</v>
      </c>
      <c r="N312" s="174">
        <v>30</v>
      </c>
      <c r="O312" s="174">
        <v>30</v>
      </c>
      <c r="P312" s="174">
        <v>36</v>
      </c>
      <c r="Q312" s="174">
        <v>36</v>
      </c>
      <c r="R312" s="174">
        <v>31</v>
      </c>
      <c r="S312" s="174">
        <v>26</v>
      </c>
      <c r="T312" s="174">
        <v>35</v>
      </c>
      <c r="U312" s="174">
        <v>33</v>
      </c>
      <c r="V312" s="174">
        <v>34</v>
      </c>
      <c r="W312" s="174">
        <v>26</v>
      </c>
      <c r="X312" s="174">
        <v>34</v>
      </c>
      <c r="Y312" s="174">
        <v>30</v>
      </c>
      <c r="Z312" s="174">
        <v>32</v>
      </c>
      <c r="AA312" s="174">
        <v>121</v>
      </c>
      <c r="AB312" s="174">
        <v>137</v>
      </c>
      <c r="AC312" s="174">
        <v>113</v>
      </c>
      <c r="AD312" s="174">
        <v>127</v>
      </c>
      <c r="AE312" s="174">
        <v>115</v>
      </c>
      <c r="AF312" s="174">
        <v>100</v>
      </c>
      <c r="AG312" s="174">
        <v>95</v>
      </c>
      <c r="AH312" s="174">
        <v>75</v>
      </c>
      <c r="AI312" s="174">
        <v>60</v>
      </c>
      <c r="AJ312" s="174">
        <v>44</v>
      </c>
      <c r="AK312" s="174">
        <v>24</v>
      </c>
      <c r="AL312" s="174">
        <v>17</v>
      </c>
      <c r="AM312" s="174">
        <v>9</v>
      </c>
      <c r="AN312" s="175">
        <v>7</v>
      </c>
      <c r="AO312" s="176">
        <v>5</v>
      </c>
      <c r="AP312" s="174">
        <v>19</v>
      </c>
      <c r="AQ312" s="175">
        <v>21</v>
      </c>
      <c r="AR312" s="177">
        <v>49</v>
      </c>
      <c r="AS312" s="178">
        <v>808</v>
      </c>
      <c r="AT312" s="176">
        <v>77</v>
      </c>
      <c r="AU312" s="174">
        <v>72</v>
      </c>
      <c r="AV312" s="175">
        <v>351</v>
      </c>
      <c r="AW312" s="178">
        <v>69</v>
      </c>
      <c r="AX312" s="119" t="s">
        <v>56</v>
      </c>
      <c r="AY312" s="155" t="s">
        <v>361</v>
      </c>
      <c r="AZ312" s="156" t="s">
        <v>845</v>
      </c>
    </row>
    <row r="313" spans="1:52" s="180" customFormat="1" ht="16.5" hidden="1" customHeight="1" x14ac:dyDescent="0.2">
      <c r="A313" s="171">
        <v>220605</v>
      </c>
      <c r="B313" s="165" t="s">
        <v>204</v>
      </c>
      <c r="C313" s="165" t="s">
        <v>846</v>
      </c>
      <c r="D313" s="172" t="s">
        <v>847</v>
      </c>
      <c r="E313" s="122">
        <v>14.084507042253522</v>
      </c>
      <c r="F313" s="213">
        <f t="shared" si="115"/>
        <v>834</v>
      </c>
      <c r="G313" s="174">
        <v>20</v>
      </c>
      <c r="H313" s="174">
        <v>17</v>
      </c>
      <c r="I313" s="174">
        <v>18</v>
      </c>
      <c r="J313" s="174">
        <v>17</v>
      </c>
      <c r="K313" s="174">
        <v>14</v>
      </c>
      <c r="L313" s="174">
        <v>17</v>
      </c>
      <c r="M313" s="174">
        <v>17</v>
      </c>
      <c r="N313" s="174">
        <v>15</v>
      </c>
      <c r="O313" s="174">
        <v>15</v>
      </c>
      <c r="P313" s="174">
        <v>18</v>
      </c>
      <c r="Q313" s="174">
        <v>17</v>
      </c>
      <c r="R313" s="174">
        <v>15</v>
      </c>
      <c r="S313" s="174">
        <v>13</v>
      </c>
      <c r="T313" s="174">
        <v>17</v>
      </c>
      <c r="U313" s="174">
        <v>16</v>
      </c>
      <c r="V313" s="174">
        <v>17</v>
      </c>
      <c r="W313" s="174">
        <v>13</v>
      </c>
      <c r="X313" s="174">
        <v>16</v>
      </c>
      <c r="Y313" s="174">
        <v>15</v>
      </c>
      <c r="Z313" s="174">
        <v>16</v>
      </c>
      <c r="AA313" s="174">
        <v>59</v>
      </c>
      <c r="AB313" s="174">
        <v>67</v>
      </c>
      <c r="AC313" s="174">
        <v>55</v>
      </c>
      <c r="AD313" s="174">
        <v>62</v>
      </c>
      <c r="AE313" s="174">
        <v>56</v>
      </c>
      <c r="AF313" s="174">
        <v>49</v>
      </c>
      <c r="AG313" s="174">
        <v>46</v>
      </c>
      <c r="AH313" s="174">
        <v>37</v>
      </c>
      <c r="AI313" s="174">
        <v>29</v>
      </c>
      <c r="AJ313" s="174">
        <v>22</v>
      </c>
      <c r="AK313" s="174">
        <v>12</v>
      </c>
      <c r="AL313" s="174">
        <v>8</v>
      </c>
      <c r="AM313" s="174">
        <v>5</v>
      </c>
      <c r="AN313" s="175">
        <v>4</v>
      </c>
      <c r="AO313" s="176">
        <v>2</v>
      </c>
      <c r="AP313" s="174">
        <v>9</v>
      </c>
      <c r="AQ313" s="175">
        <v>10</v>
      </c>
      <c r="AR313" s="177">
        <v>24</v>
      </c>
      <c r="AS313" s="178">
        <v>396</v>
      </c>
      <c r="AT313" s="176">
        <v>38</v>
      </c>
      <c r="AU313" s="174">
        <v>35</v>
      </c>
      <c r="AV313" s="175">
        <v>172</v>
      </c>
      <c r="AW313" s="178">
        <v>34</v>
      </c>
      <c r="AX313" s="119" t="s">
        <v>56</v>
      </c>
      <c r="AY313" s="155" t="s">
        <v>361</v>
      </c>
      <c r="AZ313" s="156" t="s">
        <v>848</v>
      </c>
    </row>
    <row r="314" spans="1:52" s="91" customFormat="1" ht="16.5" hidden="1" customHeight="1" x14ac:dyDescent="0.2">
      <c r="A314" s="171">
        <v>220605</v>
      </c>
      <c r="B314" s="165" t="s">
        <v>204</v>
      </c>
      <c r="C314" s="165" t="s">
        <v>849</v>
      </c>
      <c r="D314" s="172" t="s">
        <v>850</v>
      </c>
      <c r="E314" s="122">
        <v>14.432663396106978</v>
      </c>
      <c r="F314" s="213">
        <f t="shared" si="115"/>
        <v>858</v>
      </c>
      <c r="G314" s="174">
        <v>20</v>
      </c>
      <c r="H314" s="174">
        <v>18</v>
      </c>
      <c r="I314" s="174">
        <v>18</v>
      </c>
      <c r="J314" s="174">
        <v>18</v>
      </c>
      <c r="K314" s="174">
        <v>15</v>
      </c>
      <c r="L314" s="174">
        <v>17</v>
      </c>
      <c r="M314" s="174">
        <v>18</v>
      </c>
      <c r="N314" s="174">
        <v>15</v>
      </c>
      <c r="O314" s="174">
        <v>15</v>
      </c>
      <c r="P314" s="174">
        <v>18</v>
      </c>
      <c r="Q314" s="174">
        <v>18</v>
      </c>
      <c r="R314" s="174">
        <v>16</v>
      </c>
      <c r="S314" s="174">
        <v>13</v>
      </c>
      <c r="T314" s="174">
        <v>17</v>
      </c>
      <c r="U314" s="174">
        <v>17</v>
      </c>
      <c r="V314" s="174">
        <v>17</v>
      </c>
      <c r="W314" s="174">
        <v>13</v>
      </c>
      <c r="X314" s="174">
        <v>17</v>
      </c>
      <c r="Y314" s="174">
        <v>15</v>
      </c>
      <c r="Z314" s="174">
        <v>16</v>
      </c>
      <c r="AA314" s="174">
        <v>61</v>
      </c>
      <c r="AB314" s="174">
        <v>69</v>
      </c>
      <c r="AC314" s="174">
        <v>57</v>
      </c>
      <c r="AD314" s="174">
        <v>64</v>
      </c>
      <c r="AE314" s="174">
        <v>58</v>
      </c>
      <c r="AF314" s="174">
        <v>50</v>
      </c>
      <c r="AG314" s="174">
        <v>48</v>
      </c>
      <c r="AH314" s="174">
        <v>38</v>
      </c>
      <c r="AI314" s="174">
        <v>30</v>
      </c>
      <c r="AJ314" s="174">
        <v>22</v>
      </c>
      <c r="AK314" s="174">
        <v>12</v>
      </c>
      <c r="AL314" s="174">
        <v>9</v>
      </c>
      <c r="AM314" s="174">
        <v>5</v>
      </c>
      <c r="AN314" s="175">
        <v>4</v>
      </c>
      <c r="AO314" s="176">
        <v>2</v>
      </c>
      <c r="AP314" s="174">
        <v>10</v>
      </c>
      <c r="AQ314" s="175">
        <v>10</v>
      </c>
      <c r="AR314" s="177">
        <v>24</v>
      </c>
      <c r="AS314" s="178">
        <v>405</v>
      </c>
      <c r="AT314" s="176">
        <v>39</v>
      </c>
      <c r="AU314" s="174">
        <v>36</v>
      </c>
      <c r="AV314" s="175">
        <v>176</v>
      </c>
      <c r="AW314" s="178">
        <v>35</v>
      </c>
      <c r="AX314" s="119" t="s">
        <v>56</v>
      </c>
      <c r="AY314" s="155" t="s">
        <v>361</v>
      </c>
      <c r="AZ314" s="156" t="s">
        <v>851</v>
      </c>
    </row>
    <row r="315" spans="1:52" s="90" customFormat="1" ht="16.5" hidden="1" customHeight="1" x14ac:dyDescent="0.2">
      <c r="A315" s="139">
        <v>220700</v>
      </c>
      <c r="B315" s="140"/>
      <c r="C315" s="140"/>
      <c r="D315" s="195" t="s">
        <v>62</v>
      </c>
      <c r="E315" s="142"/>
      <c r="F315" s="143">
        <f t="shared" si="115"/>
        <v>44875</v>
      </c>
      <c r="G315" s="143">
        <f t="shared" ref="G315:AW315" si="116">SUM(G317+G323+G329+G332+G336+G340+G343+G348+G355+G362)</f>
        <v>969</v>
      </c>
      <c r="H315" s="143">
        <f t="shared" si="116"/>
        <v>902</v>
      </c>
      <c r="I315" s="143">
        <f t="shared" si="116"/>
        <v>848</v>
      </c>
      <c r="J315" s="143">
        <f t="shared" si="116"/>
        <v>812</v>
      </c>
      <c r="K315" s="143">
        <f t="shared" si="116"/>
        <v>891</v>
      </c>
      <c r="L315" s="143">
        <f t="shared" si="116"/>
        <v>788</v>
      </c>
      <c r="M315" s="143">
        <f t="shared" si="116"/>
        <v>870</v>
      </c>
      <c r="N315" s="143">
        <f t="shared" si="116"/>
        <v>799</v>
      </c>
      <c r="O315" s="143">
        <f t="shared" si="116"/>
        <v>790</v>
      </c>
      <c r="P315" s="143">
        <f t="shared" si="116"/>
        <v>887</v>
      </c>
      <c r="Q315" s="143">
        <f t="shared" si="116"/>
        <v>889</v>
      </c>
      <c r="R315" s="143">
        <f t="shared" si="116"/>
        <v>931</v>
      </c>
      <c r="S315" s="143">
        <f t="shared" si="116"/>
        <v>846</v>
      </c>
      <c r="T315" s="143">
        <f t="shared" si="116"/>
        <v>895</v>
      </c>
      <c r="U315" s="143">
        <f t="shared" si="116"/>
        <v>813</v>
      </c>
      <c r="V315" s="143">
        <f t="shared" si="116"/>
        <v>842</v>
      </c>
      <c r="W315" s="143">
        <f t="shared" si="116"/>
        <v>841</v>
      </c>
      <c r="X315" s="143">
        <f t="shared" si="116"/>
        <v>825</v>
      </c>
      <c r="Y315" s="143">
        <f t="shared" si="116"/>
        <v>785</v>
      </c>
      <c r="Z315" s="143">
        <f t="shared" si="116"/>
        <v>729</v>
      </c>
      <c r="AA315" s="143">
        <f t="shared" si="116"/>
        <v>3577</v>
      </c>
      <c r="AB315" s="143">
        <f t="shared" si="116"/>
        <v>3272</v>
      </c>
      <c r="AC315" s="143">
        <f t="shared" si="116"/>
        <v>3532</v>
      </c>
      <c r="AD315" s="143">
        <f>SUM(AD317+AD323+AD329+AD332+AD336+AD340+AD343+AD348+AD355+AD362)</f>
        <v>2948</v>
      </c>
      <c r="AE315" s="143">
        <f t="shared" si="116"/>
        <v>2966</v>
      </c>
      <c r="AF315" s="143">
        <f t="shared" si="116"/>
        <v>2637</v>
      </c>
      <c r="AG315" s="143">
        <f t="shared" si="116"/>
        <v>2354</v>
      </c>
      <c r="AH315" s="143">
        <f t="shared" si="116"/>
        <v>2123</v>
      </c>
      <c r="AI315" s="143">
        <f t="shared" si="116"/>
        <v>1639</v>
      </c>
      <c r="AJ315" s="143">
        <f t="shared" si="116"/>
        <v>1148</v>
      </c>
      <c r="AK315" s="143">
        <f t="shared" si="116"/>
        <v>758</v>
      </c>
      <c r="AL315" s="143">
        <f t="shared" si="116"/>
        <v>478</v>
      </c>
      <c r="AM315" s="143">
        <f t="shared" si="116"/>
        <v>265</v>
      </c>
      <c r="AN315" s="144">
        <f t="shared" si="116"/>
        <v>226</v>
      </c>
      <c r="AO315" s="145">
        <f t="shared" si="116"/>
        <v>77</v>
      </c>
      <c r="AP315" s="143">
        <f t="shared" si="116"/>
        <v>468</v>
      </c>
      <c r="AQ315" s="144">
        <f t="shared" si="116"/>
        <v>501</v>
      </c>
      <c r="AR315" s="146">
        <f t="shared" si="116"/>
        <v>1179</v>
      </c>
      <c r="AS315" s="147">
        <f t="shared" si="116"/>
        <v>20874</v>
      </c>
      <c r="AT315" s="145">
        <f t="shared" si="116"/>
        <v>2069</v>
      </c>
      <c r="AU315" s="143">
        <f t="shared" si="116"/>
        <v>1933</v>
      </c>
      <c r="AV315" s="144">
        <f t="shared" si="116"/>
        <v>8952</v>
      </c>
      <c r="AW315" s="147">
        <f t="shared" si="116"/>
        <v>1465</v>
      </c>
      <c r="AX315" s="148"/>
      <c r="AY315" s="132"/>
      <c r="AZ315" s="133"/>
    </row>
    <row r="316" spans="1:52" s="183" customFormat="1" ht="16.5" hidden="1" customHeight="1" x14ac:dyDescent="0.2">
      <c r="A316" s="109"/>
      <c r="B316" s="104"/>
      <c r="C316" s="106"/>
      <c r="D316" s="105"/>
      <c r="E316" s="122"/>
      <c r="F316" s="149">
        <f t="shared" si="115"/>
        <v>99.999999999999986</v>
      </c>
      <c r="G316" s="150">
        <f>G$315*100/$F315</f>
        <v>2.1593314763231199</v>
      </c>
      <c r="H316" s="150">
        <f t="shared" ref="H316:AW316" si="117">H$315*100/$F315</f>
        <v>2.0100278551532034</v>
      </c>
      <c r="I316" s="150">
        <f t="shared" si="117"/>
        <v>1.8896935933147632</v>
      </c>
      <c r="J316" s="150">
        <f t="shared" si="117"/>
        <v>1.8094707520891364</v>
      </c>
      <c r="K316" s="150">
        <f t="shared" si="117"/>
        <v>1.9855153203342619</v>
      </c>
      <c r="L316" s="150">
        <f t="shared" si="117"/>
        <v>1.7559888579387186</v>
      </c>
      <c r="M316" s="150">
        <f t="shared" si="117"/>
        <v>1.9387186629526463</v>
      </c>
      <c r="N316" s="150">
        <f t="shared" si="117"/>
        <v>1.7805013927576601</v>
      </c>
      <c r="O316" s="150">
        <f t="shared" si="117"/>
        <v>1.7604456824512535</v>
      </c>
      <c r="P316" s="150">
        <f t="shared" si="117"/>
        <v>1.9766016713091923</v>
      </c>
      <c r="Q316" s="150">
        <f t="shared" si="117"/>
        <v>1.981058495821727</v>
      </c>
      <c r="R316" s="150">
        <f t="shared" si="117"/>
        <v>2.0746518105849581</v>
      </c>
      <c r="S316" s="150">
        <f t="shared" si="117"/>
        <v>1.8852367688022285</v>
      </c>
      <c r="T316" s="150">
        <f t="shared" si="117"/>
        <v>1.9944289693593316</v>
      </c>
      <c r="U316" s="150">
        <f t="shared" si="117"/>
        <v>1.8116991643454039</v>
      </c>
      <c r="V316" s="150">
        <f t="shared" si="117"/>
        <v>1.8763231197771588</v>
      </c>
      <c r="W316" s="150">
        <f t="shared" si="117"/>
        <v>1.8740947075208914</v>
      </c>
      <c r="X316" s="150">
        <f t="shared" si="117"/>
        <v>1.8384401114206128</v>
      </c>
      <c r="Y316" s="150">
        <f t="shared" si="117"/>
        <v>1.7493036211699164</v>
      </c>
      <c r="Z316" s="150">
        <f t="shared" si="117"/>
        <v>1.6245125348189415</v>
      </c>
      <c r="AA316" s="150">
        <f t="shared" si="117"/>
        <v>7.9710306406685234</v>
      </c>
      <c r="AB316" s="150">
        <f t="shared" si="117"/>
        <v>7.291364902506964</v>
      </c>
      <c r="AC316" s="150">
        <f t="shared" si="117"/>
        <v>7.8707520891364906</v>
      </c>
      <c r="AD316" s="150">
        <f t="shared" si="117"/>
        <v>6.5693593314763232</v>
      </c>
      <c r="AE316" s="150">
        <f t="shared" si="117"/>
        <v>6.6094707520891367</v>
      </c>
      <c r="AF316" s="150">
        <f t="shared" si="117"/>
        <v>5.876323119777159</v>
      </c>
      <c r="AG316" s="150">
        <f t="shared" si="117"/>
        <v>5.2456824512534821</v>
      </c>
      <c r="AH316" s="150">
        <f t="shared" si="117"/>
        <v>4.7309192200557106</v>
      </c>
      <c r="AI316" s="150">
        <f t="shared" si="117"/>
        <v>3.652367688022284</v>
      </c>
      <c r="AJ316" s="150">
        <f t="shared" si="117"/>
        <v>2.5582172701949859</v>
      </c>
      <c r="AK316" s="150">
        <f t="shared" si="117"/>
        <v>1.6891364902506965</v>
      </c>
      <c r="AL316" s="150">
        <f t="shared" si="117"/>
        <v>1.0651810584958217</v>
      </c>
      <c r="AM316" s="150">
        <f t="shared" si="117"/>
        <v>0.59052924791086348</v>
      </c>
      <c r="AN316" s="151">
        <f t="shared" si="117"/>
        <v>0.50362116991643457</v>
      </c>
      <c r="AO316" s="152">
        <f t="shared" si="117"/>
        <v>0.17158774373259053</v>
      </c>
      <c r="AP316" s="150">
        <f t="shared" si="117"/>
        <v>1.0428969359331477</v>
      </c>
      <c r="AQ316" s="151">
        <f t="shared" si="117"/>
        <v>1.1164345403899723</v>
      </c>
      <c r="AR316" s="153">
        <f t="shared" si="117"/>
        <v>2.627298050139276</v>
      </c>
      <c r="AS316" s="154">
        <f t="shared" si="117"/>
        <v>46.515877437325905</v>
      </c>
      <c r="AT316" s="152">
        <f t="shared" si="117"/>
        <v>4.6105849582172702</v>
      </c>
      <c r="AU316" s="150">
        <f t="shared" si="117"/>
        <v>4.3075208913649021</v>
      </c>
      <c r="AV316" s="151">
        <f t="shared" si="117"/>
        <v>19.94874651810585</v>
      </c>
      <c r="AW316" s="154">
        <f t="shared" si="117"/>
        <v>3.2646239554317549</v>
      </c>
      <c r="AX316" s="119"/>
      <c r="AY316" s="155"/>
      <c r="AZ316" s="156"/>
    </row>
    <row r="317" spans="1:52" s="90" customFormat="1" ht="16.5" hidden="1" customHeight="1" x14ac:dyDescent="0.2">
      <c r="A317" s="158">
        <v>220701</v>
      </c>
      <c r="B317" s="158"/>
      <c r="C317" s="158" t="s">
        <v>22</v>
      </c>
      <c r="D317" s="158" t="s">
        <v>62</v>
      </c>
      <c r="E317" s="158">
        <f>SUM(E319:E322)</f>
        <v>100</v>
      </c>
      <c r="F317" s="158">
        <f t="shared" si="115"/>
        <v>11895</v>
      </c>
      <c r="G317" s="158">
        <v>249</v>
      </c>
      <c r="H317" s="158">
        <v>270</v>
      </c>
      <c r="I317" s="158">
        <v>235</v>
      </c>
      <c r="J317" s="158">
        <v>221</v>
      </c>
      <c r="K317" s="158">
        <v>248</v>
      </c>
      <c r="L317" s="158">
        <v>235</v>
      </c>
      <c r="M317" s="158">
        <v>283</v>
      </c>
      <c r="N317" s="158">
        <v>218</v>
      </c>
      <c r="O317" s="158">
        <f t="shared" ref="O317:AD317" si="118">+SUM(O319:O322)</f>
        <v>215</v>
      </c>
      <c r="P317" s="158">
        <f t="shared" si="118"/>
        <v>245</v>
      </c>
      <c r="Q317" s="158">
        <f t="shared" si="118"/>
        <v>237</v>
      </c>
      <c r="R317" s="158">
        <f t="shared" si="118"/>
        <v>235</v>
      </c>
      <c r="S317" s="158">
        <f t="shared" si="118"/>
        <v>201</v>
      </c>
      <c r="T317" s="158">
        <f t="shared" si="118"/>
        <v>227</v>
      </c>
      <c r="U317" s="158">
        <f t="shared" si="118"/>
        <v>200</v>
      </c>
      <c r="V317" s="158">
        <f t="shared" si="118"/>
        <v>196</v>
      </c>
      <c r="W317" s="158">
        <f t="shared" si="118"/>
        <v>208</v>
      </c>
      <c r="X317" s="158">
        <f t="shared" si="118"/>
        <v>226</v>
      </c>
      <c r="Y317" s="158">
        <f t="shared" si="118"/>
        <v>218</v>
      </c>
      <c r="Z317" s="158">
        <f t="shared" si="118"/>
        <v>176</v>
      </c>
      <c r="AA317" s="158">
        <f t="shared" si="118"/>
        <v>847</v>
      </c>
      <c r="AB317" s="158">
        <f t="shared" si="118"/>
        <v>875</v>
      </c>
      <c r="AC317" s="158">
        <f t="shared" si="118"/>
        <v>909</v>
      </c>
      <c r="AD317" s="158">
        <f t="shared" si="118"/>
        <v>773</v>
      </c>
      <c r="AE317" s="158">
        <f t="shared" ref="AE317:AW317" si="119">+SUM(AE319:AE322)</f>
        <v>807</v>
      </c>
      <c r="AF317" s="158">
        <f t="shared" si="119"/>
        <v>702</v>
      </c>
      <c r="AG317" s="158">
        <f t="shared" si="119"/>
        <v>633</v>
      </c>
      <c r="AH317" s="158">
        <f t="shared" si="119"/>
        <v>567</v>
      </c>
      <c r="AI317" s="158">
        <f t="shared" si="119"/>
        <v>465</v>
      </c>
      <c r="AJ317" s="158">
        <f t="shared" si="119"/>
        <v>319</v>
      </c>
      <c r="AK317" s="158">
        <f t="shared" si="119"/>
        <v>189</v>
      </c>
      <c r="AL317" s="158">
        <f t="shared" si="119"/>
        <v>136</v>
      </c>
      <c r="AM317" s="158">
        <f t="shared" si="119"/>
        <v>66</v>
      </c>
      <c r="AN317" s="158">
        <f t="shared" si="119"/>
        <v>64</v>
      </c>
      <c r="AO317" s="158">
        <f t="shared" si="119"/>
        <v>19</v>
      </c>
      <c r="AP317" s="158">
        <f t="shared" si="119"/>
        <v>122</v>
      </c>
      <c r="AQ317" s="158">
        <f t="shared" si="119"/>
        <v>127</v>
      </c>
      <c r="AR317" s="158">
        <f t="shared" si="119"/>
        <v>301</v>
      </c>
      <c r="AS317" s="158">
        <f t="shared" si="119"/>
        <v>5552</v>
      </c>
      <c r="AT317" s="158">
        <f t="shared" si="119"/>
        <v>551</v>
      </c>
      <c r="AU317" s="158">
        <f t="shared" si="119"/>
        <v>472</v>
      </c>
      <c r="AV317" s="158">
        <f t="shared" si="119"/>
        <v>2326</v>
      </c>
      <c r="AW317" s="158">
        <f t="shared" si="119"/>
        <v>499</v>
      </c>
      <c r="AX317" s="119"/>
      <c r="AY317" s="182"/>
      <c r="AZ317" s="162"/>
    </row>
    <row r="318" spans="1:52" s="180" customFormat="1" ht="16.5" hidden="1" customHeight="1" x14ac:dyDescent="0.2">
      <c r="A318" s="109"/>
      <c r="B318" s="104"/>
      <c r="C318" s="106"/>
      <c r="D318" s="105"/>
      <c r="E318" s="122"/>
      <c r="F318" s="149">
        <f t="shared" si="115"/>
        <v>99.999999999999986</v>
      </c>
      <c r="G318" s="150">
        <f>G$317*100/$F317</f>
        <v>2.0933165195460277</v>
      </c>
      <c r="H318" s="150">
        <f t="shared" ref="H318:AW318" si="120">H$317*100/$F317</f>
        <v>2.2698612862547289</v>
      </c>
      <c r="I318" s="150">
        <f t="shared" si="120"/>
        <v>1.9756200084068936</v>
      </c>
      <c r="J318" s="150">
        <f t="shared" si="120"/>
        <v>1.8579234972677596</v>
      </c>
      <c r="K318" s="150">
        <f t="shared" si="120"/>
        <v>2.0849096258932325</v>
      </c>
      <c r="L318" s="150">
        <f t="shared" si="120"/>
        <v>1.9756200084068936</v>
      </c>
      <c r="M318" s="150">
        <f t="shared" si="120"/>
        <v>2.3791509037410679</v>
      </c>
      <c r="N318" s="150">
        <f t="shared" si="120"/>
        <v>1.8327028163093737</v>
      </c>
      <c r="O318" s="150">
        <f t="shared" si="120"/>
        <v>1.8074821353509878</v>
      </c>
      <c r="P318" s="150">
        <f t="shared" si="120"/>
        <v>2.0596889449348468</v>
      </c>
      <c r="Q318" s="150">
        <f t="shared" si="120"/>
        <v>1.9924337957124842</v>
      </c>
      <c r="R318" s="150">
        <f t="shared" si="120"/>
        <v>1.9756200084068936</v>
      </c>
      <c r="S318" s="150">
        <f t="shared" si="120"/>
        <v>1.6897856242118536</v>
      </c>
      <c r="T318" s="150">
        <f t="shared" si="120"/>
        <v>1.9083648591845312</v>
      </c>
      <c r="U318" s="150">
        <f t="shared" si="120"/>
        <v>1.6813787305590584</v>
      </c>
      <c r="V318" s="150">
        <f t="shared" si="120"/>
        <v>1.6477511559478772</v>
      </c>
      <c r="W318" s="150">
        <f t="shared" si="120"/>
        <v>1.7486338797814207</v>
      </c>
      <c r="X318" s="150">
        <f t="shared" si="120"/>
        <v>1.899957965531736</v>
      </c>
      <c r="Y318" s="150">
        <f t="shared" si="120"/>
        <v>1.8327028163093737</v>
      </c>
      <c r="Z318" s="150">
        <f t="shared" si="120"/>
        <v>1.4796132828919715</v>
      </c>
      <c r="AA318" s="150">
        <f t="shared" si="120"/>
        <v>7.1206389239176122</v>
      </c>
      <c r="AB318" s="150">
        <f t="shared" si="120"/>
        <v>7.3560319461958805</v>
      </c>
      <c r="AC318" s="150">
        <f t="shared" si="120"/>
        <v>7.6418663303909202</v>
      </c>
      <c r="AD318" s="150">
        <f t="shared" si="120"/>
        <v>6.4985287936107605</v>
      </c>
      <c r="AE318" s="150">
        <f t="shared" si="120"/>
        <v>6.7843631778058011</v>
      </c>
      <c r="AF318" s="150">
        <f t="shared" si="120"/>
        <v>5.9016393442622954</v>
      </c>
      <c r="AG318" s="150">
        <f t="shared" si="120"/>
        <v>5.3215636822194199</v>
      </c>
      <c r="AH318" s="150">
        <f t="shared" si="120"/>
        <v>4.7667087011349309</v>
      </c>
      <c r="AI318" s="150">
        <f t="shared" si="120"/>
        <v>3.9092055485498109</v>
      </c>
      <c r="AJ318" s="150">
        <f t="shared" si="120"/>
        <v>2.681799075241698</v>
      </c>
      <c r="AK318" s="150">
        <f t="shared" si="120"/>
        <v>1.5889029003783102</v>
      </c>
      <c r="AL318" s="150">
        <f t="shared" si="120"/>
        <v>1.1433375367801597</v>
      </c>
      <c r="AM318" s="150">
        <f t="shared" si="120"/>
        <v>0.55485498108448927</v>
      </c>
      <c r="AN318" s="151">
        <f t="shared" si="120"/>
        <v>0.5380411937788987</v>
      </c>
      <c r="AO318" s="152">
        <f t="shared" si="120"/>
        <v>0.15973097940311054</v>
      </c>
      <c r="AP318" s="150">
        <f t="shared" si="120"/>
        <v>1.0256410256410255</v>
      </c>
      <c r="AQ318" s="151">
        <f t="shared" si="120"/>
        <v>1.0676754939050022</v>
      </c>
      <c r="AR318" s="153">
        <f t="shared" si="120"/>
        <v>2.5304749894913829</v>
      </c>
      <c r="AS318" s="154">
        <f t="shared" si="120"/>
        <v>46.675073560319461</v>
      </c>
      <c r="AT318" s="152">
        <f t="shared" si="120"/>
        <v>4.6321984026902063</v>
      </c>
      <c r="AU318" s="150">
        <f t="shared" si="120"/>
        <v>3.968053804119378</v>
      </c>
      <c r="AV318" s="151">
        <f t="shared" si="120"/>
        <v>19.554434636401851</v>
      </c>
      <c r="AW318" s="154">
        <f t="shared" si="120"/>
        <v>4.1950399327448507</v>
      </c>
      <c r="AX318" s="119"/>
      <c r="AY318" s="155"/>
      <c r="AZ318" s="156"/>
    </row>
    <row r="319" spans="1:52" s="180" customFormat="1" ht="16.5" hidden="1" customHeight="1" x14ac:dyDescent="0.2">
      <c r="A319" s="171">
        <v>220701</v>
      </c>
      <c r="B319" s="165" t="s">
        <v>272</v>
      </c>
      <c r="C319" s="165" t="s">
        <v>852</v>
      </c>
      <c r="D319" s="172" t="s">
        <v>853</v>
      </c>
      <c r="E319" s="122">
        <v>88.632564359745899</v>
      </c>
      <c r="F319" s="213">
        <f t="shared" si="115"/>
        <v>10547</v>
      </c>
      <c r="G319" s="174">
        <v>221</v>
      </c>
      <c r="H319" s="174">
        <v>239</v>
      </c>
      <c r="I319" s="174">
        <v>208</v>
      </c>
      <c r="J319" s="174">
        <v>197</v>
      </c>
      <c r="K319" s="174">
        <v>220</v>
      </c>
      <c r="L319" s="174">
        <v>208</v>
      </c>
      <c r="M319" s="174">
        <v>251</v>
      </c>
      <c r="N319" s="174">
        <v>194</v>
      </c>
      <c r="O319" s="174">
        <v>191</v>
      </c>
      <c r="P319" s="174">
        <v>217</v>
      </c>
      <c r="Q319" s="174">
        <v>210</v>
      </c>
      <c r="R319" s="174">
        <v>208</v>
      </c>
      <c r="S319" s="174">
        <v>177</v>
      </c>
      <c r="T319" s="174">
        <v>200</v>
      </c>
      <c r="U319" s="174">
        <v>177</v>
      </c>
      <c r="V319" s="174">
        <v>174</v>
      </c>
      <c r="W319" s="174">
        <v>184</v>
      </c>
      <c r="X319" s="174">
        <v>200</v>
      </c>
      <c r="Y319" s="174">
        <v>194</v>
      </c>
      <c r="Z319" s="174">
        <v>156</v>
      </c>
      <c r="AA319" s="174">
        <v>751</v>
      </c>
      <c r="AB319" s="174">
        <v>776</v>
      </c>
      <c r="AC319" s="174">
        <v>806</v>
      </c>
      <c r="AD319" s="174">
        <v>685</v>
      </c>
      <c r="AE319" s="174">
        <v>716</v>
      </c>
      <c r="AF319" s="174">
        <v>623</v>
      </c>
      <c r="AG319" s="174">
        <v>561</v>
      </c>
      <c r="AH319" s="174">
        <v>503</v>
      </c>
      <c r="AI319" s="174">
        <v>412</v>
      </c>
      <c r="AJ319" s="174">
        <v>283</v>
      </c>
      <c r="AK319" s="174">
        <v>168</v>
      </c>
      <c r="AL319" s="174">
        <v>121</v>
      </c>
      <c r="AM319" s="174">
        <v>59</v>
      </c>
      <c r="AN319" s="175">
        <v>57</v>
      </c>
      <c r="AO319" s="176">
        <v>16</v>
      </c>
      <c r="AP319" s="174">
        <v>108</v>
      </c>
      <c r="AQ319" s="175">
        <v>112</v>
      </c>
      <c r="AR319" s="177">
        <v>267</v>
      </c>
      <c r="AS319" s="178">
        <v>4921</v>
      </c>
      <c r="AT319" s="176">
        <v>488</v>
      </c>
      <c r="AU319" s="174">
        <v>418</v>
      </c>
      <c r="AV319" s="175">
        <v>2061</v>
      </c>
      <c r="AW319" s="178">
        <v>442</v>
      </c>
      <c r="AX319" s="119" t="s">
        <v>62</v>
      </c>
      <c r="AY319" s="155" t="s">
        <v>62</v>
      </c>
      <c r="AZ319" s="156" t="s">
        <v>854</v>
      </c>
    </row>
    <row r="320" spans="1:52" s="180" customFormat="1" ht="16.5" hidden="1" customHeight="1" x14ac:dyDescent="0.2">
      <c r="A320" s="171">
        <v>220701</v>
      </c>
      <c r="B320" s="165" t="s">
        <v>204</v>
      </c>
      <c r="C320" s="165" t="s">
        <v>855</v>
      </c>
      <c r="D320" s="172" t="s">
        <v>856</v>
      </c>
      <c r="E320" s="122">
        <v>3.7668561239273375</v>
      </c>
      <c r="F320" s="213">
        <f t="shared" si="115"/>
        <v>447</v>
      </c>
      <c r="G320" s="174">
        <v>9</v>
      </c>
      <c r="H320" s="174">
        <v>10</v>
      </c>
      <c r="I320" s="174">
        <v>9</v>
      </c>
      <c r="J320" s="174">
        <v>8</v>
      </c>
      <c r="K320" s="174">
        <v>9</v>
      </c>
      <c r="L320" s="174">
        <v>9</v>
      </c>
      <c r="M320" s="174">
        <v>11</v>
      </c>
      <c r="N320" s="174">
        <v>8</v>
      </c>
      <c r="O320" s="174">
        <v>8</v>
      </c>
      <c r="P320" s="174">
        <v>9</v>
      </c>
      <c r="Q320" s="174">
        <v>9</v>
      </c>
      <c r="R320" s="174">
        <v>9</v>
      </c>
      <c r="S320" s="174">
        <v>8</v>
      </c>
      <c r="T320" s="174">
        <v>9</v>
      </c>
      <c r="U320" s="174">
        <v>8</v>
      </c>
      <c r="V320" s="174">
        <v>7</v>
      </c>
      <c r="W320" s="174">
        <v>8</v>
      </c>
      <c r="X320" s="174">
        <v>9</v>
      </c>
      <c r="Y320" s="174">
        <v>8</v>
      </c>
      <c r="Z320" s="174">
        <v>7</v>
      </c>
      <c r="AA320" s="174">
        <v>32</v>
      </c>
      <c r="AB320" s="174">
        <v>33</v>
      </c>
      <c r="AC320" s="174">
        <v>34</v>
      </c>
      <c r="AD320" s="174">
        <v>29</v>
      </c>
      <c r="AE320" s="174">
        <v>30</v>
      </c>
      <c r="AF320" s="174">
        <v>26</v>
      </c>
      <c r="AG320" s="174">
        <v>24</v>
      </c>
      <c r="AH320" s="174">
        <v>21</v>
      </c>
      <c r="AI320" s="174">
        <v>18</v>
      </c>
      <c r="AJ320" s="174">
        <v>12</v>
      </c>
      <c r="AK320" s="174">
        <v>7</v>
      </c>
      <c r="AL320" s="174">
        <v>5</v>
      </c>
      <c r="AM320" s="174">
        <v>2</v>
      </c>
      <c r="AN320" s="175">
        <v>2</v>
      </c>
      <c r="AO320" s="176">
        <v>1</v>
      </c>
      <c r="AP320" s="174">
        <v>5</v>
      </c>
      <c r="AQ320" s="175">
        <v>5</v>
      </c>
      <c r="AR320" s="177">
        <v>11</v>
      </c>
      <c r="AS320" s="178">
        <v>209</v>
      </c>
      <c r="AT320" s="176">
        <v>21</v>
      </c>
      <c r="AU320" s="174">
        <v>18</v>
      </c>
      <c r="AV320" s="175">
        <v>88</v>
      </c>
      <c r="AW320" s="178">
        <v>19</v>
      </c>
      <c r="AX320" s="119" t="s">
        <v>62</v>
      </c>
      <c r="AY320" s="155" t="s">
        <v>62</v>
      </c>
      <c r="AZ320" s="156" t="s">
        <v>857</v>
      </c>
    </row>
    <row r="321" spans="1:52" s="180" customFormat="1" ht="16.5" hidden="1" customHeight="1" x14ac:dyDescent="0.2">
      <c r="A321" s="171">
        <v>220701</v>
      </c>
      <c r="B321" s="165" t="s">
        <v>204</v>
      </c>
      <c r="C321" s="165" t="s">
        <v>858</v>
      </c>
      <c r="D321" s="172" t="s">
        <v>859</v>
      </c>
      <c r="E321" s="122">
        <v>2.8641479995542181</v>
      </c>
      <c r="F321" s="213">
        <f t="shared" si="115"/>
        <v>340</v>
      </c>
      <c r="G321" s="174">
        <v>7</v>
      </c>
      <c r="H321" s="174">
        <v>8</v>
      </c>
      <c r="I321" s="174">
        <v>7</v>
      </c>
      <c r="J321" s="174">
        <v>6</v>
      </c>
      <c r="K321" s="174">
        <v>7</v>
      </c>
      <c r="L321" s="174">
        <v>7</v>
      </c>
      <c r="M321" s="174">
        <v>8</v>
      </c>
      <c r="N321" s="174">
        <v>6</v>
      </c>
      <c r="O321" s="174">
        <v>6</v>
      </c>
      <c r="P321" s="174">
        <v>7</v>
      </c>
      <c r="Q321" s="174">
        <v>7</v>
      </c>
      <c r="R321" s="174">
        <v>7</v>
      </c>
      <c r="S321" s="174">
        <v>6</v>
      </c>
      <c r="T321" s="174">
        <v>7</v>
      </c>
      <c r="U321" s="174">
        <v>6</v>
      </c>
      <c r="V321" s="174">
        <v>6</v>
      </c>
      <c r="W321" s="174">
        <v>6</v>
      </c>
      <c r="X321" s="174">
        <v>6</v>
      </c>
      <c r="Y321" s="174">
        <v>6</v>
      </c>
      <c r="Z321" s="174">
        <v>5</v>
      </c>
      <c r="AA321" s="174">
        <v>24</v>
      </c>
      <c r="AB321" s="174">
        <v>25</v>
      </c>
      <c r="AC321" s="174">
        <v>26</v>
      </c>
      <c r="AD321" s="174">
        <v>22</v>
      </c>
      <c r="AE321" s="174">
        <v>23</v>
      </c>
      <c r="AF321" s="174">
        <v>20</v>
      </c>
      <c r="AG321" s="174">
        <v>18</v>
      </c>
      <c r="AH321" s="174">
        <v>16</v>
      </c>
      <c r="AI321" s="174">
        <v>13</v>
      </c>
      <c r="AJ321" s="174">
        <v>9</v>
      </c>
      <c r="AK321" s="174">
        <v>5</v>
      </c>
      <c r="AL321" s="174">
        <v>4</v>
      </c>
      <c r="AM321" s="174">
        <v>2</v>
      </c>
      <c r="AN321" s="175">
        <v>2</v>
      </c>
      <c r="AO321" s="176">
        <v>1</v>
      </c>
      <c r="AP321" s="174">
        <v>3</v>
      </c>
      <c r="AQ321" s="175">
        <v>4</v>
      </c>
      <c r="AR321" s="177">
        <v>9</v>
      </c>
      <c r="AS321" s="178">
        <v>159</v>
      </c>
      <c r="AT321" s="176">
        <v>16</v>
      </c>
      <c r="AU321" s="174">
        <v>14</v>
      </c>
      <c r="AV321" s="175">
        <v>67</v>
      </c>
      <c r="AW321" s="178">
        <v>14</v>
      </c>
      <c r="AX321" s="119" t="s">
        <v>62</v>
      </c>
      <c r="AY321" s="155" t="s">
        <v>62</v>
      </c>
      <c r="AZ321" s="156" t="s">
        <v>860</v>
      </c>
    </row>
    <row r="322" spans="1:52" s="183" customFormat="1" ht="16.5" hidden="1" customHeight="1" x14ac:dyDescent="0.2">
      <c r="A322" s="171">
        <v>220701</v>
      </c>
      <c r="B322" s="165" t="s">
        <v>204</v>
      </c>
      <c r="C322" s="165" t="s">
        <v>861</v>
      </c>
      <c r="D322" s="172" t="s">
        <v>862</v>
      </c>
      <c r="E322" s="122">
        <v>4.7364315167725399</v>
      </c>
      <c r="F322" s="213">
        <f t="shared" si="115"/>
        <v>561</v>
      </c>
      <c r="G322" s="174">
        <v>12</v>
      </c>
      <c r="H322" s="174">
        <v>13</v>
      </c>
      <c r="I322" s="174">
        <v>11</v>
      </c>
      <c r="J322" s="174">
        <v>10</v>
      </c>
      <c r="K322" s="174">
        <v>12</v>
      </c>
      <c r="L322" s="174">
        <v>11</v>
      </c>
      <c r="M322" s="174">
        <v>13</v>
      </c>
      <c r="N322" s="174">
        <v>10</v>
      </c>
      <c r="O322" s="174">
        <v>10</v>
      </c>
      <c r="P322" s="174">
        <v>12</v>
      </c>
      <c r="Q322" s="174">
        <v>11</v>
      </c>
      <c r="R322" s="174">
        <v>11</v>
      </c>
      <c r="S322" s="174">
        <v>10</v>
      </c>
      <c r="T322" s="174">
        <v>11</v>
      </c>
      <c r="U322" s="174">
        <v>9</v>
      </c>
      <c r="V322" s="174">
        <v>9</v>
      </c>
      <c r="W322" s="174">
        <v>10</v>
      </c>
      <c r="X322" s="174">
        <v>11</v>
      </c>
      <c r="Y322" s="174">
        <v>10</v>
      </c>
      <c r="Z322" s="174">
        <v>8</v>
      </c>
      <c r="AA322" s="174">
        <v>40</v>
      </c>
      <c r="AB322" s="174">
        <v>41</v>
      </c>
      <c r="AC322" s="174">
        <v>43</v>
      </c>
      <c r="AD322" s="174">
        <v>37</v>
      </c>
      <c r="AE322" s="174">
        <v>38</v>
      </c>
      <c r="AF322" s="174">
        <v>33</v>
      </c>
      <c r="AG322" s="174">
        <v>30</v>
      </c>
      <c r="AH322" s="174">
        <v>27</v>
      </c>
      <c r="AI322" s="174">
        <v>22</v>
      </c>
      <c r="AJ322" s="174">
        <v>15</v>
      </c>
      <c r="AK322" s="174">
        <v>9</v>
      </c>
      <c r="AL322" s="174">
        <v>6</v>
      </c>
      <c r="AM322" s="174">
        <v>3</v>
      </c>
      <c r="AN322" s="175">
        <v>3</v>
      </c>
      <c r="AO322" s="176">
        <v>1</v>
      </c>
      <c r="AP322" s="174">
        <v>6</v>
      </c>
      <c r="AQ322" s="175">
        <v>6</v>
      </c>
      <c r="AR322" s="177">
        <v>14</v>
      </c>
      <c r="AS322" s="178">
        <v>263</v>
      </c>
      <c r="AT322" s="176">
        <v>26</v>
      </c>
      <c r="AU322" s="174">
        <v>22</v>
      </c>
      <c r="AV322" s="175">
        <v>110</v>
      </c>
      <c r="AW322" s="178">
        <v>24</v>
      </c>
      <c r="AX322" s="119" t="s">
        <v>62</v>
      </c>
      <c r="AY322" s="155" t="s">
        <v>62</v>
      </c>
      <c r="AZ322" s="156" t="s">
        <v>863</v>
      </c>
    </row>
    <row r="323" spans="1:52" s="90" customFormat="1" ht="16.5" hidden="1" customHeight="1" x14ac:dyDescent="0.2">
      <c r="A323" s="158">
        <v>220702</v>
      </c>
      <c r="B323" s="158"/>
      <c r="C323" s="158" t="s">
        <v>22</v>
      </c>
      <c r="D323" s="158" t="s">
        <v>63</v>
      </c>
      <c r="E323" s="158">
        <f>SUM(E325:E328)</f>
        <v>100</v>
      </c>
      <c r="F323" s="158">
        <f t="shared" si="115"/>
        <v>3016</v>
      </c>
      <c r="G323" s="158">
        <v>147</v>
      </c>
      <c r="H323" s="158">
        <v>56</v>
      </c>
      <c r="I323" s="158">
        <v>46</v>
      </c>
      <c r="J323" s="158">
        <v>49</v>
      </c>
      <c r="K323" s="158">
        <v>51</v>
      </c>
      <c r="L323" s="158">
        <v>44</v>
      </c>
      <c r="M323" s="158">
        <v>41</v>
      </c>
      <c r="N323" s="158">
        <v>50</v>
      </c>
      <c r="O323" s="158">
        <f t="shared" ref="O323:AD323" si="121">+SUM(O325:O328)</f>
        <v>42</v>
      </c>
      <c r="P323" s="158">
        <f t="shared" si="121"/>
        <v>51</v>
      </c>
      <c r="Q323" s="158">
        <f t="shared" si="121"/>
        <v>55</v>
      </c>
      <c r="R323" s="158">
        <f t="shared" si="121"/>
        <v>55</v>
      </c>
      <c r="S323" s="158">
        <f t="shared" si="121"/>
        <v>49</v>
      </c>
      <c r="T323" s="158">
        <f t="shared" si="121"/>
        <v>47</v>
      </c>
      <c r="U323" s="158">
        <f t="shared" si="121"/>
        <v>41</v>
      </c>
      <c r="V323" s="158">
        <f t="shared" si="121"/>
        <v>53</v>
      </c>
      <c r="W323" s="158">
        <f t="shared" si="121"/>
        <v>55</v>
      </c>
      <c r="X323" s="158">
        <f t="shared" si="121"/>
        <v>52</v>
      </c>
      <c r="Y323" s="158">
        <f t="shared" si="121"/>
        <v>55</v>
      </c>
      <c r="Z323" s="158">
        <f t="shared" si="121"/>
        <v>47</v>
      </c>
      <c r="AA323" s="158">
        <f t="shared" si="121"/>
        <v>261</v>
      </c>
      <c r="AB323" s="158">
        <f t="shared" si="121"/>
        <v>250</v>
      </c>
      <c r="AC323" s="158">
        <f t="shared" si="121"/>
        <v>203</v>
      </c>
      <c r="AD323" s="158">
        <f t="shared" si="121"/>
        <v>214</v>
      </c>
      <c r="AE323" s="158">
        <f t="shared" ref="AE323:AW323" si="122">+SUM(AE325:AE328)</f>
        <v>204</v>
      </c>
      <c r="AF323" s="158">
        <f t="shared" si="122"/>
        <v>171</v>
      </c>
      <c r="AG323" s="158">
        <f t="shared" si="122"/>
        <v>180</v>
      </c>
      <c r="AH323" s="158">
        <f t="shared" si="122"/>
        <v>135</v>
      </c>
      <c r="AI323" s="158">
        <f t="shared" si="122"/>
        <v>105</v>
      </c>
      <c r="AJ323" s="158">
        <f t="shared" si="122"/>
        <v>80</v>
      </c>
      <c r="AK323" s="158">
        <f t="shared" si="122"/>
        <v>56</v>
      </c>
      <c r="AL323" s="158">
        <f t="shared" si="122"/>
        <v>38</v>
      </c>
      <c r="AM323" s="158">
        <f t="shared" si="122"/>
        <v>19</v>
      </c>
      <c r="AN323" s="158">
        <f t="shared" si="122"/>
        <v>14</v>
      </c>
      <c r="AO323" s="158">
        <f t="shared" si="122"/>
        <v>17</v>
      </c>
      <c r="AP323" s="158">
        <f t="shared" si="122"/>
        <v>67</v>
      </c>
      <c r="AQ323" s="158">
        <f t="shared" si="122"/>
        <v>80</v>
      </c>
      <c r="AR323" s="158">
        <f t="shared" si="122"/>
        <v>178</v>
      </c>
      <c r="AS323" s="158">
        <f t="shared" si="122"/>
        <v>1397</v>
      </c>
      <c r="AT323" s="158">
        <f t="shared" si="122"/>
        <v>124</v>
      </c>
      <c r="AU323" s="158">
        <f t="shared" si="122"/>
        <v>123</v>
      </c>
      <c r="AV323" s="158">
        <f t="shared" si="122"/>
        <v>549</v>
      </c>
      <c r="AW323" s="158">
        <f t="shared" si="122"/>
        <v>107</v>
      </c>
      <c r="AX323" s="119"/>
      <c r="AY323" s="182"/>
      <c r="AZ323" s="162"/>
    </row>
    <row r="324" spans="1:52" s="180" customFormat="1" ht="16.5" hidden="1" customHeight="1" x14ac:dyDescent="0.2">
      <c r="A324" s="109"/>
      <c r="B324" s="104"/>
      <c r="C324" s="106"/>
      <c r="D324" s="105"/>
      <c r="E324" s="122"/>
      <c r="F324" s="149">
        <f t="shared" si="115"/>
        <v>100.00000000000001</v>
      </c>
      <c r="G324" s="150">
        <f>G$323*100/$F323</f>
        <v>4.8740053050397876</v>
      </c>
      <c r="H324" s="150">
        <f t="shared" ref="H324:AW324" si="123">H$323*100/$F323</f>
        <v>1.856763925729443</v>
      </c>
      <c r="I324" s="150">
        <f t="shared" si="123"/>
        <v>1.5251989389920424</v>
      </c>
      <c r="J324" s="150">
        <f t="shared" si="123"/>
        <v>1.6246684350132625</v>
      </c>
      <c r="K324" s="150">
        <f t="shared" si="123"/>
        <v>1.6909814323607426</v>
      </c>
      <c r="L324" s="150">
        <f t="shared" si="123"/>
        <v>1.4588859416445623</v>
      </c>
      <c r="M324" s="150">
        <f t="shared" si="123"/>
        <v>1.3594164456233422</v>
      </c>
      <c r="N324" s="150">
        <f t="shared" si="123"/>
        <v>1.6578249336870026</v>
      </c>
      <c r="O324" s="150">
        <f t="shared" si="123"/>
        <v>1.3925729442970822</v>
      </c>
      <c r="P324" s="150">
        <f t="shared" si="123"/>
        <v>1.6909814323607426</v>
      </c>
      <c r="Q324" s="150">
        <f t="shared" si="123"/>
        <v>1.823607427055703</v>
      </c>
      <c r="R324" s="150">
        <f t="shared" si="123"/>
        <v>1.823607427055703</v>
      </c>
      <c r="S324" s="150">
        <f t="shared" si="123"/>
        <v>1.6246684350132625</v>
      </c>
      <c r="T324" s="150">
        <f t="shared" si="123"/>
        <v>1.5583554376657824</v>
      </c>
      <c r="U324" s="150">
        <f t="shared" si="123"/>
        <v>1.3594164456233422</v>
      </c>
      <c r="V324" s="150">
        <f t="shared" si="123"/>
        <v>1.7572944297082229</v>
      </c>
      <c r="W324" s="150">
        <f t="shared" si="123"/>
        <v>1.823607427055703</v>
      </c>
      <c r="X324" s="150">
        <f t="shared" si="123"/>
        <v>1.7241379310344827</v>
      </c>
      <c r="Y324" s="150">
        <f t="shared" si="123"/>
        <v>1.823607427055703</v>
      </c>
      <c r="Z324" s="150">
        <f t="shared" si="123"/>
        <v>1.5583554376657824</v>
      </c>
      <c r="AA324" s="150">
        <f t="shared" si="123"/>
        <v>8.6538461538461533</v>
      </c>
      <c r="AB324" s="150">
        <f t="shared" si="123"/>
        <v>8.2891246684350133</v>
      </c>
      <c r="AC324" s="150">
        <f t="shared" si="123"/>
        <v>6.7307692307692308</v>
      </c>
      <c r="AD324" s="150">
        <f t="shared" si="123"/>
        <v>7.0954907161803717</v>
      </c>
      <c r="AE324" s="150">
        <f t="shared" si="123"/>
        <v>6.7639257294429704</v>
      </c>
      <c r="AF324" s="150">
        <f t="shared" si="123"/>
        <v>5.6697612732095495</v>
      </c>
      <c r="AG324" s="150">
        <f t="shared" si="123"/>
        <v>5.9681697612732094</v>
      </c>
      <c r="AH324" s="150">
        <f t="shared" si="123"/>
        <v>4.4761273209549071</v>
      </c>
      <c r="AI324" s="150">
        <f t="shared" si="123"/>
        <v>3.4814323607427058</v>
      </c>
      <c r="AJ324" s="150">
        <f t="shared" si="123"/>
        <v>2.6525198938992043</v>
      </c>
      <c r="AK324" s="150">
        <f t="shared" si="123"/>
        <v>1.856763925729443</v>
      </c>
      <c r="AL324" s="150">
        <f t="shared" si="123"/>
        <v>1.2599469496021221</v>
      </c>
      <c r="AM324" s="150">
        <f t="shared" si="123"/>
        <v>0.62997347480106103</v>
      </c>
      <c r="AN324" s="151">
        <f t="shared" si="123"/>
        <v>0.46419098143236076</v>
      </c>
      <c r="AO324" s="152">
        <f t="shared" si="123"/>
        <v>0.56366047745358094</v>
      </c>
      <c r="AP324" s="150">
        <f t="shared" si="123"/>
        <v>2.2214854111405837</v>
      </c>
      <c r="AQ324" s="151">
        <f t="shared" si="123"/>
        <v>2.6525198938992043</v>
      </c>
      <c r="AR324" s="153">
        <f t="shared" si="123"/>
        <v>5.9018567639257293</v>
      </c>
      <c r="AS324" s="154">
        <f t="shared" si="123"/>
        <v>46.319628647214856</v>
      </c>
      <c r="AT324" s="152">
        <f t="shared" si="123"/>
        <v>4.1114058355437662</v>
      </c>
      <c r="AU324" s="150">
        <f t="shared" si="123"/>
        <v>4.0782493368700266</v>
      </c>
      <c r="AV324" s="151">
        <f t="shared" si="123"/>
        <v>18.202917771883289</v>
      </c>
      <c r="AW324" s="154">
        <f t="shared" si="123"/>
        <v>3.5477453580901859</v>
      </c>
      <c r="AX324" s="119"/>
      <c r="AY324" s="155"/>
      <c r="AZ324" s="156"/>
    </row>
    <row r="325" spans="1:52" s="180" customFormat="1" ht="16.5" hidden="1" customHeight="1" x14ac:dyDescent="0.2">
      <c r="A325" s="171">
        <v>220702</v>
      </c>
      <c r="B325" s="165" t="s">
        <v>200</v>
      </c>
      <c r="C325" s="165" t="s">
        <v>864</v>
      </c>
      <c r="D325" s="172" t="s">
        <v>206</v>
      </c>
      <c r="E325" s="122">
        <v>28.17328082399273</v>
      </c>
      <c r="F325" s="213">
        <f t="shared" si="115"/>
        <v>845</v>
      </c>
      <c r="G325" s="174">
        <v>41</v>
      </c>
      <c r="H325" s="174">
        <v>15</v>
      </c>
      <c r="I325" s="174">
        <v>13</v>
      </c>
      <c r="J325" s="174">
        <v>13</v>
      </c>
      <c r="K325" s="174">
        <v>15</v>
      </c>
      <c r="L325" s="174">
        <v>13</v>
      </c>
      <c r="M325" s="174">
        <v>12</v>
      </c>
      <c r="N325" s="174">
        <v>14</v>
      </c>
      <c r="O325" s="174">
        <v>11</v>
      </c>
      <c r="P325" s="174">
        <v>15</v>
      </c>
      <c r="Q325" s="174">
        <v>15</v>
      </c>
      <c r="R325" s="174">
        <v>15</v>
      </c>
      <c r="S325" s="174">
        <v>13</v>
      </c>
      <c r="T325" s="174">
        <v>14</v>
      </c>
      <c r="U325" s="174">
        <v>12</v>
      </c>
      <c r="V325" s="174">
        <v>15</v>
      </c>
      <c r="W325" s="174">
        <v>15</v>
      </c>
      <c r="X325" s="174">
        <v>14</v>
      </c>
      <c r="Y325" s="174">
        <v>15</v>
      </c>
      <c r="Z325" s="174">
        <v>14</v>
      </c>
      <c r="AA325" s="174">
        <v>74</v>
      </c>
      <c r="AB325" s="174">
        <v>70</v>
      </c>
      <c r="AC325" s="174">
        <v>57</v>
      </c>
      <c r="AD325" s="174">
        <v>60</v>
      </c>
      <c r="AE325" s="174">
        <v>57</v>
      </c>
      <c r="AF325" s="174">
        <v>48</v>
      </c>
      <c r="AG325" s="174">
        <v>50</v>
      </c>
      <c r="AH325" s="174">
        <v>38</v>
      </c>
      <c r="AI325" s="174">
        <v>30</v>
      </c>
      <c r="AJ325" s="174">
        <v>23</v>
      </c>
      <c r="AK325" s="174">
        <v>15</v>
      </c>
      <c r="AL325" s="174">
        <v>10</v>
      </c>
      <c r="AM325" s="174">
        <v>5</v>
      </c>
      <c r="AN325" s="175">
        <v>4</v>
      </c>
      <c r="AO325" s="176">
        <v>5</v>
      </c>
      <c r="AP325" s="174">
        <v>20</v>
      </c>
      <c r="AQ325" s="175">
        <v>23</v>
      </c>
      <c r="AR325" s="177">
        <v>50</v>
      </c>
      <c r="AS325" s="178">
        <v>393</v>
      </c>
      <c r="AT325" s="176">
        <v>35</v>
      </c>
      <c r="AU325" s="174">
        <v>35</v>
      </c>
      <c r="AV325" s="175">
        <v>155</v>
      </c>
      <c r="AW325" s="178">
        <v>30</v>
      </c>
      <c r="AX325" s="119" t="s">
        <v>62</v>
      </c>
      <c r="AY325" s="155" t="s">
        <v>66</v>
      </c>
      <c r="AZ325" s="156" t="s">
        <v>865</v>
      </c>
    </row>
    <row r="326" spans="1:52" s="180" customFormat="1" ht="16.5" hidden="1" customHeight="1" x14ac:dyDescent="0.2">
      <c r="A326" s="171">
        <v>220702</v>
      </c>
      <c r="B326" s="165" t="s">
        <v>204</v>
      </c>
      <c r="C326" s="165" t="s">
        <v>866</v>
      </c>
      <c r="D326" s="172" t="s">
        <v>867</v>
      </c>
      <c r="E326" s="122">
        <v>30.324144198727659</v>
      </c>
      <c r="F326" s="213">
        <f t="shared" si="115"/>
        <v>916</v>
      </c>
      <c r="G326" s="174">
        <v>45</v>
      </c>
      <c r="H326" s="174">
        <v>17</v>
      </c>
      <c r="I326" s="174">
        <v>14</v>
      </c>
      <c r="J326" s="174">
        <v>15</v>
      </c>
      <c r="K326" s="174">
        <v>15</v>
      </c>
      <c r="L326" s="174">
        <v>13</v>
      </c>
      <c r="M326" s="174">
        <v>12</v>
      </c>
      <c r="N326" s="174">
        <v>15</v>
      </c>
      <c r="O326" s="174">
        <v>13</v>
      </c>
      <c r="P326" s="174">
        <v>15</v>
      </c>
      <c r="Q326" s="174">
        <v>17</v>
      </c>
      <c r="R326" s="174">
        <v>17</v>
      </c>
      <c r="S326" s="174">
        <v>15</v>
      </c>
      <c r="T326" s="174">
        <v>14</v>
      </c>
      <c r="U326" s="174">
        <v>12</v>
      </c>
      <c r="V326" s="174">
        <v>16</v>
      </c>
      <c r="W326" s="174">
        <v>17</v>
      </c>
      <c r="X326" s="174">
        <v>16</v>
      </c>
      <c r="Y326" s="174">
        <v>17</v>
      </c>
      <c r="Z326" s="174">
        <v>14</v>
      </c>
      <c r="AA326" s="174">
        <v>79</v>
      </c>
      <c r="AB326" s="174">
        <v>76</v>
      </c>
      <c r="AC326" s="174">
        <v>62</v>
      </c>
      <c r="AD326" s="174">
        <v>65</v>
      </c>
      <c r="AE326" s="174">
        <v>62</v>
      </c>
      <c r="AF326" s="174">
        <v>52</v>
      </c>
      <c r="AG326" s="174">
        <v>55</v>
      </c>
      <c r="AH326" s="174">
        <v>41</v>
      </c>
      <c r="AI326" s="174">
        <v>32</v>
      </c>
      <c r="AJ326" s="174">
        <v>24</v>
      </c>
      <c r="AK326" s="174">
        <v>17</v>
      </c>
      <c r="AL326" s="174">
        <v>12</v>
      </c>
      <c r="AM326" s="174">
        <v>6</v>
      </c>
      <c r="AN326" s="175">
        <v>4</v>
      </c>
      <c r="AO326" s="176">
        <v>5</v>
      </c>
      <c r="AP326" s="174">
        <v>20</v>
      </c>
      <c r="AQ326" s="175">
        <v>24</v>
      </c>
      <c r="AR326" s="177">
        <v>54</v>
      </c>
      <c r="AS326" s="178">
        <v>424</v>
      </c>
      <c r="AT326" s="176">
        <v>38</v>
      </c>
      <c r="AU326" s="174">
        <v>37</v>
      </c>
      <c r="AV326" s="175">
        <v>166</v>
      </c>
      <c r="AW326" s="178">
        <v>32</v>
      </c>
      <c r="AX326" s="119" t="s">
        <v>62</v>
      </c>
      <c r="AY326" s="155" t="s">
        <v>66</v>
      </c>
      <c r="AZ326" s="156" t="s">
        <v>868</v>
      </c>
    </row>
    <row r="327" spans="1:52" s="183" customFormat="1" ht="16.5" hidden="1" customHeight="1" x14ac:dyDescent="0.2">
      <c r="A327" s="171">
        <v>220702</v>
      </c>
      <c r="B327" s="165" t="s">
        <v>204</v>
      </c>
      <c r="C327" s="165" t="s">
        <v>869</v>
      </c>
      <c r="D327" s="172" t="s">
        <v>870</v>
      </c>
      <c r="E327" s="122">
        <v>25.992123598909423</v>
      </c>
      <c r="F327" s="213">
        <f t="shared" si="115"/>
        <v>785</v>
      </c>
      <c r="G327" s="174">
        <v>38</v>
      </c>
      <c r="H327" s="174">
        <v>15</v>
      </c>
      <c r="I327" s="174">
        <v>12</v>
      </c>
      <c r="J327" s="174">
        <v>13</v>
      </c>
      <c r="K327" s="174">
        <v>13</v>
      </c>
      <c r="L327" s="174">
        <v>11</v>
      </c>
      <c r="M327" s="174">
        <v>11</v>
      </c>
      <c r="N327" s="174">
        <v>13</v>
      </c>
      <c r="O327" s="174">
        <v>11</v>
      </c>
      <c r="P327" s="174">
        <v>13</v>
      </c>
      <c r="Q327" s="174">
        <v>14</v>
      </c>
      <c r="R327" s="174">
        <v>14</v>
      </c>
      <c r="S327" s="174">
        <v>13</v>
      </c>
      <c r="T327" s="174">
        <v>12</v>
      </c>
      <c r="U327" s="174">
        <v>11</v>
      </c>
      <c r="V327" s="174">
        <v>14</v>
      </c>
      <c r="W327" s="174">
        <v>14</v>
      </c>
      <c r="X327" s="174">
        <v>14</v>
      </c>
      <c r="Y327" s="174">
        <v>14</v>
      </c>
      <c r="Z327" s="174">
        <v>12</v>
      </c>
      <c r="AA327" s="174">
        <v>68</v>
      </c>
      <c r="AB327" s="174">
        <v>65</v>
      </c>
      <c r="AC327" s="174">
        <v>53</v>
      </c>
      <c r="AD327" s="174">
        <v>56</v>
      </c>
      <c r="AE327" s="174">
        <v>53</v>
      </c>
      <c r="AF327" s="174">
        <v>44</v>
      </c>
      <c r="AG327" s="174">
        <v>47</v>
      </c>
      <c r="AH327" s="174">
        <v>35</v>
      </c>
      <c r="AI327" s="174">
        <v>27</v>
      </c>
      <c r="AJ327" s="174">
        <v>21</v>
      </c>
      <c r="AK327" s="174">
        <v>15</v>
      </c>
      <c r="AL327" s="174">
        <v>10</v>
      </c>
      <c r="AM327" s="174">
        <v>5</v>
      </c>
      <c r="AN327" s="175">
        <v>4</v>
      </c>
      <c r="AO327" s="176">
        <v>4</v>
      </c>
      <c r="AP327" s="174">
        <v>17</v>
      </c>
      <c r="AQ327" s="175">
        <v>21</v>
      </c>
      <c r="AR327" s="177">
        <v>46</v>
      </c>
      <c r="AS327" s="178">
        <v>363</v>
      </c>
      <c r="AT327" s="176">
        <v>32</v>
      </c>
      <c r="AU327" s="174">
        <v>32</v>
      </c>
      <c r="AV327" s="175">
        <v>143</v>
      </c>
      <c r="AW327" s="178">
        <v>28</v>
      </c>
      <c r="AX327" s="119" t="s">
        <v>62</v>
      </c>
      <c r="AY327" s="155" t="s">
        <v>66</v>
      </c>
      <c r="AZ327" s="156" t="s">
        <v>871</v>
      </c>
    </row>
    <row r="328" spans="1:52" s="183" customFormat="1" ht="16.5" hidden="1" customHeight="1" x14ac:dyDescent="0.2">
      <c r="A328" s="171">
        <v>220702</v>
      </c>
      <c r="B328" s="165" t="s">
        <v>204</v>
      </c>
      <c r="C328" s="165" t="s">
        <v>872</v>
      </c>
      <c r="D328" s="214" t="s">
        <v>873</v>
      </c>
      <c r="E328" s="122">
        <v>15.51045137837019</v>
      </c>
      <c r="F328" s="213">
        <f t="shared" si="115"/>
        <v>470</v>
      </c>
      <c r="G328" s="174">
        <v>23</v>
      </c>
      <c r="H328" s="174">
        <v>9</v>
      </c>
      <c r="I328" s="174">
        <v>7</v>
      </c>
      <c r="J328" s="174">
        <v>8</v>
      </c>
      <c r="K328" s="174">
        <v>8</v>
      </c>
      <c r="L328" s="174">
        <v>7</v>
      </c>
      <c r="M328" s="174">
        <v>6</v>
      </c>
      <c r="N328" s="174">
        <v>8</v>
      </c>
      <c r="O328" s="174">
        <v>7</v>
      </c>
      <c r="P328" s="174">
        <v>8</v>
      </c>
      <c r="Q328" s="174">
        <v>9</v>
      </c>
      <c r="R328" s="174">
        <v>9</v>
      </c>
      <c r="S328" s="174">
        <v>8</v>
      </c>
      <c r="T328" s="174">
        <v>7</v>
      </c>
      <c r="U328" s="174">
        <v>6</v>
      </c>
      <c r="V328" s="174">
        <v>8</v>
      </c>
      <c r="W328" s="174">
        <v>9</v>
      </c>
      <c r="X328" s="174">
        <v>8</v>
      </c>
      <c r="Y328" s="174">
        <v>9</v>
      </c>
      <c r="Z328" s="174">
        <v>7</v>
      </c>
      <c r="AA328" s="174">
        <v>40</v>
      </c>
      <c r="AB328" s="174">
        <v>39</v>
      </c>
      <c r="AC328" s="174">
        <v>31</v>
      </c>
      <c r="AD328" s="174">
        <v>33</v>
      </c>
      <c r="AE328" s="174">
        <v>32</v>
      </c>
      <c r="AF328" s="174">
        <v>27</v>
      </c>
      <c r="AG328" s="174">
        <v>28</v>
      </c>
      <c r="AH328" s="174">
        <v>21</v>
      </c>
      <c r="AI328" s="174">
        <v>16</v>
      </c>
      <c r="AJ328" s="174">
        <v>12</v>
      </c>
      <c r="AK328" s="174">
        <v>9</v>
      </c>
      <c r="AL328" s="174">
        <v>6</v>
      </c>
      <c r="AM328" s="174">
        <v>3</v>
      </c>
      <c r="AN328" s="175">
        <v>2</v>
      </c>
      <c r="AO328" s="176">
        <v>3</v>
      </c>
      <c r="AP328" s="174">
        <v>10</v>
      </c>
      <c r="AQ328" s="175">
        <v>12</v>
      </c>
      <c r="AR328" s="177">
        <v>28</v>
      </c>
      <c r="AS328" s="178">
        <v>217</v>
      </c>
      <c r="AT328" s="176">
        <v>19</v>
      </c>
      <c r="AU328" s="174">
        <v>19</v>
      </c>
      <c r="AV328" s="175">
        <v>85</v>
      </c>
      <c r="AW328" s="178">
        <v>17</v>
      </c>
      <c r="AX328" s="119" t="s">
        <v>62</v>
      </c>
      <c r="AY328" s="155" t="s">
        <v>66</v>
      </c>
      <c r="AZ328" s="156" t="s">
        <v>874</v>
      </c>
    </row>
    <row r="329" spans="1:52" s="90" customFormat="1" ht="16.5" hidden="1" customHeight="1" x14ac:dyDescent="0.2">
      <c r="A329" s="158">
        <v>220703</v>
      </c>
      <c r="B329" s="158"/>
      <c r="C329" s="158" t="s">
        <v>22</v>
      </c>
      <c r="D329" s="158" t="s">
        <v>875</v>
      </c>
      <c r="E329" s="158">
        <f>SUM(E331)</f>
        <v>100</v>
      </c>
      <c r="F329" s="158">
        <f t="shared" si="115"/>
        <v>2222</v>
      </c>
      <c r="G329" s="158">
        <v>53</v>
      </c>
      <c r="H329" s="158">
        <v>55</v>
      </c>
      <c r="I329" s="158">
        <v>32</v>
      </c>
      <c r="J329" s="158">
        <v>34</v>
      </c>
      <c r="K329" s="158">
        <v>42</v>
      </c>
      <c r="L329" s="158">
        <v>26</v>
      </c>
      <c r="M329" s="158">
        <v>35</v>
      </c>
      <c r="N329" s="158">
        <v>30</v>
      </c>
      <c r="O329" s="158">
        <v>23</v>
      </c>
      <c r="P329" s="158">
        <v>40</v>
      </c>
      <c r="Q329" s="158">
        <v>34</v>
      </c>
      <c r="R329" s="158">
        <v>43</v>
      </c>
      <c r="S329" s="158">
        <v>32</v>
      </c>
      <c r="T329" s="158">
        <v>39</v>
      </c>
      <c r="U329" s="158">
        <v>32</v>
      </c>
      <c r="V329" s="158">
        <v>39</v>
      </c>
      <c r="W329" s="158">
        <v>38</v>
      </c>
      <c r="X329" s="158">
        <v>29</v>
      </c>
      <c r="Y329" s="158">
        <v>35</v>
      </c>
      <c r="Z329" s="158">
        <v>31</v>
      </c>
      <c r="AA329" s="158">
        <v>172</v>
      </c>
      <c r="AB329" s="158">
        <v>148</v>
      </c>
      <c r="AC329" s="158">
        <v>194</v>
      </c>
      <c r="AD329" s="158">
        <v>162</v>
      </c>
      <c r="AE329" s="158">
        <v>156</v>
      </c>
      <c r="AF329" s="158">
        <v>151</v>
      </c>
      <c r="AG329" s="158">
        <v>129</v>
      </c>
      <c r="AH329" s="158">
        <v>121</v>
      </c>
      <c r="AI329" s="158">
        <v>97</v>
      </c>
      <c r="AJ329" s="158">
        <v>70</v>
      </c>
      <c r="AK329" s="158">
        <v>48</v>
      </c>
      <c r="AL329" s="158">
        <v>26</v>
      </c>
      <c r="AM329" s="158">
        <v>17</v>
      </c>
      <c r="AN329" s="184">
        <v>9</v>
      </c>
      <c r="AO329" s="185">
        <v>2</v>
      </c>
      <c r="AP329" s="158">
        <v>33</v>
      </c>
      <c r="AQ329" s="184">
        <v>20</v>
      </c>
      <c r="AR329" s="186">
        <v>62</v>
      </c>
      <c r="AS329" s="187">
        <v>1033</v>
      </c>
      <c r="AT329" s="185">
        <v>80</v>
      </c>
      <c r="AU329" s="158">
        <v>79</v>
      </c>
      <c r="AV329" s="184">
        <v>474</v>
      </c>
      <c r="AW329" s="187">
        <v>85</v>
      </c>
      <c r="AX329" s="119"/>
      <c r="AY329" s="182"/>
      <c r="AZ329" s="162"/>
    </row>
    <row r="330" spans="1:52" s="180" customFormat="1" ht="16.5" hidden="1" customHeight="1" x14ac:dyDescent="0.2">
      <c r="A330" s="109"/>
      <c r="B330" s="104"/>
      <c r="C330" s="106"/>
      <c r="D330" s="105"/>
      <c r="E330" s="122"/>
      <c r="F330" s="149">
        <f t="shared" si="115"/>
        <v>100</v>
      </c>
      <c r="G330" s="150">
        <f>G$329*100/$F329</f>
        <v>2.3852385238523852</v>
      </c>
      <c r="H330" s="150">
        <f t="shared" ref="H330:AW330" si="124">H$329*100/$F329</f>
        <v>2.4752475247524752</v>
      </c>
      <c r="I330" s="150">
        <f t="shared" si="124"/>
        <v>1.4401440144014401</v>
      </c>
      <c r="J330" s="150">
        <f t="shared" si="124"/>
        <v>1.5301530153015301</v>
      </c>
      <c r="K330" s="150">
        <f t="shared" si="124"/>
        <v>1.8901890189018902</v>
      </c>
      <c r="L330" s="150">
        <f t="shared" si="124"/>
        <v>1.1701170117011701</v>
      </c>
      <c r="M330" s="150">
        <f t="shared" si="124"/>
        <v>1.5751575157515751</v>
      </c>
      <c r="N330" s="150">
        <f t="shared" si="124"/>
        <v>1.3501350135013501</v>
      </c>
      <c r="O330" s="150">
        <f t="shared" si="124"/>
        <v>1.0351035103510351</v>
      </c>
      <c r="P330" s="150">
        <f t="shared" si="124"/>
        <v>1.8001800180018002</v>
      </c>
      <c r="Q330" s="150">
        <f t="shared" si="124"/>
        <v>1.5301530153015301</v>
      </c>
      <c r="R330" s="150">
        <f t="shared" si="124"/>
        <v>1.9351935193519352</v>
      </c>
      <c r="S330" s="150">
        <f t="shared" si="124"/>
        <v>1.4401440144014401</v>
      </c>
      <c r="T330" s="150">
        <f t="shared" si="124"/>
        <v>1.7551755175517552</v>
      </c>
      <c r="U330" s="150">
        <f t="shared" si="124"/>
        <v>1.4401440144014401</v>
      </c>
      <c r="V330" s="150">
        <f t="shared" si="124"/>
        <v>1.7551755175517552</v>
      </c>
      <c r="W330" s="150">
        <f t="shared" si="124"/>
        <v>1.7101710171017102</v>
      </c>
      <c r="X330" s="150">
        <f t="shared" si="124"/>
        <v>1.3051305130513051</v>
      </c>
      <c r="Y330" s="150">
        <f t="shared" si="124"/>
        <v>1.5751575157515751</v>
      </c>
      <c r="Z330" s="150">
        <f t="shared" si="124"/>
        <v>1.3951395139513951</v>
      </c>
      <c r="AA330" s="150">
        <f t="shared" si="124"/>
        <v>7.7407740774077407</v>
      </c>
      <c r="AB330" s="150">
        <f t="shared" si="124"/>
        <v>6.6606660666066606</v>
      </c>
      <c r="AC330" s="150">
        <f t="shared" si="124"/>
        <v>8.7308730873087317</v>
      </c>
      <c r="AD330" s="150">
        <f t="shared" si="124"/>
        <v>7.2907290729072907</v>
      </c>
      <c r="AE330" s="150">
        <f t="shared" si="124"/>
        <v>7.0207020702070206</v>
      </c>
      <c r="AF330" s="150">
        <f t="shared" si="124"/>
        <v>6.7956795679567961</v>
      </c>
      <c r="AG330" s="150">
        <f t="shared" si="124"/>
        <v>5.805580558055806</v>
      </c>
      <c r="AH330" s="150">
        <f t="shared" si="124"/>
        <v>5.4455445544554459</v>
      </c>
      <c r="AI330" s="150">
        <f t="shared" si="124"/>
        <v>4.3654365436543658</v>
      </c>
      <c r="AJ330" s="150">
        <f t="shared" si="124"/>
        <v>3.1503150315031503</v>
      </c>
      <c r="AK330" s="150">
        <f t="shared" si="124"/>
        <v>2.1602160216021602</v>
      </c>
      <c r="AL330" s="150">
        <f t="shared" si="124"/>
        <v>1.1701170117011701</v>
      </c>
      <c r="AM330" s="150">
        <f t="shared" si="124"/>
        <v>0.76507650765076507</v>
      </c>
      <c r="AN330" s="151">
        <f t="shared" si="124"/>
        <v>0.40504050405040504</v>
      </c>
      <c r="AO330" s="152">
        <f t="shared" si="124"/>
        <v>9.0009000900090008E-2</v>
      </c>
      <c r="AP330" s="150">
        <f t="shared" si="124"/>
        <v>1.4851485148514851</v>
      </c>
      <c r="AQ330" s="151">
        <f t="shared" si="124"/>
        <v>0.90009000900090008</v>
      </c>
      <c r="AR330" s="153">
        <f t="shared" si="124"/>
        <v>2.7902790279027903</v>
      </c>
      <c r="AS330" s="154">
        <f t="shared" si="124"/>
        <v>46.489648964896489</v>
      </c>
      <c r="AT330" s="152">
        <f t="shared" si="124"/>
        <v>3.6003600360036003</v>
      </c>
      <c r="AU330" s="150">
        <f t="shared" si="124"/>
        <v>3.5553555355535553</v>
      </c>
      <c r="AV330" s="151">
        <f t="shared" si="124"/>
        <v>21.332133213321331</v>
      </c>
      <c r="AW330" s="154">
        <f t="shared" si="124"/>
        <v>3.8253825382538253</v>
      </c>
      <c r="AX330" s="119"/>
      <c r="AY330" s="155"/>
      <c r="AZ330" s="156"/>
    </row>
    <row r="331" spans="1:52" s="183" customFormat="1" ht="16.5" hidden="1" customHeight="1" x14ac:dyDescent="0.2">
      <c r="A331" s="171">
        <v>220703</v>
      </c>
      <c r="B331" s="165" t="s">
        <v>191</v>
      </c>
      <c r="C331" s="165" t="s">
        <v>876</v>
      </c>
      <c r="D331" s="172" t="s">
        <v>877</v>
      </c>
      <c r="E331" s="122">
        <v>100</v>
      </c>
      <c r="F331" s="213">
        <f t="shared" si="115"/>
        <v>2222</v>
      </c>
      <c r="G331" s="189">
        <v>53</v>
      </c>
      <c r="H331" s="189">
        <v>55</v>
      </c>
      <c r="I331" s="189">
        <v>32</v>
      </c>
      <c r="J331" s="189">
        <v>34</v>
      </c>
      <c r="K331" s="189">
        <v>42</v>
      </c>
      <c r="L331" s="189">
        <v>26</v>
      </c>
      <c r="M331" s="189">
        <v>35</v>
      </c>
      <c r="N331" s="189">
        <v>30</v>
      </c>
      <c r="O331" s="189">
        <v>23</v>
      </c>
      <c r="P331" s="189">
        <v>40</v>
      </c>
      <c r="Q331" s="189">
        <v>34</v>
      </c>
      <c r="R331" s="189">
        <v>43</v>
      </c>
      <c r="S331" s="189">
        <v>32</v>
      </c>
      <c r="T331" s="189">
        <v>39</v>
      </c>
      <c r="U331" s="189">
        <v>32</v>
      </c>
      <c r="V331" s="189">
        <v>39</v>
      </c>
      <c r="W331" s="189">
        <v>38</v>
      </c>
      <c r="X331" s="189">
        <v>29</v>
      </c>
      <c r="Y331" s="189">
        <v>35</v>
      </c>
      <c r="Z331" s="189">
        <v>31</v>
      </c>
      <c r="AA331" s="189">
        <v>172</v>
      </c>
      <c r="AB331" s="189">
        <v>148</v>
      </c>
      <c r="AC331" s="189">
        <v>194</v>
      </c>
      <c r="AD331" s="189">
        <v>162</v>
      </c>
      <c r="AE331" s="189">
        <v>156</v>
      </c>
      <c r="AF331" s="189">
        <v>151</v>
      </c>
      <c r="AG331" s="189">
        <v>129</v>
      </c>
      <c r="AH331" s="189">
        <v>121</v>
      </c>
      <c r="AI331" s="189">
        <v>97</v>
      </c>
      <c r="AJ331" s="189">
        <v>70</v>
      </c>
      <c r="AK331" s="189">
        <v>48</v>
      </c>
      <c r="AL331" s="189">
        <v>26</v>
      </c>
      <c r="AM331" s="189">
        <v>17</v>
      </c>
      <c r="AN331" s="190">
        <v>9</v>
      </c>
      <c r="AO331" s="191">
        <v>2</v>
      </c>
      <c r="AP331" s="189">
        <v>33</v>
      </c>
      <c r="AQ331" s="190">
        <v>20</v>
      </c>
      <c r="AR331" s="192">
        <v>62</v>
      </c>
      <c r="AS331" s="193">
        <v>1033</v>
      </c>
      <c r="AT331" s="191">
        <v>80</v>
      </c>
      <c r="AU331" s="189">
        <v>79</v>
      </c>
      <c r="AV331" s="190">
        <v>474</v>
      </c>
      <c r="AW331" s="194">
        <v>85</v>
      </c>
      <c r="AX331" s="119" t="s">
        <v>62</v>
      </c>
      <c r="AY331" s="155" t="s">
        <v>62</v>
      </c>
      <c r="AZ331" s="156" t="s">
        <v>878</v>
      </c>
    </row>
    <row r="332" spans="1:52" s="90" customFormat="1" ht="16.5" hidden="1" customHeight="1" x14ac:dyDescent="0.2">
      <c r="A332" s="158">
        <v>220704</v>
      </c>
      <c r="B332" s="158"/>
      <c r="C332" s="158" t="s">
        <v>22</v>
      </c>
      <c r="D332" s="158" t="s">
        <v>65</v>
      </c>
      <c r="E332" s="158">
        <f>SUM(E334:E335)</f>
        <v>100</v>
      </c>
      <c r="F332" s="158">
        <f t="shared" si="115"/>
        <v>884</v>
      </c>
      <c r="G332" s="158">
        <v>37</v>
      </c>
      <c r="H332" s="158">
        <v>20</v>
      </c>
      <c r="I332" s="158">
        <v>14</v>
      </c>
      <c r="J332" s="158">
        <v>17</v>
      </c>
      <c r="K332" s="158">
        <v>17</v>
      </c>
      <c r="L332" s="158">
        <v>15</v>
      </c>
      <c r="M332" s="158">
        <v>17</v>
      </c>
      <c r="N332" s="158">
        <v>14</v>
      </c>
      <c r="O332" s="158">
        <v>14</v>
      </c>
      <c r="P332" s="158">
        <f t="shared" ref="P332:AD332" si="125">+SUM(P334:P335)</f>
        <v>11</v>
      </c>
      <c r="Q332" s="158">
        <f t="shared" si="125"/>
        <v>9</v>
      </c>
      <c r="R332" s="158">
        <f t="shared" si="125"/>
        <v>10</v>
      </c>
      <c r="S332" s="158">
        <f t="shared" si="125"/>
        <v>13</v>
      </c>
      <c r="T332" s="158">
        <f t="shared" si="125"/>
        <v>16</v>
      </c>
      <c r="U332" s="158">
        <f t="shared" si="125"/>
        <v>9</v>
      </c>
      <c r="V332" s="158">
        <f t="shared" si="125"/>
        <v>19</v>
      </c>
      <c r="W332" s="158">
        <f t="shared" si="125"/>
        <v>12</v>
      </c>
      <c r="X332" s="158">
        <f t="shared" si="125"/>
        <v>15</v>
      </c>
      <c r="Y332" s="158">
        <f t="shared" si="125"/>
        <v>10</v>
      </c>
      <c r="Z332" s="158">
        <f t="shared" si="125"/>
        <v>13</v>
      </c>
      <c r="AA332" s="158">
        <f t="shared" si="125"/>
        <v>49</v>
      </c>
      <c r="AB332" s="158">
        <f t="shared" si="125"/>
        <v>50</v>
      </c>
      <c r="AC332" s="158">
        <f t="shared" si="125"/>
        <v>75</v>
      </c>
      <c r="AD332" s="158">
        <f t="shared" si="125"/>
        <v>51</v>
      </c>
      <c r="AE332" s="158">
        <f t="shared" ref="AE332:AW332" si="126">+SUM(AE334:AE335)</f>
        <v>49</v>
      </c>
      <c r="AF332" s="158">
        <f t="shared" si="126"/>
        <v>51</v>
      </c>
      <c r="AG332" s="158">
        <f t="shared" si="126"/>
        <v>55</v>
      </c>
      <c r="AH332" s="158">
        <f t="shared" si="126"/>
        <v>60</v>
      </c>
      <c r="AI332" s="158">
        <f t="shared" si="126"/>
        <v>51</v>
      </c>
      <c r="AJ332" s="158">
        <f t="shared" si="126"/>
        <v>28</v>
      </c>
      <c r="AK332" s="158">
        <f t="shared" si="126"/>
        <v>25</v>
      </c>
      <c r="AL332" s="158">
        <f t="shared" si="126"/>
        <v>15</v>
      </c>
      <c r="AM332" s="158">
        <f t="shared" si="126"/>
        <v>11</v>
      </c>
      <c r="AN332" s="158">
        <f t="shared" si="126"/>
        <v>12</v>
      </c>
      <c r="AO332" s="158">
        <f t="shared" si="126"/>
        <v>4</v>
      </c>
      <c r="AP332" s="158">
        <f t="shared" si="126"/>
        <v>26</v>
      </c>
      <c r="AQ332" s="158">
        <f t="shared" si="126"/>
        <v>11</v>
      </c>
      <c r="AR332" s="158">
        <f t="shared" si="126"/>
        <v>47</v>
      </c>
      <c r="AS332" s="158">
        <f t="shared" si="126"/>
        <v>365</v>
      </c>
      <c r="AT332" s="158">
        <f t="shared" si="126"/>
        <v>23</v>
      </c>
      <c r="AU332" s="158">
        <f t="shared" si="126"/>
        <v>40</v>
      </c>
      <c r="AV332" s="158">
        <f t="shared" si="126"/>
        <v>117</v>
      </c>
      <c r="AW332" s="158">
        <f t="shared" si="126"/>
        <v>38</v>
      </c>
      <c r="AX332" s="119"/>
      <c r="AY332" s="182"/>
      <c r="AZ332" s="162"/>
    </row>
    <row r="333" spans="1:52" s="180" customFormat="1" ht="16.5" hidden="1" customHeight="1" x14ac:dyDescent="0.2">
      <c r="A333" s="109"/>
      <c r="B333" s="104"/>
      <c r="C333" s="106"/>
      <c r="D333" s="105"/>
      <c r="E333" s="122"/>
      <c r="F333" s="149">
        <f t="shared" si="115"/>
        <v>100.00000000000001</v>
      </c>
      <c r="G333" s="150">
        <f>G$332*100/$F332</f>
        <v>4.1855203619909505</v>
      </c>
      <c r="H333" s="150">
        <f t="shared" ref="H333:AW333" si="127">H$332*100/$F332</f>
        <v>2.2624434389140271</v>
      </c>
      <c r="I333" s="150">
        <f t="shared" si="127"/>
        <v>1.5837104072398189</v>
      </c>
      <c r="J333" s="150">
        <f t="shared" si="127"/>
        <v>1.9230769230769231</v>
      </c>
      <c r="K333" s="150">
        <f t="shared" si="127"/>
        <v>1.9230769230769231</v>
      </c>
      <c r="L333" s="150">
        <f t="shared" si="127"/>
        <v>1.6968325791855203</v>
      </c>
      <c r="M333" s="150">
        <f t="shared" si="127"/>
        <v>1.9230769230769231</v>
      </c>
      <c r="N333" s="150">
        <f t="shared" si="127"/>
        <v>1.5837104072398189</v>
      </c>
      <c r="O333" s="150">
        <f t="shared" si="127"/>
        <v>1.5837104072398189</v>
      </c>
      <c r="P333" s="150">
        <f t="shared" si="127"/>
        <v>1.244343891402715</v>
      </c>
      <c r="Q333" s="150">
        <f t="shared" si="127"/>
        <v>1.0180995475113122</v>
      </c>
      <c r="R333" s="150">
        <f t="shared" si="127"/>
        <v>1.1312217194570136</v>
      </c>
      <c r="S333" s="150">
        <f t="shared" si="127"/>
        <v>1.4705882352941178</v>
      </c>
      <c r="T333" s="150">
        <f t="shared" si="127"/>
        <v>1.8099547511312217</v>
      </c>
      <c r="U333" s="150">
        <f t="shared" si="127"/>
        <v>1.0180995475113122</v>
      </c>
      <c r="V333" s="150">
        <f t="shared" si="127"/>
        <v>2.1493212669683257</v>
      </c>
      <c r="W333" s="150">
        <f t="shared" si="127"/>
        <v>1.3574660633484164</v>
      </c>
      <c r="X333" s="150">
        <f t="shared" si="127"/>
        <v>1.6968325791855203</v>
      </c>
      <c r="Y333" s="150">
        <f t="shared" si="127"/>
        <v>1.1312217194570136</v>
      </c>
      <c r="Z333" s="150">
        <f t="shared" si="127"/>
        <v>1.4705882352941178</v>
      </c>
      <c r="AA333" s="150">
        <f t="shared" si="127"/>
        <v>5.5429864253393664</v>
      </c>
      <c r="AB333" s="150">
        <f t="shared" si="127"/>
        <v>5.6561085972850682</v>
      </c>
      <c r="AC333" s="150">
        <f t="shared" si="127"/>
        <v>8.4841628959276019</v>
      </c>
      <c r="AD333" s="150">
        <f t="shared" si="127"/>
        <v>5.7692307692307692</v>
      </c>
      <c r="AE333" s="150">
        <f t="shared" si="127"/>
        <v>5.5429864253393664</v>
      </c>
      <c r="AF333" s="150">
        <f t="shared" si="127"/>
        <v>5.7692307692307692</v>
      </c>
      <c r="AG333" s="150">
        <f t="shared" si="127"/>
        <v>6.2217194570135748</v>
      </c>
      <c r="AH333" s="150">
        <f t="shared" si="127"/>
        <v>6.7873303167420813</v>
      </c>
      <c r="AI333" s="150">
        <f t="shared" si="127"/>
        <v>5.7692307692307692</v>
      </c>
      <c r="AJ333" s="150">
        <f t="shared" si="127"/>
        <v>3.1674208144796379</v>
      </c>
      <c r="AK333" s="150">
        <f t="shared" si="127"/>
        <v>2.8280542986425341</v>
      </c>
      <c r="AL333" s="150">
        <f t="shared" si="127"/>
        <v>1.6968325791855203</v>
      </c>
      <c r="AM333" s="150">
        <f t="shared" si="127"/>
        <v>1.244343891402715</v>
      </c>
      <c r="AN333" s="151">
        <f t="shared" si="127"/>
        <v>1.3574660633484164</v>
      </c>
      <c r="AO333" s="152">
        <f t="shared" si="127"/>
        <v>0.45248868778280543</v>
      </c>
      <c r="AP333" s="150">
        <f t="shared" si="127"/>
        <v>2.9411764705882355</v>
      </c>
      <c r="AQ333" s="151">
        <f t="shared" si="127"/>
        <v>1.244343891402715</v>
      </c>
      <c r="AR333" s="153">
        <f t="shared" si="127"/>
        <v>5.3167420814479636</v>
      </c>
      <c r="AS333" s="154">
        <f t="shared" si="127"/>
        <v>41.289592760180994</v>
      </c>
      <c r="AT333" s="152">
        <f t="shared" si="127"/>
        <v>2.6018099547511313</v>
      </c>
      <c r="AU333" s="150">
        <f t="shared" si="127"/>
        <v>4.5248868778280542</v>
      </c>
      <c r="AV333" s="151">
        <f t="shared" si="127"/>
        <v>13.235294117647058</v>
      </c>
      <c r="AW333" s="154">
        <f t="shared" si="127"/>
        <v>4.2986425339366514</v>
      </c>
      <c r="AX333" s="119"/>
      <c r="AY333" s="155"/>
      <c r="AZ333" s="156"/>
    </row>
    <row r="334" spans="1:52" s="180" customFormat="1" ht="16.5" hidden="1" customHeight="1" x14ac:dyDescent="0.2">
      <c r="A334" s="171">
        <v>220704</v>
      </c>
      <c r="B334" s="165" t="s">
        <v>204</v>
      </c>
      <c r="C334" s="165" t="s">
        <v>879</v>
      </c>
      <c r="D334" s="172" t="s">
        <v>880</v>
      </c>
      <c r="E334" s="122">
        <v>48.578811369509047</v>
      </c>
      <c r="F334" s="213">
        <f t="shared" si="115"/>
        <v>428</v>
      </c>
      <c r="G334" s="174">
        <v>18</v>
      </c>
      <c r="H334" s="174">
        <v>10</v>
      </c>
      <c r="I334" s="174">
        <v>7</v>
      </c>
      <c r="J334" s="174">
        <v>8</v>
      </c>
      <c r="K334" s="174">
        <v>8</v>
      </c>
      <c r="L334" s="174">
        <v>7</v>
      </c>
      <c r="M334" s="174">
        <v>8</v>
      </c>
      <c r="N334" s="174">
        <v>7</v>
      </c>
      <c r="O334" s="174">
        <v>7</v>
      </c>
      <c r="P334" s="174">
        <v>5</v>
      </c>
      <c r="Q334" s="174">
        <v>4</v>
      </c>
      <c r="R334" s="174">
        <v>5</v>
      </c>
      <c r="S334" s="174">
        <v>6</v>
      </c>
      <c r="T334" s="174">
        <v>8</v>
      </c>
      <c r="U334" s="174">
        <v>4</v>
      </c>
      <c r="V334" s="174">
        <v>9</v>
      </c>
      <c r="W334" s="174">
        <v>6</v>
      </c>
      <c r="X334" s="174">
        <v>7</v>
      </c>
      <c r="Y334" s="174">
        <v>5</v>
      </c>
      <c r="Z334" s="174">
        <v>6</v>
      </c>
      <c r="AA334" s="174">
        <v>24</v>
      </c>
      <c r="AB334" s="174">
        <v>24</v>
      </c>
      <c r="AC334" s="174">
        <v>36</v>
      </c>
      <c r="AD334" s="174">
        <v>25</v>
      </c>
      <c r="AE334" s="174">
        <v>24</v>
      </c>
      <c r="AF334" s="174">
        <v>25</v>
      </c>
      <c r="AG334" s="174">
        <v>27</v>
      </c>
      <c r="AH334" s="174">
        <v>29</v>
      </c>
      <c r="AI334" s="174">
        <v>25</v>
      </c>
      <c r="AJ334" s="174">
        <v>14</v>
      </c>
      <c r="AK334" s="174">
        <v>12</v>
      </c>
      <c r="AL334" s="174">
        <v>7</v>
      </c>
      <c r="AM334" s="174">
        <v>5</v>
      </c>
      <c r="AN334" s="175">
        <v>6</v>
      </c>
      <c r="AO334" s="176">
        <v>2</v>
      </c>
      <c r="AP334" s="174">
        <v>13</v>
      </c>
      <c r="AQ334" s="175">
        <v>5</v>
      </c>
      <c r="AR334" s="177">
        <v>23</v>
      </c>
      <c r="AS334" s="178">
        <v>177</v>
      </c>
      <c r="AT334" s="176">
        <v>11</v>
      </c>
      <c r="AU334" s="174">
        <v>19</v>
      </c>
      <c r="AV334" s="175">
        <v>57</v>
      </c>
      <c r="AW334" s="178">
        <v>18</v>
      </c>
      <c r="AX334" s="119" t="s">
        <v>62</v>
      </c>
      <c r="AY334" s="155" t="s">
        <v>66</v>
      </c>
      <c r="AZ334" s="156" t="s">
        <v>881</v>
      </c>
    </row>
    <row r="335" spans="1:52" s="183" customFormat="1" ht="16.5" hidden="1" customHeight="1" x14ac:dyDescent="0.2">
      <c r="A335" s="171">
        <v>220704</v>
      </c>
      <c r="B335" s="165" t="s">
        <v>204</v>
      </c>
      <c r="C335" s="165" t="s">
        <v>882</v>
      </c>
      <c r="D335" s="172" t="s">
        <v>883</v>
      </c>
      <c r="E335" s="122">
        <v>51.421188630490953</v>
      </c>
      <c r="F335" s="213">
        <f t="shared" si="115"/>
        <v>456</v>
      </c>
      <c r="G335" s="174">
        <v>19</v>
      </c>
      <c r="H335" s="174">
        <v>10</v>
      </c>
      <c r="I335" s="174">
        <v>7</v>
      </c>
      <c r="J335" s="174">
        <v>9</v>
      </c>
      <c r="K335" s="174">
        <v>9</v>
      </c>
      <c r="L335" s="174">
        <v>8</v>
      </c>
      <c r="M335" s="174">
        <v>9</v>
      </c>
      <c r="N335" s="174">
        <v>7</v>
      </c>
      <c r="O335" s="174">
        <v>7</v>
      </c>
      <c r="P335" s="174">
        <v>6</v>
      </c>
      <c r="Q335" s="174">
        <v>5</v>
      </c>
      <c r="R335" s="174">
        <v>5</v>
      </c>
      <c r="S335" s="174">
        <v>7</v>
      </c>
      <c r="T335" s="174">
        <v>8</v>
      </c>
      <c r="U335" s="174">
        <v>5</v>
      </c>
      <c r="V335" s="174">
        <v>10</v>
      </c>
      <c r="W335" s="174">
        <v>6</v>
      </c>
      <c r="X335" s="174">
        <v>8</v>
      </c>
      <c r="Y335" s="174">
        <v>5</v>
      </c>
      <c r="Z335" s="174">
        <v>7</v>
      </c>
      <c r="AA335" s="174">
        <v>25</v>
      </c>
      <c r="AB335" s="174">
        <v>26</v>
      </c>
      <c r="AC335" s="174">
        <v>39</v>
      </c>
      <c r="AD335" s="174">
        <v>26</v>
      </c>
      <c r="AE335" s="174">
        <v>25</v>
      </c>
      <c r="AF335" s="174">
        <v>26</v>
      </c>
      <c r="AG335" s="174">
        <v>28</v>
      </c>
      <c r="AH335" s="174">
        <v>31</v>
      </c>
      <c r="AI335" s="174">
        <v>26</v>
      </c>
      <c r="AJ335" s="174">
        <v>14</v>
      </c>
      <c r="AK335" s="174">
        <v>13</v>
      </c>
      <c r="AL335" s="174">
        <v>8</v>
      </c>
      <c r="AM335" s="174">
        <v>6</v>
      </c>
      <c r="AN335" s="175">
        <v>6</v>
      </c>
      <c r="AO335" s="176">
        <v>2</v>
      </c>
      <c r="AP335" s="174">
        <v>13</v>
      </c>
      <c r="AQ335" s="175">
        <v>6</v>
      </c>
      <c r="AR335" s="177">
        <v>24</v>
      </c>
      <c r="AS335" s="178">
        <v>188</v>
      </c>
      <c r="AT335" s="176">
        <v>12</v>
      </c>
      <c r="AU335" s="174">
        <v>21</v>
      </c>
      <c r="AV335" s="175">
        <v>60</v>
      </c>
      <c r="AW335" s="178">
        <v>20</v>
      </c>
      <c r="AX335" s="119" t="s">
        <v>62</v>
      </c>
      <c r="AY335" s="155" t="s">
        <v>66</v>
      </c>
      <c r="AZ335" s="156" t="s">
        <v>884</v>
      </c>
    </row>
    <row r="336" spans="1:52" s="90" customFormat="1" ht="16.5" hidden="1" customHeight="1" x14ac:dyDescent="0.2">
      <c r="A336" s="158">
        <v>220705</v>
      </c>
      <c r="B336" s="158"/>
      <c r="C336" s="158" t="s">
        <v>22</v>
      </c>
      <c r="D336" s="158" t="s">
        <v>66</v>
      </c>
      <c r="E336" s="158">
        <f>SUM(E338:E339)</f>
        <v>100</v>
      </c>
      <c r="F336" s="158">
        <f t="shared" si="115"/>
        <v>3046</v>
      </c>
      <c r="G336" s="158">
        <v>44</v>
      </c>
      <c r="H336" s="158">
        <v>58</v>
      </c>
      <c r="I336" s="158">
        <v>59</v>
      </c>
      <c r="J336" s="158">
        <v>58</v>
      </c>
      <c r="K336" s="158">
        <v>59</v>
      </c>
      <c r="L336" s="158">
        <v>41</v>
      </c>
      <c r="M336" s="158">
        <v>61</v>
      </c>
      <c r="N336" s="158">
        <v>57</v>
      </c>
      <c r="O336" s="158">
        <v>53</v>
      </c>
      <c r="P336" s="158">
        <v>63</v>
      </c>
      <c r="Q336" s="158">
        <f t="shared" ref="Q336:AD336" si="128">+SUM(Q338:Q339)</f>
        <v>68</v>
      </c>
      <c r="R336" s="158">
        <f t="shared" si="128"/>
        <v>56</v>
      </c>
      <c r="S336" s="158">
        <f t="shared" si="128"/>
        <v>43</v>
      </c>
      <c r="T336" s="158">
        <f t="shared" si="128"/>
        <v>64</v>
      </c>
      <c r="U336" s="158">
        <f t="shared" si="128"/>
        <v>36</v>
      </c>
      <c r="V336" s="158">
        <f t="shared" si="128"/>
        <v>39</v>
      </c>
      <c r="W336" s="158">
        <f t="shared" si="128"/>
        <v>44</v>
      </c>
      <c r="X336" s="158">
        <f t="shared" si="128"/>
        <v>48</v>
      </c>
      <c r="Y336" s="158">
        <f t="shared" si="128"/>
        <v>31</v>
      </c>
      <c r="Z336" s="158">
        <f t="shared" si="128"/>
        <v>48</v>
      </c>
      <c r="AA336" s="158">
        <f t="shared" si="128"/>
        <v>152</v>
      </c>
      <c r="AB336" s="158">
        <f t="shared" si="128"/>
        <v>227</v>
      </c>
      <c r="AC336" s="158">
        <f t="shared" si="128"/>
        <v>220</v>
      </c>
      <c r="AD336" s="158">
        <f t="shared" si="128"/>
        <v>178</v>
      </c>
      <c r="AE336" s="158">
        <f t="shared" ref="AE336:AW336" si="129">+SUM(AE338:AE339)</f>
        <v>183</v>
      </c>
      <c r="AF336" s="158">
        <f t="shared" si="129"/>
        <v>177</v>
      </c>
      <c r="AG336" s="158">
        <f t="shared" si="129"/>
        <v>189</v>
      </c>
      <c r="AH336" s="158">
        <f t="shared" si="129"/>
        <v>196</v>
      </c>
      <c r="AI336" s="158">
        <f t="shared" si="129"/>
        <v>157</v>
      </c>
      <c r="AJ336" s="158">
        <f t="shared" si="129"/>
        <v>139</v>
      </c>
      <c r="AK336" s="158">
        <f t="shared" si="129"/>
        <v>79</v>
      </c>
      <c r="AL336" s="158">
        <f t="shared" si="129"/>
        <v>51</v>
      </c>
      <c r="AM336" s="158">
        <f t="shared" si="129"/>
        <v>36</v>
      </c>
      <c r="AN336" s="158">
        <f t="shared" si="129"/>
        <v>32</v>
      </c>
      <c r="AO336" s="158">
        <f t="shared" si="129"/>
        <v>5</v>
      </c>
      <c r="AP336" s="158">
        <f t="shared" si="129"/>
        <v>18</v>
      </c>
      <c r="AQ336" s="158">
        <f t="shared" si="129"/>
        <v>26</v>
      </c>
      <c r="AR336" s="158">
        <f t="shared" si="129"/>
        <v>53</v>
      </c>
      <c r="AS336" s="158">
        <f t="shared" si="129"/>
        <v>1235</v>
      </c>
      <c r="AT336" s="158">
        <f t="shared" si="129"/>
        <v>121</v>
      </c>
      <c r="AU336" s="158">
        <f t="shared" si="129"/>
        <v>90</v>
      </c>
      <c r="AV336" s="158">
        <f t="shared" si="129"/>
        <v>449</v>
      </c>
      <c r="AW336" s="158">
        <f t="shared" si="129"/>
        <v>93</v>
      </c>
      <c r="AX336" s="119"/>
      <c r="AY336" s="182"/>
      <c r="AZ336" s="162"/>
    </row>
    <row r="337" spans="1:52" s="180" customFormat="1" ht="16.5" hidden="1" customHeight="1" x14ac:dyDescent="0.2">
      <c r="A337" s="109"/>
      <c r="B337" s="104"/>
      <c r="C337" s="106"/>
      <c r="D337" s="105"/>
      <c r="E337" s="122"/>
      <c r="F337" s="149">
        <f t="shared" si="115"/>
        <v>100</v>
      </c>
      <c r="G337" s="150">
        <f>G$336*100/$F336</f>
        <v>1.4445173998686802</v>
      </c>
      <c r="H337" s="150">
        <f t="shared" ref="H337:AW337" si="130">H$336*100/$F336</f>
        <v>1.9041365725541695</v>
      </c>
      <c r="I337" s="150">
        <f t="shared" si="130"/>
        <v>1.9369665134602758</v>
      </c>
      <c r="J337" s="150">
        <f t="shared" si="130"/>
        <v>1.9041365725541695</v>
      </c>
      <c r="K337" s="150">
        <f t="shared" si="130"/>
        <v>1.9369665134602758</v>
      </c>
      <c r="L337" s="150">
        <f t="shared" si="130"/>
        <v>1.3460275771503611</v>
      </c>
      <c r="M337" s="150">
        <f t="shared" si="130"/>
        <v>2.0026263952724883</v>
      </c>
      <c r="N337" s="150">
        <f t="shared" si="130"/>
        <v>1.8713066316480631</v>
      </c>
      <c r="O337" s="150">
        <f t="shared" si="130"/>
        <v>1.7399868680236377</v>
      </c>
      <c r="P337" s="150">
        <f t="shared" si="130"/>
        <v>2.068286277084701</v>
      </c>
      <c r="Q337" s="150">
        <f t="shared" si="130"/>
        <v>2.2324359816152333</v>
      </c>
      <c r="R337" s="150">
        <f t="shared" si="130"/>
        <v>1.8384766907419567</v>
      </c>
      <c r="S337" s="150">
        <f t="shared" si="130"/>
        <v>1.4116874589625739</v>
      </c>
      <c r="T337" s="150">
        <f t="shared" si="130"/>
        <v>2.1011162179908078</v>
      </c>
      <c r="U337" s="150">
        <f t="shared" si="130"/>
        <v>1.1818778726198294</v>
      </c>
      <c r="V337" s="150">
        <f t="shared" si="130"/>
        <v>1.2803676953381484</v>
      </c>
      <c r="W337" s="150">
        <f t="shared" si="130"/>
        <v>1.4445173998686802</v>
      </c>
      <c r="X337" s="150">
        <f t="shared" si="130"/>
        <v>1.5758371634931057</v>
      </c>
      <c r="Y337" s="150">
        <f t="shared" si="130"/>
        <v>1.0177281680892973</v>
      </c>
      <c r="Z337" s="150">
        <f t="shared" si="130"/>
        <v>1.5758371634931057</v>
      </c>
      <c r="AA337" s="150">
        <f t="shared" si="130"/>
        <v>4.9901510177281683</v>
      </c>
      <c r="AB337" s="150">
        <f t="shared" si="130"/>
        <v>7.452396585686146</v>
      </c>
      <c r="AC337" s="150">
        <f t="shared" si="130"/>
        <v>7.2225869993434015</v>
      </c>
      <c r="AD337" s="150">
        <f t="shared" si="130"/>
        <v>5.8437294812869336</v>
      </c>
      <c r="AE337" s="150">
        <f t="shared" si="130"/>
        <v>6.0078791858174654</v>
      </c>
      <c r="AF337" s="150">
        <f t="shared" si="130"/>
        <v>5.8108995403808272</v>
      </c>
      <c r="AG337" s="150">
        <f t="shared" si="130"/>
        <v>6.2048588312541035</v>
      </c>
      <c r="AH337" s="150">
        <f t="shared" si="130"/>
        <v>6.434668417596848</v>
      </c>
      <c r="AI337" s="150">
        <f t="shared" si="130"/>
        <v>5.1543007222587001</v>
      </c>
      <c r="AJ337" s="150">
        <f t="shared" si="130"/>
        <v>4.5633617859487856</v>
      </c>
      <c r="AK337" s="150">
        <f t="shared" si="130"/>
        <v>2.5935653315824032</v>
      </c>
      <c r="AL337" s="150">
        <f t="shared" si="130"/>
        <v>1.6743269862114247</v>
      </c>
      <c r="AM337" s="150">
        <f t="shared" si="130"/>
        <v>1.1818778726198294</v>
      </c>
      <c r="AN337" s="151">
        <f t="shared" si="130"/>
        <v>1.0505581089954039</v>
      </c>
      <c r="AO337" s="152">
        <f t="shared" si="130"/>
        <v>0.16414970453053185</v>
      </c>
      <c r="AP337" s="150">
        <f t="shared" si="130"/>
        <v>0.59093893630991468</v>
      </c>
      <c r="AQ337" s="151">
        <f t="shared" si="130"/>
        <v>0.85357846355876554</v>
      </c>
      <c r="AR337" s="153">
        <f t="shared" si="130"/>
        <v>1.7399868680236377</v>
      </c>
      <c r="AS337" s="154">
        <f t="shared" si="130"/>
        <v>40.544977019041369</v>
      </c>
      <c r="AT337" s="152">
        <f t="shared" si="130"/>
        <v>3.9724228496388707</v>
      </c>
      <c r="AU337" s="150">
        <f t="shared" si="130"/>
        <v>2.9546946815495732</v>
      </c>
      <c r="AV337" s="151">
        <f t="shared" si="130"/>
        <v>14.74064346684176</v>
      </c>
      <c r="AW337" s="154">
        <f t="shared" si="130"/>
        <v>3.0531845042678922</v>
      </c>
      <c r="AX337" s="119"/>
      <c r="AY337" s="155"/>
      <c r="AZ337" s="156"/>
    </row>
    <row r="338" spans="1:52" s="180" customFormat="1" ht="16.5" hidden="1" customHeight="1" x14ac:dyDescent="0.2">
      <c r="A338" s="171">
        <v>220705</v>
      </c>
      <c r="B338" s="165" t="s">
        <v>191</v>
      </c>
      <c r="C338" s="165" t="s">
        <v>885</v>
      </c>
      <c r="D338" s="172" t="s">
        <v>886</v>
      </c>
      <c r="E338" s="122">
        <v>81.226626776364995</v>
      </c>
      <c r="F338" s="213">
        <f t="shared" si="115"/>
        <v>2474</v>
      </c>
      <c r="G338" s="174">
        <v>36</v>
      </c>
      <c r="H338" s="174">
        <v>47</v>
      </c>
      <c r="I338" s="174">
        <v>48</v>
      </c>
      <c r="J338" s="174">
        <v>47</v>
      </c>
      <c r="K338" s="174">
        <v>48</v>
      </c>
      <c r="L338" s="174">
        <v>33</v>
      </c>
      <c r="M338" s="174">
        <v>50</v>
      </c>
      <c r="N338" s="174">
        <v>46</v>
      </c>
      <c r="O338" s="174">
        <v>43</v>
      </c>
      <c r="P338" s="174">
        <v>51</v>
      </c>
      <c r="Q338" s="174">
        <v>55</v>
      </c>
      <c r="R338" s="174">
        <v>45</v>
      </c>
      <c r="S338" s="174">
        <v>35</v>
      </c>
      <c r="T338" s="174">
        <v>52</v>
      </c>
      <c r="U338" s="174">
        <v>29</v>
      </c>
      <c r="V338" s="174">
        <v>32</v>
      </c>
      <c r="W338" s="174">
        <v>36</v>
      </c>
      <c r="X338" s="174">
        <v>39</v>
      </c>
      <c r="Y338" s="174">
        <v>25</v>
      </c>
      <c r="Z338" s="174">
        <v>39</v>
      </c>
      <c r="AA338" s="174">
        <v>123</v>
      </c>
      <c r="AB338" s="174">
        <v>184</v>
      </c>
      <c r="AC338" s="174">
        <v>179</v>
      </c>
      <c r="AD338" s="174">
        <v>145</v>
      </c>
      <c r="AE338" s="174">
        <v>149</v>
      </c>
      <c r="AF338" s="174">
        <v>144</v>
      </c>
      <c r="AG338" s="174">
        <v>154</v>
      </c>
      <c r="AH338" s="174">
        <v>159</v>
      </c>
      <c r="AI338" s="174">
        <v>128</v>
      </c>
      <c r="AJ338" s="174">
        <v>113</v>
      </c>
      <c r="AK338" s="174">
        <v>64</v>
      </c>
      <c r="AL338" s="174">
        <v>41</v>
      </c>
      <c r="AM338" s="174">
        <v>29</v>
      </c>
      <c r="AN338" s="175">
        <v>26</v>
      </c>
      <c r="AO338" s="176">
        <v>4</v>
      </c>
      <c r="AP338" s="174">
        <v>15</v>
      </c>
      <c r="AQ338" s="175">
        <v>21</v>
      </c>
      <c r="AR338" s="177">
        <v>43</v>
      </c>
      <c r="AS338" s="178">
        <v>1003</v>
      </c>
      <c r="AT338" s="176">
        <v>98</v>
      </c>
      <c r="AU338" s="174">
        <v>73</v>
      </c>
      <c r="AV338" s="175">
        <v>365</v>
      </c>
      <c r="AW338" s="178">
        <v>76</v>
      </c>
      <c r="AX338" s="119" t="s">
        <v>62</v>
      </c>
      <c r="AY338" s="155" t="s">
        <v>66</v>
      </c>
      <c r="AZ338" s="156" t="s">
        <v>887</v>
      </c>
    </row>
    <row r="339" spans="1:52" s="183" customFormat="1" ht="16.5" hidden="1" customHeight="1" x14ac:dyDescent="0.2">
      <c r="A339" s="171">
        <v>220705</v>
      </c>
      <c r="B339" s="165" t="s">
        <v>204</v>
      </c>
      <c r="C339" s="165" t="s">
        <v>888</v>
      </c>
      <c r="D339" s="172" t="s">
        <v>889</v>
      </c>
      <c r="E339" s="122">
        <v>18.773373223635005</v>
      </c>
      <c r="F339" s="213">
        <f t="shared" si="115"/>
        <v>572</v>
      </c>
      <c r="G339" s="174">
        <v>8</v>
      </c>
      <c r="H339" s="174">
        <v>11</v>
      </c>
      <c r="I339" s="174">
        <v>11</v>
      </c>
      <c r="J339" s="174">
        <v>11</v>
      </c>
      <c r="K339" s="174">
        <v>11</v>
      </c>
      <c r="L339" s="174">
        <v>8</v>
      </c>
      <c r="M339" s="174">
        <v>11</v>
      </c>
      <c r="N339" s="174">
        <v>11</v>
      </c>
      <c r="O339" s="174">
        <v>10</v>
      </c>
      <c r="P339" s="174">
        <v>12</v>
      </c>
      <c r="Q339" s="174">
        <v>13</v>
      </c>
      <c r="R339" s="174">
        <v>11</v>
      </c>
      <c r="S339" s="174">
        <v>8</v>
      </c>
      <c r="T339" s="174">
        <v>12</v>
      </c>
      <c r="U339" s="174">
        <v>7</v>
      </c>
      <c r="V339" s="174">
        <v>7</v>
      </c>
      <c r="W339" s="174">
        <v>8</v>
      </c>
      <c r="X339" s="174">
        <v>9</v>
      </c>
      <c r="Y339" s="174">
        <v>6</v>
      </c>
      <c r="Z339" s="174">
        <v>9</v>
      </c>
      <c r="AA339" s="174">
        <v>29</v>
      </c>
      <c r="AB339" s="174">
        <v>43</v>
      </c>
      <c r="AC339" s="174">
        <v>41</v>
      </c>
      <c r="AD339" s="174">
        <v>33</v>
      </c>
      <c r="AE339" s="174">
        <v>34</v>
      </c>
      <c r="AF339" s="174">
        <v>33</v>
      </c>
      <c r="AG339" s="174">
        <v>35</v>
      </c>
      <c r="AH339" s="174">
        <v>37</v>
      </c>
      <c r="AI339" s="174">
        <v>29</v>
      </c>
      <c r="AJ339" s="174">
        <v>26</v>
      </c>
      <c r="AK339" s="174">
        <v>15</v>
      </c>
      <c r="AL339" s="174">
        <v>10</v>
      </c>
      <c r="AM339" s="174">
        <v>7</v>
      </c>
      <c r="AN339" s="175">
        <v>6</v>
      </c>
      <c r="AO339" s="176">
        <v>1</v>
      </c>
      <c r="AP339" s="174">
        <v>3</v>
      </c>
      <c r="AQ339" s="175">
        <v>5</v>
      </c>
      <c r="AR339" s="177">
        <v>10</v>
      </c>
      <c r="AS339" s="178">
        <v>232</v>
      </c>
      <c r="AT339" s="176">
        <v>23</v>
      </c>
      <c r="AU339" s="174">
        <v>17</v>
      </c>
      <c r="AV339" s="175">
        <v>84</v>
      </c>
      <c r="AW339" s="178">
        <v>17</v>
      </c>
      <c r="AX339" s="119" t="s">
        <v>62</v>
      </c>
      <c r="AY339" s="155" t="s">
        <v>66</v>
      </c>
      <c r="AZ339" s="156" t="s">
        <v>890</v>
      </c>
    </row>
    <row r="340" spans="1:52" s="90" customFormat="1" ht="16.5" hidden="1" customHeight="1" x14ac:dyDescent="0.2">
      <c r="A340" s="158">
        <v>220706</v>
      </c>
      <c r="B340" s="158"/>
      <c r="C340" s="158" t="s">
        <v>22</v>
      </c>
      <c r="D340" s="158" t="s">
        <v>67</v>
      </c>
      <c r="E340" s="158">
        <f>SUM(E342)</f>
        <v>100</v>
      </c>
      <c r="F340" s="158">
        <f t="shared" si="115"/>
        <v>1196</v>
      </c>
      <c r="G340" s="158">
        <v>25</v>
      </c>
      <c r="H340" s="158">
        <v>21</v>
      </c>
      <c r="I340" s="158">
        <v>24</v>
      </c>
      <c r="J340" s="158">
        <v>24</v>
      </c>
      <c r="K340" s="158">
        <v>20</v>
      </c>
      <c r="L340" s="158">
        <v>22</v>
      </c>
      <c r="M340" s="158">
        <v>16</v>
      </c>
      <c r="N340" s="158">
        <v>25</v>
      </c>
      <c r="O340" s="158">
        <v>23</v>
      </c>
      <c r="P340" s="158">
        <v>25</v>
      </c>
      <c r="Q340" s="158">
        <v>20</v>
      </c>
      <c r="R340" s="158">
        <v>26</v>
      </c>
      <c r="S340" s="158">
        <v>20</v>
      </c>
      <c r="T340" s="158">
        <v>15</v>
      </c>
      <c r="U340" s="158">
        <v>17</v>
      </c>
      <c r="V340" s="158">
        <v>25</v>
      </c>
      <c r="W340" s="158">
        <v>23</v>
      </c>
      <c r="X340" s="158">
        <v>22</v>
      </c>
      <c r="Y340" s="158">
        <v>14</v>
      </c>
      <c r="Z340" s="158">
        <v>18</v>
      </c>
      <c r="AA340" s="158">
        <v>67</v>
      </c>
      <c r="AB340" s="158">
        <v>94</v>
      </c>
      <c r="AC340" s="158">
        <v>68</v>
      </c>
      <c r="AD340" s="158">
        <v>94</v>
      </c>
      <c r="AE340" s="158">
        <v>94</v>
      </c>
      <c r="AF340" s="158">
        <v>83</v>
      </c>
      <c r="AG340" s="158">
        <v>73</v>
      </c>
      <c r="AH340" s="158">
        <v>74</v>
      </c>
      <c r="AI340" s="158">
        <v>39</v>
      </c>
      <c r="AJ340" s="158">
        <v>33</v>
      </c>
      <c r="AK340" s="158">
        <v>26</v>
      </c>
      <c r="AL340" s="158">
        <v>15</v>
      </c>
      <c r="AM340" s="158">
        <v>6</v>
      </c>
      <c r="AN340" s="184">
        <v>5</v>
      </c>
      <c r="AO340" s="185">
        <v>2</v>
      </c>
      <c r="AP340" s="158">
        <v>10</v>
      </c>
      <c r="AQ340" s="184">
        <v>15</v>
      </c>
      <c r="AR340" s="186">
        <v>32</v>
      </c>
      <c r="AS340" s="187">
        <v>531</v>
      </c>
      <c r="AT340" s="185">
        <v>42</v>
      </c>
      <c r="AU340" s="158">
        <v>52</v>
      </c>
      <c r="AV340" s="184">
        <v>205</v>
      </c>
      <c r="AW340" s="187">
        <v>34</v>
      </c>
      <c r="AX340" s="119"/>
      <c r="AY340" s="182"/>
      <c r="AZ340" s="162"/>
    </row>
    <row r="341" spans="1:52" s="180" customFormat="1" ht="16.5" hidden="1" customHeight="1" x14ac:dyDescent="0.2">
      <c r="A341" s="109"/>
      <c r="B341" s="104"/>
      <c r="C341" s="106"/>
      <c r="D341" s="105"/>
      <c r="E341" s="122"/>
      <c r="F341" s="149">
        <f t="shared" si="115"/>
        <v>100</v>
      </c>
      <c r="G341" s="150">
        <f>G$340*100/$F340</f>
        <v>2.0903010033444818</v>
      </c>
      <c r="H341" s="150">
        <f t="shared" ref="H341:AW341" si="131">H$340*100/$F340</f>
        <v>1.7558528428093645</v>
      </c>
      <c r="I341" s="150">
        <f t="shared" si="131"/>
        <v>2.0066889632107023</v>
      </c>
      <c r="J341" s="150">
        <f t="shared" si="131"/>
        <v>2.0066889632107023</v>
      </c>
      <c r="K341" s="150">
        <f t="shared" si="131"/>
        <v>1.6722408026755853</v>
      </c>
      <c r="L341" s="150">
        <f t="shared" si="131"/>
        <v>1.8394648829431439</v>
      </c>
      <c r="M341" s="150">
        <f t="shared" si="131"/>
        <v>1.3377926421404682</v>
      </c>
      <c r="N341" s="150">
        <f t="shared" si="131"/>
        <v>2.0903010033444818</v>
      </c>
      <c r="O341" s="150">
        <f t="shared" si="131"/>
        <v>1.9230769230769231</v>
      </c>
      <c r="P341" s="150">
        <f t="shared" si="131"/>
        <v>2.0903010033444818</v>
      </c>
      <c r="Q341" s="150">
        <f t="shared" si="131"/>
        <v>1.6722408026755853</v>
      </c>
      <c r="R341" s="150">
        <f t="shared" si="131"/>
        <v>2.1739130434782608</v>
      </c>
      <c r="S341" s="150">
        <f t="shared" si="131"/>
        <v>1.6722408026755853</v>
      </c>
      <c r="T341" s="150">
        <f t="shared" si="131"/>
        <v>1.254180602006689</v>
      </c>
      <c r="U341" s="150">
        <f t="shared" si="131"/>
        <v>1.4214046822742474</v>
      </c>
      <c r="V341" s="150">
        <f t="shared" si="131"/>
        <v>2.0903010033444818</v>
      </c>
      <c r="W341" s="150">
        <f t="shared" si="131"/>
        <v>1.9230769230769231</v>
      </c>
      <c r="X341" s="150">
        <f t="shared" si="131"/>
        <v>1.8394648829431439</v>
      </c>
      <c r="Y341" s="150">
        <f t="shared" si="131"/>
        <v>1.1705685618729098</v>
      </c>
      <c r="Z341" s="150">
        <f t="shared" si="131"/>
        <v>1.5050167224080269</v>
      </c>
      <c r="AA341" s="150">
        <f t="shared" si="131"/>
        <v>5.6020066889632103</v>
      </c>
      <c r="AB341" s="150">
        <f t="shared" si="131"/>
        <v>7.8595317725752505</v>
      </c>
      <c r="AC341" s="150">
        <f t="shared" si="131"/>
        <v>5.6856187290969897</v>
      </c>
      <c r="AD341" s="150">
        <f t="shared" si="131"/>
        <v>7.8595317725752505</v>
      </c>
      <c r="AE341" s="150">
        <f t="shared" si="131"/>
        <v>7.8595317725752505</v>
      </c>
      <c r="AF341" s="150">
        <f t="shared" si="131"/>
        <v>6.9397993311036785</v>
      </c>
      <c r="AG341" s="150">
        <f t="shared" si="131"/>
        <v>6.103678929765886</v>
      </c>
      <c r="AH341" s="150">
        <f t="shared" si="131"/>
        <v>6.1872909698996654</v>
      </c>
      <c r="AI341" s="150">
        <f t="shared" si="131"/>
        <v>3.2608695652173911</v>
      </c>
      <c r="AJ341" s="150">
        <f t="shared" si="131"/>
        <v>2.7591973244147159</v>
      </c>
      <c r="AK341" s="150">
        <f t="shared" si="131"/>
        <v>2.1739130434782608</v>
      </c>
      <c r="AL341" s="150">
        <f t="shared" si="131"/>
        <v>1.254180602006689</v>
      </c>
      <c r="AM341" s="150">
        <f t="shared" si="131"/>
        <v>0.50167224080267558</v>
      </c>
      <c r="AN341" s="151">
        <f t="shared" si="131"/>
        <v>0.41806020066889632</v>
      </c>
      <c r="AO341" s="152">
        <f t="shared" si="131"/>
        <v>0.16722408026755853</v>
      </c>
      <c r="AP341" s="150">
        <f t="shared" si="131"/>
        <v>0.83612040133779264</v>
      </c>
      <c r="AQ341" s="151">
        <f t="shared" si="131"/>
        <v>1.254180602006689</v>
      </c>
      <c r="AR341" s="153">
        <f t="shared" si="131"/>
        <v>2.6755852842809364</v>
      </c>
      <c r="AS341" s="154">
        <f t="shared" si="131"/>
        <v>44.397993311036792</v>
      </c>
      <c r="AT341" s="152">
        <f t="shared" si="131"/>
        <v>3.511705685618729</v>
      </c>
      <c r="AU341" s="150">
        <f t="shared" si="131"/>
        <v>4.3478260869565215</v>
      </c>
      <c r="AV341" s="151">
        <f t="shared" si="131"/>
        <v>17.140468227424748</v>
      </c>
      <c r="AW341" s="154">
        <f t="shared" si="131"/>
        <v>2.8428093645484949</v>
      </c>
      <c r="AX341" s="119"/>
      <c r="AY341" s="155"/>
      <c r="AZ341" s="156"/>
    </row>
    <row r="342" spans="1:52" s="183" customFormat="1" ht="16.5" hidden="1" customHeight="1" x14ac:dyDescent="0.2">
      <c r="A342" s="171">
        <v>220706</v>
      </c>
      <c r="B342" s="165" t="s">
        <v>204</v>
      </c>
      <c r="C342" s="165" t="s">
        <v>891</v>
      </c>
      <c r="D342" s="172" t="s">
        <v>892</v>
      </c>
      <c r="E342" s="122">
        <v>100</v>
      </c>
      <c r="F342" s="213">
        <f t="shared" si="115"/>
        <v>1196</v>
      </c>
      <c r="G342" s="189">
        <v>25</v>
      </c>
      <c r="H342" s="189">
        <v>21</v>
      </c>
      <c r="I342" s="189">
        <v>24</v>
      </c>
      <c r="J342" s="189">
        <v>24</v>
      </c>
      <c r="K342" s="189">
        <v>20</v>
      </c>
      <c r="L342" s="189">
        <v>22</v>
      </c>
      <c r="M342" s="189">
        <v>16</v>
      </c>
      <c r="N342" s="189">
        <v>25</v>
      </c>
      <c r="O342" s="189">
        <v>23</v>
      </c>
      <c r="P342" s="189">
        <v>25</v>
      </c>
      <c r="Q342" s="189">
        <v>20</v>
      </c>
      <c r="R342" s="189">
        <v>26</v>
      </c>
      <c r="S342" s="189">
        <v>20</v>
      </c>
      <c r="T342" s="189">
        <v>15</v>
      </c>
      <c r="U342" s="189">
        <v>17</v>
      </c>
      <c r="V342" s="189">
        <v>25</v>
      </c>
      <c r="W342" s="189">
        <v>23</v>
      </c>
      <c r="X342" s="189">
        <v>22</v>
      </c>
      <c r="Y342" s="189">
        <v>14</v>
      </c>
      <c r="Z342" s="189">
        <v>18</v>
      </c>
      <c r="AA342" s="189">
        <v>67</v>
      </c>
      <c r="AB342" s="189">
        <v>94</v>
      </c>
      <c r="AC342" s="189">
        <v>68</v>
      </c>
      <c r="AD342" s="189">
        <v>94</v>
      </c>
      <c r="AE342" s="189">
        <v>94</v>
      </c>
      <c r="AF342" s="189">
        <v>83</v>
      </c>
      <c r="AG342" s="189">
        <v>73</v>
      </c>
      <c r="AH342" s="189">
        <v>74</v>
      </c>
      <c r="AI342" s="189">
        <v>39</v>
      </c>
      <c r="AJ342" s="189">
        <v>33</v>
      </c>
      <c r="AK342" s="189">
        <v>26</v>
      </c>
      <c r="AL342" s="189">
        <v>15</v>
      </c>
      <c r="AM342" s="189">
        <v>6</v>
      </c>
      <c r="AN342" s="190">
        <v>5</v>
      </c>
      <c r="AO342" s="191">
        <v>2</v>
      </c>
      <c r="AP342" s="189">
        <v>10</v>
      </c>
      <c r="AQ342" s="190">
        <v>15</v>
      </c>
      <c r="AR342" s="192">
        <v>32</v>
      </c>
      <c r="AS342" s="193">
        <v>531</v>
      </c>
      <c r="AT342" s="191">
        <v>42</v>
      </c>
      <c r="AU342" s="189">
        <v>52</v>
      </c>
      <c r="AV342" s="190">
        <v>205</v>
      </c>
      <c r="AW342" s="194">
        <v>34</v>
      </c>
      <c r="AX342" s="119" t="s">
        <v>62</v>
      </c>
      <c r="AY342" s="155" t="s">
        <v>62</v>
      </c>
      <c r="AZ342" s="156" t="s">
        <v>893</v>
      </c>
    </row>
    <row r="343" spans="1:52" s="90" customFormat="1" ht="16.5" hidden="1" customHeight="1" x14ac:dyDescent="0.2">
      <c r="A343" s="158">
        <v>220707</v>
      </c>
      <c r="B343" s="158"/>
      <c r="C343" s="158" t="s">
        <v>22</v>
      </c>
      <c r="D343" s="158" t="s">
        <v>68</v>
      </c>
      <c r="E343" s="158">
        <f>SUM(E345:E347)</f>
        <v>100.00000000000001</v>
      </c>
      <c r="F343" s="158">
        <f t="shared" si="115"/>
        <v>3747</v>
      </c>
      <c r="G343" s="158">
        <v>59</v>
      </c>
      <c r="H343" s="158">
        <v>61</v>
      </c>
      <c r="I343" s="158">
        <v>73</v>
      </c>
      <c r="J343" s="158">
        <v>55</v>
      </c>
      <c r="K343" s="158">
        <v>73</v>
      </c>
      <c r="L343" s="158">
        <v>51</v>
      </c>
      <c r="M343" s="158">
        <v>64</v>
      </c>
      <c r="N343" s="158">
        <v>66</v>
      </c>
      <c r="O343" s="158">
        <v>53</v>
      </c>
      <c r="P343" s="158">
        <f t="shared" ref="P343:AD343" si="132">+SUM(P345:P347)</f>
        <v>59</v>
      </c>
      <c r="Q343" s="158">
        <f t="shared" si="132"/>
        <v>75</v>
      </c>
      <c r="R343" s="158">
        <f t="shared" si="132"/>
        <v>77</v>
      </c>
      <c r="S343" s="158">
        <f t="shared" si="132"/>
        <v>64</v>
      </c>
      <c r="T343" s="158">
        <f t="shared" si="132"/>
        <v>81</v>
      </c>
      <c r="U343" s="158">
        <f t="shared" si="132"/>
        <v>67</v>
      </c>
      <c r="V343" s="158">
        <f t="shared" si="132"/>
        <v>73</v>
      </c>
      <c r="W343" s="158">
        <f t="shared" si="132"/>
        <v>69</v>
      </c>
      <c r="X343" s="158">
        <f t="shared" si="132"/>
        <v>55</v>
      </c>
      <c r="Y343" s="158">
        <f t="shared" si="132"/>
        <v>66</v>
      </c>
      <c r="Z343" s="158">
        <f t="shared" si="132"/>
        <v>62</v>
      </c>
      <c r="AA343" s="158">
        <f t="shared" si="132"/>
        <v>314</v>
      </c>
      <c r="AB343" s="158">
        <f t="shared" si="132"/>
        <v>304</v>
      </c>
      <c r="AC343" s="158">
        <f t="shared" si="132"/>
        <v>278</v>
      </c>
      <c r="AD343" s="158">
        <f t="shared" si="132"/>
        <v>248</v>
      </c>
      <c r="AE343" s="158">
        <f t="shared" ref="AE343:AW343" si="133">+SUM(AE345:AE347)</f>
        <v>253</v>
      </c>
      <c r="AF343" s="158">
        <f t="shared" si="133"/>
        <v>253</v>
      </c>
      <c r="AG343" s="158">
        <f t="shared" si="133"/>
        <v>214</v>
      </c>
      <c r="AH343" s="158">
        <f t="shared" si="133"/>
        <v>204</v>
      </c>
      <c r="AI343" s="158">
        <f t="shared" si="133"/>
        <v>142</v>
      </c>
      <c r="AJ343" s="158">
        <f t="shared" si="133"/>
        <v>90</v>
      </c>
      <c r="AK343" s="158">
        <f t="shared" si="133"/>
        <v>67</v>
      </c>
      <c r="AL343" s="158">
        <f t="shared" si="133"/>
        <v>39</v>
      </c>
      <c r="AM343" s="158">
        <f t="shared" si="133"/>
        <v>23</v>
      </c>
      <c r="AN343" s="158">
        <f t="shared" si="133"/>
        <v>15</v>
      </c>
      <c r="AO343" s="158">
        <f t="shared" si="133"/>
        <v>1</v>
      </c>
      <c r="AP343" s="158">
        <f t="shared" si="133"/>
        <v>19</v>
      </c>
      <c r="AQ343" s="158">
        <f t="shared" si="133"/>
        <v>40</v>
      </c>
      <c r="AR343" s="158">
        <f t="shared" si="133"/>
        <v>73</v>
      </c>
      <c r="AS343" s="158">
        <f t="shared" si="133"/>
        <v>1762</v>
      </c>
      <c r="AT343" s="158">
        <f t="shared" si="133"/>
        <v>191</v>
      </c>
      <c r="AU343" s="158">
        <f t="shared" si="133"/>
        <v>162</v>
      </c>
      <c r="AV343" s="158">
        <f t="shared" si="133"/>
        <v>786</v>
      </c>
      <c r="AW343" s="158">
        <f t="shared" si="133"/>
        <v>86</v>
      </c>
      <c r="AX343" s="119"/>
      <c r="AY343" s="182"/>
      <c r="AZ343" s="162"/>
    </row>
    <row r="344" spans="1:52" s="180" customFormat="1" ht="16.5" hidden="1" customHeight="1" x14ac:dyDescent="0.2">
      <c r="A344" s="109"/>
      <c r="B344" s="104"/>
      <c r="C344" s="106"/>
      <c r="D344" s="105"/>
      <c r="E344" s="122"/>
      <c r="F344" s="149">
        <f t="shared" si="115"/>
        <v>100</v>
      </c>
      <c r="G344" s="150">
        <f>G$343*100/$F343</f>
        <v>1.5745930077395249</v>
      </c>
      <c r="H344" s="150">
        <f t="shared" ref="H344:AW344" si="134">H$343*100/$F343</f>
        <v>1.6279690419001869</v>
      </c>
      <c r="I344" s="150">
        <f t="shared" si="134"/>
        <v>1.9482252468641581</v>
      </c>
      <c r="J344" s="150">
        <f t="shared" si="134"/>
        <v>1.4678409394182013</v>
      </c>
      <c r="K344" s="150">
        <f t="shared" si="134"/>
        <v>1.9482252468641581</v>
      </c>
      <c r="L344" s="150">
        <f t="shared" si="134"/>
        <v>1.3610888710968776</v>
      </c>
      <c r="M344" s="150">
        <f t="shared" si="134"/>
        <v>1.7080330931411796</v>
      </c>
      <c r="N344" s="150">
        <f t="shared" si="134"/>
        <v>1.7614091273018415</v>
      </c>
      <c r="O344" s="150">
        <f t="shared" si="134"/>
        <v>1.4144649052575393</v>
      </c>
      <c r="P344" s="150">
        <f t="shared" si="134"/>
        <v>1.5745930077395249</v>
      </c>
      <c r="Q344" s="150">
        <f t="shared" si="134"/>
        <v>2.0016012810248198</v>
      </c>
      <c r="R344" s="150">
        <f t="shared" si="134"/>
        <v>2.0549773151854818</v>
      </c>
      <c r="S344" s="150">
        <f t="shared" si="134"/>
        <v>1.7080330931411796</v>
      </c>
      <c r="T344" s="150">
        <f t="shared" si="134"/>
        <v>2.1617293835068057</v>
      </c>
      <c r="U344" s="150">
        <f t="shared" si="134"/>
        <v>1.7880971443821725</v>
      </c>
      <c r="V344" s="150">
        <f t="shared" si="134"/>
        <v>1.9482252468641581</v>
      </c>
      <c r="W344" s="150">
        <f t="shared" si="134"/>
        <v>1.8414731785428342</v>
      </c>
      <c r="X344" s="150">
        <f t="shared" si="134"/>
        <v>1.4678409394182013</v>
      </c>
      <c r="Y344" s="150">
        <f t="shared" si="134"/>
        <v>1.7614091273018415</v>
      </c>
      <c r="Z344" s="150">
        <f t="shared" si="134"/>
        <v>1.6546570589805178</v>
      </c>
      <c r="AA344" s="150">
        <f t="shared" si="134"/>
        <v>8.3800373632239129</v>
      </c>
      <c r="AB344" s="150">
        <f t="shared" si="134"/>
        <v>8.1131571924206032</v>
      </c>
      <c r="AC344" s="150">
        <f t="shared" si="134"/>
        <v>7.4192687483319988</v>
      </c>
      <c r="AD344" s="150">
        <f t="shared" si="134"/>
        <v>6.6186282359220714</v>
      </c>
      <c r="AE344" s="150">
        <f t="shared" si="134"/>
        <v>6.7520683213237254</v>
      </c>
      <c r="AF344" s="150">
        <f t="shared" si="134"/>
        <v>6.7520683213237254</v>
      </c>
      <c r="AG344" s="150">
        <f t="shared" si="134"/>
        <v>5.7112356551908192</v>
      </c>
      <c r="AH344" s="150">
        <f t="shared" si="134"/>
        <v>5.4443554843875104</v>
      </c>
      <c r="AI344" s="150">
        <f t="shared" si="134"/>
        <v>3.7896984254069923</v>
      </c>
      <c r="AJ344" s="150">
        <f t="shared" si="134"/>
        <v>2.401921537229784</v>
      </c>
      <c r="AK344" s="150">
        <f t="shared" si="134"/>
        <v>1.7880971443821725</v>
      </c>
      <c r="AL344" s="150">
        <f t="shared" si="134"/>
        <v>1.0408326661329064</v>
      </c>
      <c r="AM344" s="150">
        <f t="shared" si="134"/>
        <v>0.61382439284761148</v>
      </c>
      <c r="AN344" s="151">
        <f t="shared" si="134"/>
        <v>0.40032025620496398</v>
      </c>
      <c r="AO344" s="152">
        <f t="shared" si="134"/>
        <v>2.6688017080330931E-2</v>
      </c>
      <c r="AP344" s="150">
        <f t="shared" si="134"/>
        <v>0.5070723245262877</v>
      </c>
      <c r="AQ344" s="151">
        <f t="shared" si="134"/>
        <v>1.0675206832132373</v>
      </c>
      <c r="AR344" s="153">
        <f t="shared" si="134"/>
        <v>1.9482252468641581</v>
      </c>
      <c r="AS344" s="154">
        <f t="shared" si="134"/>
        <v>47.024286095543104</v>
      </c>
      <c r="AT344" s="152">
        <f t="shared" si="134"/>
        <v>5.0974112623432077</v>
      </c>
      <c r="AU344" s="150">
        <f t="shared" si="134"/>
        <v>4.3234587670136113</v>
      </c>
      <c r="AV344" s="151">
        <f t="shared" si="134"/>
        <v>20.976781425140111</v>
      </c>
      <c r="AW344" s="154">
        <f t="shared" si="134"/>
        <v>2.2951694689084601</v>
      </c>
      <c r="AX344" s="119"/>
      <c r="AY344" s="155"/>
      <c r="AZ344" s="156"/>
    </row>
    <row r="345" spans="1:52" s="180" customFormat="1" ht="16.5" hidden="1" customHeight="1" x14ac:dyDescent="0.2">
      <c r="A345" s="171">
        <v>220707</v>
      </c>
      <c r="B345" s="165" t="s">
        <v>191</v>
      </c>
      <c r="C345" s="165" t="s">
        <v>894</v>
      </c>
      <c r="D345" s="172" t="s">
        <v>895</v>
      </c>
      <c r="E345" s="122">
        <v>69.352233985286205</v>
      </c>
      <c r="F345" s="213">
        <f t="shared" si="115"/>
        <v>2602</v>
      </c>
      <c r="G345" s="174">
        <v>41</v>
      </c>
      <c r="H345" s="174">
        <v>42</v>
      </c>
      <c r="I345" s="174">
        <v>51</v>
      </c>
      <c r="J345" s="174">
        <v>38</v>
      </c>
      <c r="K345" s="174">
        <v>51</v>
      </c>
      <c r="L345" s="174">
        <v>35</v>
      </c>
      <c r="M345" s="174">
        <v>44</v>
      </c>
      <c r="N345" s="174">
        <v>46</v>
      </c>
      <c r="O345" s="174">
        <v>37</v>
      </c>
      <c r="P345" s="174">
        <v>41</v>
      </c>
      <c r="Q345" s="174">
        <v>52</v>
      </c>
      <c r="R345" s="174">
        <v>53</v>
      </c>
      <c r="S345" s="174">
        <v>44</v>
      </c>
      <c r="T345" s="174">
        <v>56</v>
      </c>
      <c r="U345" s="174">
        <v>47</v>
      </c>
      <c r="V345" s="174">
        <v>51</v>
      </c>
      <c r="W345" s="174">
        <v>48</v>
      </c>
      <c r="X345" s="174">
        <v>38</v>
      </c>
      <c r="Y345" s="174">
        <v>46</v>
      </c>
      <c r="Z345" s="174">
        <v>43</v>
      </c>
      <c r="AA345" s="174">
        <v>218</v>
      </c>
      <c r="AB345" s="174">
        <v>211</v>
      </c>
      <c r="AC345" s="174">
        <v>193</v>
      </c>
      <c r="AD345" s="174">
        <v>172</v>
      </c>
      <c r="AE345" s="174">
        <v>176</v>
      </c>
      <c r="AF345" s="174">
        <v>176</v>
      </c>
      <c r="AG345" s="174">
        <v>149</v>
      </c>
      <c r="AH345" s="174">
        <v>141</v>
      </c>
      <c r="AI345" s="174">
        <v>99</v>
      </c>
      <c r="AJ345" s="174">
        <v>62</v>
      </c>
      <c r="AK345" s="174">
        <v>47</v>
      </c>
      <c r="AL345" s="174">
        <v>27</v>
      </c>
      <c r="AM345" s="174">
        <v>16</v>
      </c>
      <c r="AN345" s="175">
        <v>11</v>
      </c>
      <c r="AO345" s="176">
        <v>1</v>
      </c>
      <c r="AP345" s="174">
        <v>13</v>
      </c>
      <c r="AQ345" s="175">
        <v>28</v>
      </c>
      <c r="AR345" s="177">
        <v>51</v>
      </c>
      <c r="AS345" s="178">
        <v>1222</v>
      </c>
      <c r="AT345" s="176">
        <v>132</v>
      </c>
      <c r="AU345" s="174">
        <v>113</v>
      </c>
      <c r="AV345" s="175">
        <v>545</v>
      </c>
      <c r="AW345" s="178">
        <v>60</v>
      </c>
      <c r="AX345" s="119" t="s">
        <v>62</v>
      </c>
      <c r="AY345" s="155" t="s">
        <v>62</v>
      </c>
      <c r="AZ345" s="156" t="s">
        <v>896</v>
      </c>
    </row>
    <row r="346" spans="1:52" s="180" customFormat="1" ht="16.5" hidden="1" customHeight="1" x14ac:dyDescent="0.2">
      <c r="A346" s="171">
        <v>220707</v>
      </c>
      <c r="B346" s="165" t="s">
        <v>204</v>
      </c>
      <c r="C346" s="165" t="s">
        <v>897</v>
      </c>
      <c r="D346" s="172" t="s">
        <v>898</v>
      </c>
      <c r="E346" s="122">
        <v>15.593037861116096</v>
      </c>
      <c r="F346" s="213">
        <f t="shared" si="115"/>
        <v>582</v>
      </c>
      <c r="G346" s="174">
        <v>9</v>
      </c>
      <c r="H346" s="174">
        <v>10</v>
      </c>
      <c r="I346" s="174">
        <v>11</v>
      </c>
      <c r="J346" s="174">
        <v>9</v>
      </c>
      <c r="K346" s="174">
        <v>11</v>
      </c>
      <c r="L346" s="174">
        <v>8</v>
      </c>
      <c r="M346" s="174">
        <v>10</v>
      </c>
      <c r="N346" s="174">
        <v>10</v>
      </c>
      <c r="O346" s="174">
        <v>8</v>
      </c>
      <c r="P346" s="174">
        <v>9</v>
      </c>
      <c r="Q346" s="174">
        <v>12</v>
      </c>
      <c r="R346" s="174">
        <v>12</v>
      </c>
      <c r="S346" s="174">
        <v>10</v>
      </c>
      <c r="T346" s="174">
        <v>13</v>
      </c>
      <c r="U346" s="174">
        <v>10</v>
      </c>
      <c r="V346" s="174">
        <v>11</v>
      </c>
      <c r="W346" s="174">
        <v>11</v>
      </c>
      <c r="X346" s="174">
        <v>9</v>
      </c>
      <c r="Y346" s="174">
        <v>10</v>
      </c>
      <c r="Z346" s="174">
        <v>10</v>
      </c>
      <c r="AA346" s="174">
        <v>49</v>
      </c>
      <c r="AB346" s="174">
        <v>47</v>
      </c>
      <c r="AC346" s="174">
        <v>43</v>
      </c>
      <c r="AD346" s="174">
        <v>39</v>
      </c>
      <c r="AE346" s="174">
        <v>39</v>
      </c>
      <c r="AF346" s="174">
        <v>39</v>
      </c>
      <c r="AG346" s="174">
        <v>33</v>
      </c>
      <c r="AH346" s="174">
        <v>32</v>
      </c>
      <c r="AI346" s="174">
        <v>22</v>
      </c>
      <c r="AJ346" s="174">
        <v>14</v>
      </c>
      <c r="AK346" s="174">
        <v>10</v>
      </c>
      <c r="AL346" s="174">
        <v>6</v>
      </c>
      <c r="AM346" s="174">
        <v>4</v>
      </c>
      <c r="AN346" s="175">
        <v>2</v>
      </c>
      <c r="AO346" s="176">
        <v>0</v>
      </c>
      <c r="AP346" s="174">
        <v>3</v>
      </c>
      <c r="AQ346" s="175">
        <v>6</v>
      </c>
      <c r="AR346" s="177">
        <v>11</v>
      </c>
      <c r="AS346" s="178">
        <v>275</v>
      </c>
      <c r="AT346" s="176">
        <v>30</v>
      </c>
      <c r="AU346" s="174">
        <v>25</v>
      </c>
      <c r="AV346" s="175">
        <v>123</v>
      </c>
      <c r="AW346" s="178">
        <v>13</v>
      </c>
      <c r="AX346" s="119" t="s">
        <v>62</v>
      </c>
      <c r="AY346" s="155" t="s">
        <v>62</v>
      </c>
      <c r="AZ346" s="156" t="s">
        <v>899</v>
      </c>
    </row>
    <row r="347" spans="1:52" s="183" customFormat="1" ht="16.5" hidden="1" customHeight="1" x14ac:dyDescent="0.2">
      <c r="A347" s="171">
        <v>220707</v>
      </c>
      <c r="B347" s="165" t="s">
        <v>204</v>
      </c>
      <c r="C347" s="165" t="s">
        <v>900</v>
      </c>
      <c r="D347" s="172" t="s">
        <v>901</v>
      </c>
      <c r="E347" s="122">
        <v>15.054728153597704</v>
      </c>
      <c r="F347" s="213">
        <f t="shared" si="115"/>
        <v>563</v>
      </c>
      <c r="G347" s="174">
        <v>9</v>
      </c>
      <c r="H347" s="174">
        <v>9</v>
      </c>
      <c r="I347" s="174">
        <v>11</v>
      </c>
      <c r="J347" s="174">
        <v>8</v>
      </c>
      <c r="K347" s="174">
        <v>11</v>
      </c>
      <c r="L347" s="174">
        <v>8</v>
      </c>
      <c r="M347" s="174">
        <v>10</v>
      </c>
      <c r="N347" s="174">
        <v>10</v>
      </c>
      <c r="O347" s="174">
        <v>8</v>
      </c>
      <c r="P347" s="174">
        <v>9</v>
      </c>
      <c r="Q347" s="174">
        <v>11</v>
      </c>
      <c r="R347" s="174">
        <v>12</v>
      </c>
      <c r="S347" s="174">
        <v>10</v>
      </c>
      <c r="T347" s="174">
        <v>12</v>
      </c>
      <c r="U347" s="174">
        <v>10</v>
      </c>
      <c r="V347" s="174">
        <v>11</v>
      </c>
      <c r="W347" s="174">
        <v>10</v>
      </c>
      <c r="X347" s="174">
        <v>8</v>
      </c>
      <c r="Y347" s="174">
        <v>10</v>
      </c>
      <c r="Z347" s="174">
        <v>9</v>
      </c>
      <c r="AA347" s="174">
        <v>47</v>
      </c>
      <c r="AB347" s="174">
        <v>46</v>
      </c>
      <c r="AC347" s="174">
        <v>42</v>
      </c>
      <c r="AD347" s="174">
        <v>37</v>
      </c>
      <c r="AE347" s="174">
        <v>38</v>
      </c>
      <c r="AF347" s="174">
        <v>38</v>
      </c>
      <c r="AG347" s="174">
        <v>32</v>
      </c>
      <c r="AH347" s="174">
        <v>31</v>
      </c>
      <c r="AI347" s="174">
        <v>21</v>
      </c>
      <c r="AJ347" s="174">
        <v>14</v>
      </c>
      <c r="AK347" s="174">
        <v>10</v>
      </c>
      <c r="AL347" s="174">
        <v>6</v>
      </c>
      <c r="AM347" s="174">
        <v>3</v>
      </c>
      <c r="AN347" s="175">
        <v>2</v>
      </c>
      <c r="AO347" s="176">
        <v>0</v>
      </c>
      <c r="AP347" s="174">
        <v>3</v>
      </c>
      <c r="AQ347" s="175">
        <v>6</v>
      </c>
      <c r="AR347" s="177">
        <v>11</v>
      </c>
      <c r="AS347" s="178">
        <v>265</v>
      </c>
      <c r="AT347" s="176">
        <v>29</v>
      </c>
      <c r="AU347" s="174">
        <v>24</v>
      </c>
      <c r="AV347" s="175">
        <v>118</v>
      </c>
      <c r="AW347" s="178">
        <v>13</v>
      </c>
      <c r="AX347" s="119" t="s">
        <v>62</v>
      </c>
      <c r="AY347" s="155" t="s">
        <v>62</v>
      </c>
      <c r="AZ347" s="156" t="s">
        <v>902</v>
      </c>
    </row>
    <row r="348" spans="1:52" s="90" customFormat="1" ht="16.5" hidden="1" customHeight="1" x14ac:dyDescent="0.2">
      <c r="A348" s="158">
        <v>220708</v>
      </c>
      <c r="B348" s="158"/>
      <c r="C348" s="158" t="s">
        <v>22</v>
      </c>
      <c r="D348" s="158" t="s">
        <v>69</v>
      </c>
      <c r="E348" s="158">
        <f>SUM(E350:E354)</f>
        <v>100.00000000000001</v>
      </c>
      <c r="F348" s="158">
        <f t="shared" si="115"/>
        <v>10881</v>
      </c>
      <c r="G348" s="158">
        <v>191</v>
      </c>
      <c r="H348" s="158">
        <v>197</v>
      </c>
      <c r="I348" s="158">
        <v>205</v>
      </c>
      <c r="J348" s="158">
        <v>213</v>
      </c>
      <c r="K348" s="158">
        <v>231</v>
      </c>
      <c r="L348" s="158">
        <v>224</v>
      </c>
      <c r="M348" s="158">
        <v>233</v>
      </c>
      <c r="N348" s="158">
        <f t="shared" ref="N348:AD348" si="135">+SUM(N350:N354)</f>
        <v>228</v>
      </c>
      <c r="O348" s="158">
        <f t="shared" si="135"/>
        <v>228</v>
      </c>
      <c r="P348" s="158">
        <f t="shared" si="135"/>
        <v>251</v>
      </c>
      <c r="Q348" s="158">
        <f t="shared" si="135"/>
        <v>249</v>
      </c>
      <c r="R348" s="158">
        <f t="shared" si="135"/>
        <v>267</v>
      </c>
      <c r="S348" s="158">
        <f t="shared" si="135"/>
        <v>240</v>
      </c>
      <c r="T348" s="158">
        <f t="shared" si="135"/>
        <v>249</v>
      </c>
      <c r="U348" s="158">
        <f t="shared" si="135"/>
        <v>247</v>
      </c>
      <c r="V348" s="158">
        <f t="shared" si="135"/>
        <v>240</v>
      </c>
      <c r="W348" s="158">
        <f t="shared" si="135"/>
        <v>235</v>
      </c>
      <c r="X348" s="158">
        <f t="shared" si="135"/>
        <v>217</v>
      </c>
      <c r="Y348" s="158">
        <f t="shared" si="135"/>
        <v>219</v>
      </c>
      <c r="Z348" s="158">
        <f t="shared" si="135"/>
        <v>203</v>
      </c>
      <c r="AA348" s="158">
        <f t="shared" si="135"/>
        <v>1059</v>
      </c>
      <c r="AB348" s="158">
        <f t="shared" si="135"/>
        <v>755</v>
      </c>
      <c r="AC348" s="158">
        <f t="shared" si="135"/>
        <v>934</v>
      </c>
      <c r="AD348" s="158">
        <f t="shared" si="135"/>
        <v>697</v>
      </c>
      <c r="AE348" s="158">
        <f t="shared" ref="AE348:AW348" si="136">+SUM(AE350:AE354)</f>
        <v>673</v>
      </c>
      <c r="AF348" s="158">
        <f t="shared" si="136"/>
        <v>579</v>
      </c>
      <c r="AG348" s="158">
        <f t="shared" si="136"/>
        <v>476</v>
      </c>
      <c r="AH348" s="158">
        <f t="shared" si="136"/>
        <v>387</v>
      </c>
      <c r="AI348" s="158">
        <f t="shared" si="136"/>
        <v>295</v>
      </c>
      <c r="AJ348" s="158">
        <f t="shared" si="136"/>
        <v>185</v>
      </c>
      <c r="AK348" s="158">
        <f t="shared" si="136"/>
        <v>124</v>
      </c>
      <c r="AL348" s="158">
        <f t="shared" si="136"/>
        <v>74</v>
      </c>
      <c r="AM348" s="158">
        <f t="shared" si="136"/>
        <v>37</v>
      </c>
      <c r="AN348" s="158">
        <f t="shared" si="136"/>
        <v>39</v>
      </c>
      <c r="AO348" s="158">
        <f t="shared" si="136"/>
        <v>9</v>
      </c>
      <c r="AP348" s="158">
        <f t="shared" si="136"/>
        <v>89</v>
      </c>
      <c r="AQ348" s="158">
        <f t="shared" si="136"/>
        <v>102</v>
      </c>
      <c r="AR348" s="158">
        <f t="shared" si="136"/>
        <v>233</v>
      </c>
      <c r="AS348" s="158">
        <f t="shared" si="136"/>
        <v>5345</v>
      </c>
      <c r="AT348" s="158">
        <f t="shared" si="136"/>
        <v>570</v>
      </c>
      <c r="AU348" s="158">
        <f t="shared" si="136"/>
        <v>560</v>
      </c>
      <c r="AV348" s="158">
        <f t="shared" si="136"/>
        <v>2450</v>
      </c>
      <c r="AW348" s="158">
        <f t="shared" si="136"/>
        <v>277</v>
      </c>
      <c r="AX348" s="160"/>
      <c r="AY348" s="161"/>
      <c r="AZ348" s="162"/>
    </row>
    <row r="349" spans="1:52" s="180" customFormat="1" ht="16.5" hidden="1" customHeight="1" x14ac:dyDescent="0.2">
      <c r="A349" s="109"/>
      <c r="B349" s="104"/>
      <c r="C349" s="106"/>
      <c r="D349" s="105"/>
      <c r="E349" s="122"/>
      <c r="F349" s="149">
        <f t="shared" si="115"/>
        <v>100.00000000000001</v>
      </c>
      <c r="G349" s="150">
        <f>G$348*100/$F348</f>
        <v>1.755353368256594</v>
      </c>
      <c r="H349" s="150">
        <f t="shared" ref="H349:AW349" si="137">H$348*100/$F348</f>
        <v>1.8104953588824557</v>
      </c>
      <c r="I349" s="150">
        <f t="shared" si="137"/>
        <v>1.8840180130502711</v>
      </c>
      <c r="J349" s="150">
        <f t="shared" si="137"/>
        <v>1.9575406672180866</v>
      </c>
      <c r="K349" s="150">
        <f t="shared" si="137"/>
        <v>2.1229666390956714</v>
      </c>
      <c r="L349" s="150">
        <f t="shared" si="137"/>
        <v>2.058634316698833</v>
      </c>
      <c r="M349" s="150">
        <f t="shared" si="137"/>
        <v>2.1413473026376253</v>
      </c>
      <c r="N349" s="150">
        <f t="shared" si="137"/>
        <v>2.0953956437827403</v>
      </c>
      <c r="O349" s="150">
        <f t="shared" si="137"/>
        <v>2.0953956437827403</v>
      </c>
      <c r="P349" s="150">
        <f t="shared" si="137"/>
        <v>2.3067732745152099</v>
      </c>
      <c r="Q349" s="150">
        <f t="shared" si="137"/>
        <v>2.288392610973256</v>
      </c>
      <c r="R349" s="150">
        <f t="shared" si="137"/>
        <v>2.453818582850841</v>
      </c>
      <c r="S349" s="150">
        <f t="shared" si="137"/>
        <v>2.2056796250344637</v>
      </c>
      <c r="T349" s="150">
        <f t="shared" si="137"/>
        <v>2.288392610973256</v>
      </c>
      <c r="U349" s="150">
        <f t="shared" si="137"/>
        <v>2.2700119474313021</v>
      </c>
      <c r="V349" s="150">
        <f t="shared" si="137"/>
        <v>2.2056796250344637</v>
      </c>
      <c r="W349" s="150">
        <f t="shared" si="137"/>
        <v>2.1597279661795792</v>
      </c>
      <c r="X349" s="150">
        <f t="shared" si="137"/>
        <v>1.9943019943019944</v>
      </c>
      <c r="Y349" s="150">
        <f t="shared" si="137"/>
        <v>2.0126826578439481</v>
      </c>
      <c r="Z349" s="150">
        <f t="shared" si="137"/>
        <v>1.8656373495083172</v>
      </c>
      <c r="AA349" s="150">
        <f t="shared" si="137"/>
        <v>9.7325613454645712</v>
      </c>
      <c r="AB349" s="150">
        <f t="shared" si="137"/>
        <v>6.9387004870875835</v>
      </c>
      <c r="AC349" s="150">
        <f t="shared" si="137"/>
        <v>8.5837698740924555</v>
      </c>
      <c r="AD349" s="150">
        <f t="shared" si="137"/>
        <v>6.405661244370922</v>
      </c>
      <c r="AE349" s="150">
        <f t="shared" si="137"/>
        <v>6.1850932818674753</v>
      </c>
      <c r="AF349" s="150">
        <f t="shared" si="137"/>
        <v>5.3212020953956438</v>
      </c>
      <c r="AG349" s="150">
        <f t="shared" si="137"/>
        <v>4.3745979229850196</v>
      </c>
      <c r="AH349" s="150">
        <f t="shared" si="137"/>
        <v>3.5566583953680726</v>
      </c>
      <c r="AI349" s="150">
        <f t="shared" si="137"/>
        <v>2.711147872438195</v>
      </c>
      <c r="AJ349" s="150">
        <f t="shared" si="137"/>
        <v>1.7002113776307324</v>
      </c>
      <c r="AK349" s="150">
        <f t="shared" si="137"/>
        <v>1.1396011396011396</v>
      </c>
      <c r="AL349" s="150">
        <f t="shared" si="137"/>
        <v>0.68008455105229304</v>
      </c>
      <c r="AM349" s="150">
        <f t="shared" si="137"/>
        <v>0.34004227552614652</v>
      </c>
      <c r="AN349" s="151">
        <f t="shared" si="137"/>
        <v>0.35842293906810035</v>
      </c>
      <c r="AO349" s="152">
        <f t="shared" si="137"/>
        <v>8.2712985938792394E-2</v>
      </c>
      <c r="AP349" s="150">
        <f t="shared" si="137"/>
        <v>0.81793952761694699</v>
      </c>
      <c r="AQ349" s="151">
        <f t="shared" si="137"/>
        <v>0.93741384063964706</v>
      </c>
      <c r="AR349" s="153">
        <f t="shared" si="137"/>
        <v>2.1413473026376253</v>
      </c>
      <c r="AS349" s="154">
        <f t="shared" si="137"/>
        <v>49.122323315871704</v>
      </c>
      <c r="AT349" s="152">
        <f t="shared" si="137"/>
        <v>5.2384891094568511</v>
      </c>
      <c r="AU349" s="150">
        <f t="shared" si="137"/>
        <v>5.1465857917470821</v>
      </c>
      <c r="AV349" s="151">
        <f t="shared" si="137"/>
        <v>22.516312838893484</v>
      </c>
      <c r="AW349" s="154">
        <f t="shared" si="137"/>
        <v>2.5457219005606104</v>
      </c>
      <c r="AX349" s="119"/>
      <c r="AY349" s="155"/>
      <c r="AZ349" s="156"/>
    </row>
    <row r="350" spans="1:52" s="180" customFormat="1" ht="16.5" hidden="1" customHeight="1" x14ac:dyDescent="0.2">
      <c r="A350" s="171">
        <v>220708</v>
      </c>
      <c r="B350" s="165" t="s">
        <v>191</v>
      </c>
      <c r="C350" s="165" t="s">
        <v>903</v>
      </c>
      <c r="D350" s="172" t="s">
        <v>904</v>
      </c>
      <c r="E350" s="122">
        <v>27.286768491505065</v>
      </c>
      <c r="F350" s="213">
        <f t="shared" si="115"/>
        <v>2970</v>
      </c>
      <c r="G350" s="174">
        <v>53</v>
      </c>
      <c r="H350" s="174">
        <v>54</v>
      </c>
      <c r="I350" s="174">
        <v>56</v>
      </c>
      <c r="J350" s="174">
        <v>59</v>
      </c>
      <c r="K350" s="174">
        <v>63</v>
      </c>
      <c r="L350" s="174">
        <v>62</v>
      </c>
      <c r="M350" s="174">
        <v>63</v>
      </c>
      <c r="N350" s="174">
        <v>62</v>
      </c>
      <c r="O350" s="174">
        <v>62</v>
      </c>
      <c r="P350" s="174">
        <v>68</v>
      </c>
      <c r="Q350" s="174">
        <v>68</v>
      </c>
      <c r="R350" s="174">
        <v>73</v>
      </c>
      <c r="S350" s="174">
        <v>65</v>
      </c>
      <c r="T350" s="174">
        <v>68</v>
      </c>
      <c r="U350" s="174">
        <v>67</v>
      </c>
      <c r="V350" s="174">
        <v>65</v>
      </c>
      <c r="W350" s="174">
        <v>65</v>
      </c>
      <c r="X350" s="174">
        <v>59</v>
      </c>
      <c r="Y350" s="174">
        <v>60</v>
      </c>
      <c r="Z350" s="174">
        <v>56</v>
      </c>
      <c r="AA350" s="174">
        <v>290</v>
      </c>
      <c r="AB350" s="174">
        <v>206</v>
      </c>
      <c r="AC350" s="174">
        <v>255</v>
      </c>
      <c r="AD350" s="174">
        <v>190</v>
      </c>
      <c r="AE350" s="174">
        <v>184</v>
      </c>
      <c r="AF350" s="174">
        <v>157</v>
      </c>
      <c r="AG350" s="174">
        <v>130</v>
      </c>
      <c r="AH350" s="174">
        <v>106</v>
      </c>
      <c r="AI350" s="174">
        <v>80</v>
      </c>
      <c r="AJ350" s="174">
        <v>50</v>
      </c>
      <c r="AK350" s="174">
        <v>34</v>
      </c>
      <c r="AL350" s="174">
        <v>20</v>
      </c>
      <c r="AM350" s="174">
        <v>10</v>
      </c>
      <c r="AN350" s="175">
        <v>10</v>
      </c>
      <c r="AO350" s="176">
        <v>2</v>
      </c>
      <c r="AP350" s="174">
        <v>25</v>
      </c>
      <c r="AQ350" s="175">
        <v>28</v>
      </c>
      <c r="AR350" s="177">
        <v>63</v>
      </c>
      <c r="AS350" s="178">
        <v>1459</v>
      </c>
      <c r="AT350" s="176">
        <v>156</v>
      </c>
      <c r="AU350" s="174">
        <v>154</v>
      </c>
      <c r="AV350" s="175">
        <v>668</v>
      </c>
      <c r="AW350" s="178">
        <v>75</v>
      </c>
      <c r="AX350" s="119" t="s">
        <v>62</v>
      </c>
      <c r="AY350" s="155" t="s">
        <v>386</v>
      </c>
      <c r="AZ350" s="156" t="s">
        <v>905</v>
      </c>
    </row>
    <row r="351" spans="1:52" s="180" customFormat="1" ht="16.5" hidden="1" customHeight="1" x14ac:dyDescent="0.2">
      <c r="A351" s="171">
        <v>220708</v>
      </c>
      <c r="B351" s="165" t="s">
        <v>204</v>
      </c>
      <c r="C351" s="165" t="s">
        <v>906</v>
      </c>
      <c r="D351" s="172" t="s">
        <v>907</v>
      </c>
      <c r="E351" s="122">
        <v>27.398318174017504</v>
      </c>
      <c r="F351" s="213">
        <f t="shared" si="115"/>
        <v>2979</v>
      </c>
      <c r="G351" s="174">
        <v>52</v>
      </c>
      <c r="H351" s="174">
        <v>54</v>
      </c>
      <c r="I351" s="174">
        <v>56</v>
      </c>
      <c r="J351" s="174">
        <v>58</v>
      </c>
      <c r="K351" s="174">
        <v>63</v>
      </c>
      <c r="L351" s="174">
        <v>61</v>
      </c>
      <c r="M351" s="174">
        <v>64</v>
      </c>
      <c r="N351" s="174">
        <v>62</v>
      </c>
      <c r="O351" s="174">
        <v>62</v>
      </c>
      <c r="P351" s="174">
        <v>69</v>
      </c>
      <c r="Q351" s="174">
        <v>68</v>
      </c>
      <c r="R351" s="174">
        <v>73</v>
      </c>
      <c r="S351" s="174">
        <v>66</v>
      </c>
      <c r="T351" s="174">
        <v>68</v>
      </c>
      <c r="U351" s="174">
        <v>68</v>
      </c>
      <c r="V351" s="174">
        <v>66</v>
      </c>
      <c r="W351" s="174">
        <v>64</v>
      </c>
      <c r="X351" s="174">
        <v>59</v>
      </c>
      <c r="Y351" s="174">
        <v>60</v>
      </c>
      <c r="Z351" s="174">
        <v>56</v>
      </c>
      <c r="AA351" s="174">
        <v>290</v>
      </c>
      <c r="AB351" s="174">
        <v>207</v>
      </c>
      <c r="AC351" s="174">
        <v>256</v>
      </c>
      <c r="AD351" s="174">
        <v>191</v>
      </c>
      <c r="AE351" s="174">
        <v>184</v>
      </c>
      <c r="AF351" s="174">
        <v>159</v>
      </c>
      <c r="AG351" s="174">
        <v>130</v>
      </c>
      <c r="AH351" s="174">
        <v>106</v>
      </c>
      <c r="AI351" s="174">
        <v>81</v>
      </c>
      <c r="AJ351" s="174">
        <v>51</v>
      </c>
      <c r="AK351" s="174">
        <v>34</v>
      </c>
      <c r="AL351" s="174">
        <v>20</v>
      </c>
      <c r="AM351" s="174">
        <v>10</v>
      </c>
      <c r="AN351" s="175">
        <v>11</v>
      </c>
      <c r="AO351" s="176">
        <v>2</v>
      </c>
      <c r="AP351" s="174">
        <v>24</v>
      </c>
      <c r="AQ351" s="175">
        <v>28</v>
      </c>
      <c r="AR351" s="177">
        <v>64</v>
      </c>
      <c r="AS351" s="178">
        <v>1464</v>
      </c>
      <c r="AT351" s="176">
        <v>156</v>
      </c>
      <c r="AU351" s="174">
        <v>153</v>
      </c>
      <c r="AV351" s="175">
        <v>671</v>
      </c>
      <c r="AW351" s="178">
        <v>76</v>
      </c>
      <c r="AX351" s="119" t="s">
        <v>62</v>
      </c>
      <c r="AY351" s="155" t="s">
        <v>386</v>
      </c>
      <c r="AZ351" s="156" t="s">
        <v>908</v>
      </c>
    </row>
    <row r="352" spans="1:52" s="180" customFormat="1" ht="16.5" hidden="1" customHeight="1" x14ac:dyDescent="0.2">
      <c r="A352" s="171">
        <v>220708</v>
      </c>
      <c r="B352" s="165" t="s">
        <v>204</v>
      </c>
      <c r="C352" s="165" t="s">
        <v>909</v>
      </c>
      <c r="D352" s="172" t="s">
        <v>910</v>
      </c>
      <c r="E352" s="122">
        <v>17.882272181225332</v>
      </c>
      <c r="F352" s="213">
        <f t="shared" si="115"/>
        <v>1947</v>
      </c>
      <c r="G352" s="174">
        <v>34</v>
      </c>
      <c r="H352" s="174">
        <v>35</v>
      </c>
      <c r="I352" s="174">
        <v>37</v>
      </c>
      <c r="J352" s="174">
        <v>38</v>
      </c>
      <c r="K352" s="174">
        <v>41</v>
      </c>
      <c r="L352" s="174">
        <v>40</v>
      </c>
      <c r="M352" s="174">
        <v>42</v>
      </c>
      <c r="N352" s="174">
        <v>41</v>
      </c>
      <c r="O352" s="174">
        <v>41</v>
      </c>
      <c r="P352" s="174">
        <v>45</v>
      </c>
      <c r="Q352" s="174">
        <v>45</v>
      </c>
      <c r="R352" s="174">
        <v>48</v>
      </c>
      <c r="S352" s="174">
        <v>43</v>
      </c>
      <c r="T352" s="174">
        <v>45</v>
      </c>
      <c r="U352" s="174">
        <v>44</v>
      </c>
      <c r="V352" s="174">
        <v>43</v>
      </c>
      <c r="W352" s="174">
        <v>42</v>
      </c>
      <c r="X352" s="174">
        <v>39</v>
      </c>
      <c r="Y352" s="174">
        <v>39</v>
      </c>
      <c r="Z352" s="174">
        <v>36</v>
      </c>
      <c r="AA352" s="174">
        <v>189</v>
      </c>
      <c r="AB352" s="174">
        <v>135</v>
      </c>
      <c r="AC352" s="174">
        <v>167</v>
      </c>
      <c r="AD352" s="174">
        <v>125</v>
      </c>
      <c r="AE352" s="174">
        <v>120</v>
      </c>
      <c r="AF352" s="174">
        <v>104</v>
      </c>
      <c r="AG352" s="174">
        <v>85</v>
      </c>
      <c r="AH352" s="174">
        <v>69</v>
      </c>
      <c r="AI352" s="174">
        <v>53</v>
      </c>
      <c r="AJ352" s="174">
        <v>33</v>
      </c>
      <c r="AK352" s="174">
        <v>22</v>
      </c>
      <c r="AL352" s="174">
        <v>13</v>
      </c>
      <c r="AM352" s="174">
        <v>7</v>
      </c>
      <c r="AN352" s="175">
        <v>7</v>
      </c>
      <c r="AO352" s="176">
        <v>2</v>
      </c>
      <c r="AP352" s="174">
        <v>16</v>
      </c>
      <c r="AQ352" s="175">
        <v>18</v>
      </c>
      <c r="AR352" s="177">
        <v>42</v>
      </c>
      <c r="AS352" s="178">
        <v>956</v>
      </c>
      <c r="AT352" s="176">
        <v>102</v>
      </c>
      <c r="AU352" s="174">
        <v>100</v>
      </c>
      <c r="AV352" s="175">
        <v>438</v>
      </c>
      <c r="AW352" s="178">
        <v>50</v>
      </c>
      <c r="AX352" s="119" t="s">
        <v>62</v>
      </c>
      <c r="AY352" s="155" t="s">
        <v>386</v>
      </c>
      <c r="AZ352" s="156" t="s">
        <v>911</v>
      </c>
    </row>
    <row r="353" spans="1:52" s="180" customFormat="1" ht="16.5" hidden="1" customHeight="1" x14ac:dyDescent="0.2">
      <c r="A353" s="171">
        <v>220708</v>
      </c>
      <c r="B353" s="165" t="s">
        <v>204</v>
      </c>
      <c r="C353" s="165" t="s">
        <v>912</v>
      </c>
      <c r="D353" s="172" t="s">
        <v>913</v>
      </c>
      <c r="E353" s="122">
        <v>9.0012013042732111</v>
      </c>
      <c r="F353" s="213">
        <f t="shared" si="115"/>
        <v>982</v>
      </c>
      <c r="G353" s="174">
        <v>17</v>
      </c>
      <c r="H353" s="174">
        <v>18</v>
      </c>
      <c r="I353" s="174">
        <v>18</v>
      </c>
      <c r="J353" s="174">
        <v>19</v>
      </c>
      <c r="K353" s="174">
        <v>21</v>
      </c>
      <c r="L353" s="174">
        <v>20</v>
      </c>
      <c r="M353" s="174">
        <v>21</v>
      </c>
      <c r="N353" s="174">
        <v>21</v>
      </c>
      <c r="O353" s="174">
        <v>21</v>
      </c>
      <c r="P353" s="174">
        <v>23</v>
      </c>
      <c r="Q353" s="174">
        <v>22</v>
      </c>
      <c r="R353" s="174">
        <v>24</v>
      </c>
      <c r="S353" s="174">
        <v>22</v>
      </c>
      <c r="T353" s="174">
        <v>22</v>
      </c>
      <c r="U353" s="174">
        <v>22</v>
      </c>
      <c r="V353" s="174">
        <v>22</v>
      </c>
      <c r="W353" s="174">
        <v>21</v>
      </c>
      <c r="X353" s="174">
        <v>20</v>
      </c>
      <c r="Y353" s="174">
        <v>20</v>
      </c>
      <c r="Z353" s="174">
        <v>18</v>
      </c>
      <c r="AA353" s="174">
        <v>95</v>
      </c>
      <c r="AB353" s="174">
        <v>68</v>
      </c>
      <c r="AC353" s="174">
        <v>84</v>
      </c>
      <c r="AD353" s="174">
        <v>63</v>
      </c>
      <c r="AE353" s="174">
        <v>61</v>
      </c>
      <c r="AF353" s="174">
        <v>52</v>
      </c>
      <c r="AG353" s="174">
        <v>43</v>
      </c>
      <c r="AH353" s="174">
        <v>35</v>
      </c>
      <c r="AI353" s="174">
        <v>27</v>
      </c>
      <c r="AJ353" s="174">
        <v>17</v>
      </c>
      <c r="AK353" s="174">
        <v>11</v>
      </c>
      <c r="AL353" s="174">
        <v>7</v>
      </c>
      <c r="AM353" s="174">
        <v>3</v>
      </c>
      <c r="AN353" s="175">
        <v>4</v>
      </c>
      <c r="AO353" s="176">
        <v>1</v>
      </c>
      <c r="AP353" s="174">
        <v>8</v>
      </c>
      <c r="AQ353" s="175">
        <v>9</v>
      </c>
      <c r="AR353" s="177">
        <v>21</v>
      </c>
      <c r="AS353" s="178">
        <v>481</v>
      </c>
      <c r="AT353" s="176">
        <v>51</v>
      </c>
      <c r="AU353" s="174">
        <v>50</v>
      </c>
      <c r="AV353" s="175">
        <v>221</v>
      </c>
      <c r="AW353" s="178">
        <v>25</v>
      </c>
      <c r="AX353" s="119" t="s">
        <v>62</v>
      </c>
      <c r="AY353" s="155" t="s">
        <v>386</v>
      </c>
      <c r="AZ353" s="156" t="s">
        <v>914</v>
      </c>
    </row>
    <row r="354" spans="1:52" s="183" customFormat="1" ht="16.5" hidden="1" customHeight="1" x14ac:dyDescent="0.2">
      <c r="A354" s="171">
        <v>220708</v>
      </c>
      <c r="B354" s="165" t="s">
        <v>204</v>
      </c>
      <c r="C354" s="165" t="s">
        <v>915</v>
      </c>
      <c r="D354" s="172" t="s">
        <v>916</v>
      </c>
      <c r="E354" s="122">
        <v>18.431439848978894</v>
      </c>
      <c r="F354" s="213">
        <f t="shared" si="115"/>
        <v>2003</v>
      </c>
      <c r="G354" s="174">
        <v>35</v>
      </c>
      <c r="H354" s="174">
        <v>36</v>
      </c>
      <c r="I354" s="174">
        <v>38</v>
      </c>
      <c r="J354" s="174">
        <v>39</v>
      </c>
      <c r="K354" s="174">
        <v>43</v>
      </c>
      <c r="L354" s="174">
        <v>41</v>
      </c>
      <c r="M354" s="174">
        <v>43</v>
      </c>
      <c r="N354" s="174">
        <v>42</v>
      </c>
      <c r="O354" s="174">
        <v>42</v>
      </c>
      <c r="P354" s="174">
        <v>46</v>
      </c>
      <c r="Q354" s="174">
        <v>46</v>
      </c>
      <c r="R354" s="174">
        <v>49</v>
      </c>
      <c r="S354" s="174">
        <v>44</v>
      </c>
      <c r="T354" s="174">
        <v>46</v>
      </c>
      <c r="U354" s="174">
        <v>46</v>
      </c>
      <c r="V354" s="174">
        <v>44</v>
      </c>
      <c r="W354" s="174">
        <v>43</v>
      </c>
      <c r="X354" s="174">
        <v>40</v>
      </c>
      <c r="Y354" s="174">
        <v>40</v>
      </c>
      <c r="Z354" s="174">
        <v>37</v>
      </c>
      <c r="AA354" s="174">
        <v>195</v>
      </c>
      <c r="AB354" s="174">
        <v>139</v>
      </c>
      <c r="AC354" s="174">
        <v>172</v>
      </c>
      <c r="AD354" s="174">
        <v>128</v>
      </c>
      <c r="AE354" s="174">
        <v>124</v>
      </c>
      <c r="AF354" s="174">
        <v>107</v>
      </c>
      <c r="AG354" s="174">
        <v>88</v>
      </c>
      <c r="AH354" s="174">
        <v>71</v>
      </c>
      <c r="AI354" s="174">
        <v>54</v>
      </c>
      <c r="AJ354" s="174">
        <v>34</v>
      </c>
      <c r="AK354" s="174">
        <v>23</v>
      </c>
      <c r="AL354" s="174">
        <v>14</v>
      </c>
      <c r="AM354" s="174">
        <v>7</v>
      </c>
      <c r="AN354" s="175">
        <v>7</v>
      </c>
      <c r="AO354" s="176">
        <v>2</v>
      </c>
      <c r="AP354" s="174">
        <v>16</v>
      </c>
      <c r="AQ354" s="175">
        <v>19</v>
      </c>
      <c r="AR354" s="177">
        <v>43</v>
      </c>
      <c r="AS354" s="178">
        <v>985</v>
      </c>
      <c r="AT354" s="176">
        <v>105</v>
      </c>
      <c r="AU354" s="174">
        <v>103</v>
      </c>
      <c r="AV354" s="175">
        <v>452</v>
      </c>
      <c r="AW354" s="178">
        <v>51</v>
      </c>
      <c r="AX354" s="119" t="s">
        <v>62</v>
      </c>
      <c r="AY354" s="155" t="s">
        <v>386</v>
      </c>
      <c r="AZ354" s="156" t="s">
        <v>917</v>
      </c>
    </row>
    <row r="355" spans="1:52" s="90" customFormat="1" ht="16.5" hidden="1" customHeight="1" x14ac:dyDescent="0.2">
      <c r="A355" s="158">
        <v>220709</v>
      </c>
      <c r="B355" s="158"/>
      <c r="C355" s="158" t="s">
        <v>22</v>
      </c>
      <c r="D355" s="158" t="s">
        <v>70</v>
      </c>
      <c r="E355" s="158">
        <f>SUM(E357:E361)</f>
        <v>100</v>
      </c>
      <c r="F355" s="158">
        <f t="shared" si="115"/>
        <v>3857</v>
      </c>
      <c r="G355" s="158">
        <v>71</v>
      </c>
      <c r="H355" s="158">
        <v>71</v>
      </c>
      <c r="I355" s="158">
        <v>84</v>
      </c>
      <c r="J355" s="158">
        <v>71</v>
      </c>
      <c r="K355" s="158">
        <v>80</v>
      </c>
      <c r="L355" s="158">
        <v>67</v>
      </c>
      <c r="M355" s="158">
        <v>63</v>
      </c>
      <c r="N355" s="158">
        <v>61</v>
      </c>
      <c r="O355" s="158">
        <v>65</v>
      </c>
      <c r="P355" s="158">
        <f t="shared" ref="P355:AD355" si="138">+SUM(P357:P361)</f>
        <v>63</v>
      </c>
      <c r="Q355" s="158">
        <f t="shared" si="138"/>
        <v>68</v>
      </c>
      <c r="R355" s="158">
        <f t="shared" si="138"/>
        <v>78</v>
      </c>
      <c r="S355" s="158">
        <f t="shared" si="138"/>
        <v>86</v>
      </c>
      <c r="T355" s="158">
        <f t="shared" si="138"/>
        <v>78</v>
      </c>
      <c r="U355" s="158">
        <f t="shared" si="138"/>
        <v>70</v>
      </c>
      <c r="V355" s="158">
        <f t="shared" si="138"/>
        <v>70</v>
      </c>
      <c r="W355" s="158">
        <f t="shared" si="138"/>
        <v>71</v>
      </c>
      <c r="X355" s="158">
        <f t="shared" si="138"/>
        <v>71</v>
      </c>
      <c r="Y355" s="158">
        <f t="shared" si="138"/>
        <v>67</v>
      </c>
      <c r="Z355" s="158">
        <f t="shared" si="138"/>
        <v>66</v>
      </c>
      <c r="AA355" s="158">
        <f t="shared" si="138"/>
        <v>307</v>
      </c>
      <c r="AB355" s="158">
        <f t="shared" si="138"/>
        <v>265</v>
      </c>
      <c r="AC355" s="158">
        <f t="shared" si="138"/>
        <v>331</v>
      </c>
      <c r="AD355" s="158">
        <f t="shared" si="138"/>
        <v>257</v>
      </c>
      <c r="AE355" s="158">
        <f t="shared" ref="AE355:AW355" si="139">+SUM(AE357:AE361)</f>
        <v>286</v>
      </c>
      <c r="AF355" s="158">
        <f t="shared" si="139"/>
        <v>212</v>
      </c>
      <c r="AG355" s="158">
        <f t="shared" si="139"/>
        <v>191</v>
      </c>
      <c r="AH355" s="158">
        <f t="shared" si="139"/>
        <v>179</v>
      </c>
      <c r="AI355" s="158">
        <f t="shared" si="139"/>
        <v>153</v>
      </c>
      <c r="AJ355" s="158">
        <f t="shared" si="139"/>
        <v>98</v>
      </c>
      <c r="AK355" s="158">
        <f t="shared" si="139"/>
        <v>73</v>
      </c>
      <c r="AL355" s="158">
        <f t="shared" si="139"/>
        <v>41</v>
      </c>
      <c r="AM355" s="158">
        <f t="shared" si="139"/>
        <v>25</v>
      </c>
      <c r="AN355" s="158">
        <f t="shared" si="139"/>
        <v>18</v>
      </c>
      <c r="AO355" s="158">
        <f t="shared" si="139"/>
        <v>7</v>
      </c>
      <c r="AP355" s="158">
        <f t="shared" si="139"/>
        <v>34</v>
      </c>
      <c r="AQ355" s="158">
        <f t="shared" si="139"/>
        <v>37</v>
      </c>
      <c r="AR355" s="158">
        <f t="shared" si="139"/>
        <v>87</v>
      </c>
      <c r="AS355" s="158">
        <f t="shared" si="139"/>
        <v>1753</v>
      </c>
      <c r="AT355" s="158">
        <f t="shared" si="139"/>
        <v>178</v>
      </c>
      <c r="AU355" s="158">
        <f t="shared" si="139"/>
        <v>165</v>
      </c>
      <c r="AV355" s="158">
        <f t="shared" si="139"/>
        <v>779</v>
      </c>
      <c r="AW355" s="158">
        <f t="shared" si="139"/>
        <v>126</v>
      </c>
      <c r="AX355" s="119"/>
      <c r="AY355" s="182"/>
      <c r="AZ355" s="162"/>
    </row>
    <row r="356" spans="1:52" s="180" customFormat="1" ht="16.5" hidden="1" customHeight="1" x14ac:dyDescent="0.2">
      <c r="A356" s="109"/>
      <c r="B356" s="104"/>
      <c r="C356" s="106"/>
      <c r="D356" s="105"/>
      <c r="E356" s="122"/>
      <c r="F356" s="149">
        <f t="shared" si="115"/>
        <v>100.00000000000001</v>
      </c>
      <c r="G356" s="150">
        <f>G$355*100/$F355</f>
        <v>1.8408089188488463</v>
      </c>
      <c r="H356" s="150">
        <f t="shared" ref="H356:AW356" si="140">H$355*100/$F355</f>
        <v>1.8408089188488463</v>
      </c>
      <c r="I356" s="150">
        <f t="shared" si="140"/>
        <v>2.1778584392014517</v>
      </c>
      <c r="J356" s="150">
        <f t="shared" si="140"/>
        <v>1.8408089188488463</v>
      </c>
      <c r="K356" s="150">
        <f t="shared" si="140"/>
        <v>2.0741508944775733</v>
      </c>
      <c r="L356" s="150">
        <f t="shared" si="140"/>
        <v>1.7371013741249677</v>
      </c>
      <c r="M356" s="150">
        <f t="shared" si="140"/>
        <v>1.633393829401089</v>
      </c>
      <c r="N356" s="150">
        <f t="shared" si="140"/>
        <v>1.5815400570391496</v>
      </c>
      <c r="O356" s="150">
        <f t="shared" si="140"/>
        <v>1.6852476017630282</v>
      </c>
      <c r="P356" s="150">
        <f t="shared" si="140"/>
        <v>1.633393829401089</v>
      </c>
      <c r="Q356" s="150">
        <f t="shared" si="140"/>
        <v>1.7630282603059373</v>
      </c>
      <c r="R356" s="150">
        <f t="shared" si="140"/>
        <v>2.0222971221156341</v>
      </c>
      <c r="S356" s="150">
        <f t="shared" si="140"/>
        <v>2.2297122115633914</v>
      </c>
      <c r="T356" s="150">
        <f t="shared" si="140"/>
        <v>2.0222971221156341</v>
      </c>
      <c r="U356" s="150">
        <f t="shared" si="140"/>
        <v>1.8148820326678765</v>
      </c>
      <c r="V356" s="150">
        <f t="shared" si="140"/>
        <v>1.8148820326678765</v>
      </c>
      <c r="W356" s="150">
        <f t="shared" si="140"/>
        <v>1.8408089188488463</v>
      </c>
      <c r="X356" s="150">
        <f t="shared" si="140"/>
        <v>1.8408089188488463</v>
      </c>
      <c r="Y356" s="150">
        <f t="shared" si="140"/>
        <v>1.7371013741249677</v>
      </c>
      <c r="Z356" s="150">
        <f t="shared" si="140"/>
        <v>1.7111744879439978</v>
      </c>
      <c r="AA356" s="150">
        <f t="shared" si="140"/>
        <v>7.9595540575576873</v>
      </c>
      <c r="AB356" s="150">
        <f t="shared" si="140"/>
        <v>6.870624837956961</v>
      </c>
      <c r="AC356" s="150">
        <f t="shared" si="140"/>
        <v>8.5817993259009597</v>
      </c>
      <c r="AD356" s="150">
        <f t="shared" si="140"/>
        <v>6.6632097485092041</v>
      </c>
      <c r="AE356" s="150">
        <f t="shared" si="140"/>
        <v>7.4150894477573246</v>
      </c>
      <c r="AF356" s="150">
        <f t="shared" si="140"/>
        <v>5.496499870365569</v>
      </c>
      <c r="AG356" s="150">
        <f t="shared" si="140"/>
        <v>4.9520352605652063</v>
      </c>
      <c r="AH356" s="150">
        <f t="shared" si="140"/>
        <v>4.6409126263935701</v>
      </c>
      <c r="AI356" s="150">
        <f t="shared" si="140"/>
        <v>3.9668135856883588</v>
      </c>
      <c r="AJ356" s="150">
        <f t="shared" si="140"/>
        <v>2.5408348457350272</v>
      </c>
      <c r="AK356" s="150">
        <f t="shared" si="140"/>
        <v>1.8926626912107856</v>
      </c>
      <c r="AL356" s="150">
        <f t="shared" si="140"/>
        <v>1.0630023334197563</v>
      </c>
      <c r="AM356" s="150">
        <f t="shared" si="140"/>
        <v>0.64817215452424159</v>
      </c>
      <c r="AN356" s="151">
        <f t="shared" si="140"/>
        <v>0.46668395125745399</v>
      </c>
      <c r="AO356" s="152">
        <f t="shared" si="140"/>
        <v>0.18148820326678766</v>
      </c>
      <c r="AP356" s="150">
        <f t="shared" si="140"/>
        <v>0.88151413015296864</v>
      </c>
      <c r="AQ356" s="151">
        <f t="shared" si="140"/>
        <v>0.95929478869587759</v>
      </c>
      <c r="AR356" s="153">
        <f t="shared" si="140"/>
        <v>2.255639097744361</v>
      </c>
      <c r="AS356" s="154">
        <f t="shared" si="140"/>
        <v>45.449831475239826</v>
      </c>
      <c r="AT356" s="152">
        <f t="shared" si="140"/>
        <v>4.6149857402126004</v>
      </c>
      <c r="AU356" s="150">
        <f t="shared" si="140"/>
        <v>4.2779362198599946</v>
      </c>
      <c r="AV356" s="151">
        <f t="shared" si="140"/>
        <v>20.19704433497537</v>
      </c>
      <c r="AW356" s="154">
        <f t="shared" si="140"/>
        <v>3.266787658802178</v>
      </c>
      <c r="AX356" s="119"/>
      <c r="AY356" s="155"/>
      <c r="AZ356" s="156"/>
    </row>
    <row r="357" spans="1:52" s="180" customFormat="1" ht="16.5" hidden="1" customHeight="1" x14ac:dyDescent="0.2">
      <c r="A357" s="171">
        <v>220709</v>
      </c>
      <c r="B357" s="165" t="s">
        <v>191</v>
      </c>
      <c r="C357" s="165" t="s">
        <v>918</v>
      </c>
      <c r="D357" s="172" t="s">
        <v>919</v>
      </c>
      <c r="E357" s="122">
        <v>34.558670820353065</v>
      </c>
      <c r="F357" s="213">
        <f t="shared" si="115"/>
        <v>1328</v>
      </c>
      <c r="G357" s="174">
        <v>24</v>
      </c>
      <c r="H357" s="174">
        <v>24</v>
      </c>
      <c r="I357" s="174">
        <v>28</v>
      </c>
      <c r="J357" s="174">
        <v>24</v>
      </c>
      <c r="K357" s="174">
        <v>27</v>
      </c>
      <c r="L357" s="174">
        <v>23</v>
      </c>
      <c r="M357" s="174">
        <v>22</v>
      </c>
      <c r="N357" s="174">
        <v>21</v>
      </c>
      <c r="O357" s="174">
        <v>22</v>
      </c>
      <c r="P357" s="174">
        <v>22</v>
      </c>
      <c r="Q357" s="174">
        <v>24</v>
      </c>
      <c r="R357" s="174">
        <v>26</v>
      </c>
      <c r="S357" s="174">
        <v>30</v>
      </c>
      <c r="T357" s="174">
        <v>26</v>
      </c>
      <c r="U357" s="174">
        <v>25</v>
      </c>
      <c r="V357" s="174">
        <v>25</v>
      </c>
      <c r="W357" s="174">
        <v>24</v>
      </c>
      <c r="X357" s="174">
        <v>24</v>
      </c>
      <c r="Y357" s="174">
        <v>23</v>
      </c>
      <c r="Z357" s="174">
        <v>23</v>
      </c>
      <c r="AA357" s="174">
        <v>106</v>
      </c>
      <c r="AB357" s="174">
        <v>93</v>
      </c>
      <c r="AC357" s="174">
        <v>115</v>
      </c>
      <c r="AD357" s="174">
        <v>89</v>
      </c>
      <c r="AE357" s="174">
        <v>98</v>
      </c>
      <c r="AF357" s="174">
        <v>73</v>
      </c>
      <c r="AG357" s="174">
        <v>66</v>
      </c>
      <c r="AH357" s="174">
        <v>62</v>
      </c>
      <c r="AI357" s="174">
        <v>53</v>
      </c>
      <c r="AJ357" s="174">
        <v>33</v>
      </c>
      <c r="AK357" s="174">
        <v>26</v>
      </c>
      <c r="AL357" s="174">
        <v>14</v>
      </c>
      <c r="AM357" s="174">
        <v>8</v>
      </c>
      <c r="AN357" s="175">
        <v>5</v>
      </c>
      <c r="AO357" s="176">
        <v>3</v>
      </c>
      <c r="AP357" s="174">
        <v>12</v>
      </c>
      <c r="AQ357" s="175">
        <v>12</v>
      </c>
      <c r="AR357" s="177">
        <v>30</v>
      </c>
      <c r="AS357" s="178">
        <v>606</v>
      </c>
      <c r="AT357" s="176">
        <v>61</v>
      </c>
      <c r="AU357" s="174">
        <v>56</v>
      </c>
      <c r="AV357" s="175">
        <v>269</v>
      </c>
      <c r="AW357" s="178">
        <v>43</v>
      </c>
      <c r="AX357" s="119" t="s">
        <v>62</v>
      </c>
      <c r="AY357" s="155" t="s">
        <v>386</v>
      </c>
      <c r="AZ357" s="156" t="s">
        <v>920</v>
      </c>
    </row>
    <row r="358" spans="1:52" s="180" customFormat="1" ht="16.5" hidden="1" customHeight="1" x14ac:dyDescent="0.2">
      <c r="A358" s="171">
        <v>220709</v>
      </c>
      <c r="B358" s="165" t="s">
        <v>191</v>
      </c>
      <c r="C358" s="165" t="s">
        <v>921</v>
      </c>
      <c r="D358" s="172" t="s">
        <v>922</v>
      </c>
      <c r="E358" s="122">
        <v>30.654205607476637</v>
      </c>
      <c r="F358" s="213">
        <f t="shared" si="115"/>
        <v>1185</v>
      </c>
      <c r="G358" s="174">
        <v>22</v>
      </c>
      <c r="H358" s="174">
        <v>22</v>
      </c>
      <c r="I358" s="174">
        <v>26</v>
      </c>
      <c r="J358" s="174">
        <v>22</v>
      </c>
      <c r="K358" s="174">
        <v>25</v>
      </c>
      <c r="L358" s="174">
        <v>21</v>
      </c>
      <c r="M358" s="174">
        <v>19</v>
      </c>
      <c r="N358" s="174">
        <v>19</v>
      </c>
      <c r="O358" s="174">
        <v>20</v>
      </c>
      <c r="P358" s="174">
        <v>19</v>
      </c>
      <c r="Q358" s="174">
        <v>21</v>
      </c>
      <c r="R358" s="174">
        <v>24</v>
      </c>
      <c r="S358" s="174">
        <v>26</v>
      </c>
      <c r="T358" s="174">
        <v>24</v>
      </c>
      <c r="U358" s="174">
        <v>21</v>
      </c>
      <c r="V358" s="174">
        <v>21</v>
      </c>
      <c r="W358" s="174">
        <v>22</v>
      </c>
      <c r="X358" s="174">
        <v>22</v>
      </c>
      <c r="Y358" s="174">
        <v>21</v>
      </c>
      <c r="Z358" s="174">
        <v>20</v>
      </c>
      <c r="AA358" s="174">
        <v>94</v>
      </c>
      <c r="AB358" s="174">
        <v>81</v>
      </c>
      <c r="AC358" s="174">
        <v>101</v>
      </c>
      <c r="AD358" s="174">
        <v>79</v>
      </c>
      <c r="AE358" s="174">
        <v>88</v>
      </c>
      <c r="AF358" s="174">
        <v>65</v>
      </c>
      <c r="AG358" s="174">
        <v>59</v>
      </c>
      <c r="AH358" s="174">
        <v>55</v>
      </c>
      <c r="AI358" s="174">
        <v>47</v>
      </c>
      <c r="AJ358" s="174">
        <v>30</v>
      </c>
      <c r="AK358" s="174">
        <v>22</v>
      </c>
      <c r="AL358" s="174">
        <v>13</v>
      </c>
      <c r="AM358" s="174">
        <v>8</v>
      </c>
      <c r="AN358" s="175">
        <v>6</v>
      </c>
      <c r="AO358" s="176">
        <v>2</v>
      </c>
      <c r="AP358" s="174">
        <v>10</v>
      </c>
      <c r="AQ358" s="175">
        <v>11</v>
      </c>
      <c r="AR358" s="177">
        <v>27</v>
      </c>
      <c r="AS358" s="178">
        <v>537</v>
      </c>
      <c r="AT358" s="176">
        <v>55</v>
      </c>
      <c r="AU358" s="174">
        <v>51</v>
      </c>
      <c r="AV358" s="175">
        <v>239</v>
      </c>
      <c r="AW358" s="178">
        <v>39</v>
      </c>
      <c r="AX358" s="119" t="s">
        <v>62</v>
      </c>
      <c r="AY358" s="155" t="s">
        <v>386</v>
      </c>
      <c r="AZ358" s="156" t="s">
        <v>923</v>
      </c>
    </row>
    <row r="359" spans="1:52" s="180" customFormat="1" ht="16.5" hidden="1" customHeight="1" x14ac:dyDescent="0.2">
      <c r="A359" s="171">
        <v>220709</v>
      </c>
      <c r="B359" s="165" t="s">
        <v>204</v>
      </c>
      <c r="C359" s="165" t="s">
        <v>924</v>
      </c>
      <c r="D359" s="172" t="s">
        <v>925</v>
      </c>
      <c r="E359" s="122">
        <v>15.264797507788161</v>
      </c>
      <c r="F359" s="213">
        <f t="shared" si="115"/>
        <v>589</v>
      </c>
      <c r="G359" s="174">
        <v>11</v>
      </c>
      <c r="H359" s="174">
        <v>11</v>
      </c>
      <c r="I359" s="174">
        <v>13</v>
      </c>
      <c r="J359" s="174">
        <v>11</v>
      </c>
      <c r="K359" s="174">
        <v>12</v>
      </c>
      <c r="L359" s="174">
        <v>10</v>
      </c>
      <c r="M359" s="174">
        <v>10</v>
      </c>
      <c r="N359" s="174">
        <v>9</v>
      </c>
      <c r="O359" s="174">
        <v>10</v>
      </c>
      <c r="P359" s="174">
        <v>10</v>
      </c>
      <c r="Q359" s="174">
        <v>10</v>
      </c>
      <c r="R359" s="174">
        <v>12</v>
      </c>
      <c r="S359" s="174">
        <v>13</v>
      </c>
      <c r="T359" s="174">
        <v>12</v>
      </c>
      <c r="U359" s="174">
        <v>11</v>
      </c>
      <c r="V359" s="174">
        <v>11</v>
      </c>
      <c r="W359" s="174">
        <v>11</v>
      </c>
      <c r="X359" s="174">
        <v>11</v>
      </c>
      <c r="Y359" s="174">
        <v>10</v>
      </c>
      <c r="Z359" s="174">
        <v>10</v>
      </c>
      <c r="AA359" s="174">
        <v>47</v>
      </c>
      <c r="AB359" s="174">
        <v>40</v>
      </c>
      <c r="AC359" s="174">
        <v>51</v>
      </c>
      <c r="AD359" s="174">
        <v>39</v>
      </c>
      <c r="AE359" s="174">
        <v>44</v>
      </c>
      <c r="AF359" s="174">
        <v>32</v>
      </c>
      <c r="AG359" s="174">
        <v>29</v>
      </c>
      <c r="AH359" s="174">
        <v>27</v>
      </c>
      <c r="AI359" s="174">
        <v>23</v>
      </c>
      <c r="AJ359" s="174">
        <v>15</v>
      </c>
      <c r="AK359" s="174">
        <v>11</v>
      </c>
      <c r="AL359" s="174">
        <v>6</v>
      </c>
      <c r="AM359" s="174">
        <v>4</v>
      </c>
      <c r="AN359" s="175">
        <v>3</v>
      </c>
      <c r="AO359" s="176">
        <v>1</v>
      </c>
      <c r="AP359" s="174">
        <v>5</v>
      </c>
      <c r="AQ359" s="175">
        <v>6</v>
      </c>
      <c r="AR359" s="177">
        <v>13</v>
      </c>
      <c r="AS359" s="178">
        <v>268</v>
      </c>
      <c r="AT359" s="176">
        <v>27</v>
      </c>
      <c r="AU359" s="174">
        <v>25</v>
      </c>
      <c r="AV359" s="175">
        <v>119</v>
      </c>
      <c r="AW359" s="178">
        <v>19</v>
      </c>
      <c r="AX359" s="119" t="s">
        <v>62</v>
      </c>
      <c r="AY359" s="155" t="s">
        <v>386</v>
      </c>
      <c r="AZ359" s="156" t="s">
        <v>926</v>
      </c>
    </row>
    <row r="360" spans="1:52" s="180" customFormat="1" ht="16.5" hidden="1" customHeight="1" x14ac:dyDescent="0.2">
      <c r="A360" s="171">
        <v>220709</v>
      </c>
      <c r="B360" s="165" t="s">
        <v>204</v>
      </c>
      <c r="C360" s="165" t="s">
        <v>927</v>
      </c>
      <c r="D360" s="172" t="s">
        <v>928</v>
      </c>
      <c r="E360" s="122">
        <v>4.6313603322949124</v>
      </c>
      <c r="F360" s="213">
        <f t="shared" si="115"/>
        <v>177</v>
      </c>
      <c r="G360" s="174">
        <v>3</v>
      </c>
      <c r="H360" s="174">
        <v>3</v>
      </c>
      <c r="I360" s="174">
        <v>4</v>
      </c>
      <c r="J360" s="174">
        <v>3</v>
      </c>
      <c r="K360" s="174">
        <v>4</v>
      </c>
      <c r="L360" s="174">
        <v>3</v>
      </c>
      <c r="M360" s="174">
        <v>3</v>
      </c>
      <c r="N360" s="174">
        <v>3</v>
      </c>
      <c r="O360" s="174">
        <v>3</v>
      </c>
      <c r="P360" s="174">
        <v>3</v>
      </c>
      <c r="Q360" s="174">
        <v>3</v>
      </c>
      <c r="R360" s="174">
        <v>4</v>
      </c>
      <c r="S360" s="174">
        <v>4</v>
      </c>
      <c r="T360" s="174">
        <v>4</v>
      </c>
      <c r="U360" s="174">
        <v>3</v>
      </c>
      <c r="V360" s="174">
        <v>3</v>
      </c>
      <c r="W360" s="174">
        <v>3</v>
      </c>
      <c r="X360" s="174">
        <v>3</v>
      </c>
      <c r="Y360" s="174">
        <v>3</v>
      </c>
      <c r="Z360" s="174">
        <v>3</v>
      </c>
      <c r="AA360" s="174">
        <v>14</v>
      </c>
      <c r="AB360" s="174">
        <v>12</v>
      </c>
      <c r="AC360" s="174">
        <v>15</v>
      </c>
      <c r="AD360" s="174">
        <v>12</v>
      </c>
      <c r="AE360" s="174">
        <v>13</v>
      </c>
      <c r="AF360" s="174">
        <v>10</v>
      </c>
      <c r="AG360" s="174">
        <v>9</v>
      </c>
      <c r="AH360" s="174">
        <v>8</v>
      </c>
      <c r="AI360" s="174">
        <v>7</v>
      </c>
      <c r="AJ360" s="174">
        <v>5</v>
      </c>
      <c r="AK360" s="174">
        <v>3</v>
      </c>
      <c r="AL360" s="174">
        <v>2</v>
      </c>
      <c r="AM360" s="174">
        <v>1</v>
      </c>
      <c r="AN360" s="175">
        <v>1</v>
      </c>
      <c r="AO360" s="176">
        <v>0</v>
      </c>
      <c r="AP360" s="174">
        <v>2</v>
      </c>
      <c r="AQ360" s="175">
        <v>2</v>
      </c>
      <c r="AR360" s="177">
        <v>4</v>
      </c>
      <c r="AS360" s="178">
        <v>81</v>
      </c>
      <c r="AT360" s="176">
        <v>8</v>
      </c>
      <c r="AU360" s="174">
        <v>8</v>
      </c>
      <c r="AV360" s="175">
        <v>36</v>
      </c>
      <c r="AW360" s="178">
        <v>6</v>
      </c>
      <c r="AX360" s="119" t="s">
        <v>62</v>
      </c>
      <c r="AY360" s="155" t="s">
        <v>386</v>
      </c>
      <c r="AZ360" s="156" t="s">
        <v>929</v>
      </c>
    </row>
    <row r="361" spans="1:52" s="180" customFormat="1" ht="16.5" hidden="1" customHeight="1" x14ac:dyDescent="0.2">
      <c r="A361" s="171">
        <v>220709</v>
      </c>
      <c r="B361" s="165" t="s">
        <v>204</v>
      </c>
      <c r="C361" s="165" t="s">
        <v>930</v>
      </c>
      <c r="D361" s="172" t="s">
        <v>931</v>
      </c>
      <c r="E361" s="122">
        <v>14.890965732087228</v>
      </c>
      <c r="F361" s="213">
        <f t="shared" si="115"/>
        <v>578</v>
      </c>
      <c r="G361" s="174">
        <v>11</v>
      </c>
      <c r="H361" s="174">
        <v>11</v>
      </c>
      <c r="I361" s="174">
        <v>13</v>
      </c>
      <c r="J361" s="174">
        <v>11</v>
      </c>
      <c r="K361" s="174">
        <v>12</v>
      </c>
      <c r="L361" s="174">
        <v>10</v>
      </c>
      <c r="M361" s="174">
        <v>9</v>
      </c>
      <c r="N361" s="174">
        <v>9</v>
      </c>
      <c r="O361" s="174">
        <v>10</v>
      </c>
      <c r="P361" s="174">
        <v>9</v>
      </c>
      <c r="Q361" s="174">
        <v>10</v>
      </c>
      <c r="R361" s="174">
        <v>12</v>
      </c>
      <c r="S361" s="174">
        <v>13</v>
      </c>
      <c r="T361" s="174">
        <v>12</v>
      </c>
      <c r="U361" s="174">
        <v>10</v>
      </c>
      <c r="V361" s="174">
        <v>10</v>
      </c>
      <c r="W361" s="174">
        <v>11</v>
      </c>
      <c r="X361" s="174">
        <v>11</v>
      </c>
      <c r="Y361" s="174">
        <v>10</v>
      </c>
      <c r="Z361" s="174">
        <v>10</v>
      </c>
      <c r="AA361" s="174">
        <v>46</v>
      </c>
      <c r="AB361" s="174">
        <v>39</v>
      </c>
      <c r="AC361" s="174">
        <v>49</v>
      </c>
      <c r="AD361" s="174">
        <v>38</v>
      </c>
      <c r="AE361" s="174">
        <v>43</v>
      </c>
      <c r="AF361" s="174">
        <v>32</v>
      </c>
      <c r="AG361" s="174">
        <v>28</v>
      </c>
      <c r="AH361" s="174">
        <v>27</v>
      </c>
      <c r="AI361" s="174">
        <v>23</v>
      </c>
      <c r="AJ361" s="174">
        <v>15</v>
      </c>
      <c r="AK361" s="174">
        <v>11</v>
      </c>
      <c r="AL361" s="174">
        <v>6</v>
      </c>
      <c r="AM361" s="174">
        <v>4</v>
      </c>
      <c r="AN361" s="175">
        <v>3</v>
      </c>
      <c r="AO361" s="176">
        <v>1</v>
      </c>
      <c r="AP361" s="174">
        <v>5</v>
      </c>
      <c r="AQ361" s="175">
        <v>6</v>
      </c>
      <c r="AR361" s="177">
        <v>13</v>
      </c>
      <c r="AS361" s="178">
        <v>261</v>
      </c>
      <c r="AT361" s="176">
        <v>27</v>
      </c>
      <c r="AU361" s="174">
        <v>25</v>
      </c>
      <c r="AV361" s="175">
        <v>116</v>
      </c>
      <c r="AW361" s="178">
        <v>19</v>
      </c>
      <c r="AX361" s="119" t="s">
        <v>62</v>
      </c>
      <c r="AY361" s="155" t="s">
        <v>386</v>
      </c>
      <c r="AZ361" s="156" t="s">
        <v>932</v>
      </c>
    </row>
    <row r="362" spans="1:52" s="90" customFormat="1" ht="16.5" hidden="1" customHeight="1" x14ac:dyDescent="0.2">
      <c r="A362" s="158">
        <v>220710</v>
      </c>
      <c r="B362" s="158"/>
      <c r="C362" s="158" t="s">
        <v>22</v>
      </c>
      <c r="D362" s="158" t="s">
        <v>71</v>
      </c>
      <c r="E362" s="158">
        <f>SUM(E364)</f>
        <v>100</v>
      </c>
      <c r="F362" s="158">
        <f t="shared" si="115"/>
        <v>4131</v>
      </c>
      <c r="G362" s="158">
        <v>93</v>
      </c>
      <c r="H362" s="158">
        <v>93</v>
      </c>
      <c r="I362" s="158">
        <v>76</v>
      </c>
      <c r="J362" s="158">
        <v>70</v>
      </c>
      <c r="K362" s="158">
        <v>70</v>
      </c>
      <c r="L362" s="158">
        <v>63</v>
      </c>
      <c r="M362" s="158">
        <v>57</v>
      </c>
      <c r="N362" s="158">
        <v>50</v>
      </c>
      <c r="O362" s="158">
        <v>74</v>
      </c>
      <c r="P362" s="158">
        <v>79</v>
      </c>
      <c r="Q362" s="158">
        <v>74</v>
      </c>
      <c r="R362" s="158">
        <v>84</v>
      </c>
      <c r="S362" s="158">
        <v>98</v>
      </c>
      <c r="T362" s="158">
        <v>79</v>
      </c>
      <c r="U362" s="158">
        <v>94</v>
      </c>
      <c r="V362" s="158">
        <v>88</v>
      </c>
      <c r="W362" s="158">
        <v>86</v>
      </c>
      <c r="X362" s="158">
        <v>90</v>
      </c>
      <c r="Y362" s="158">
        <v>70</v>
      </c>
      <c r="Z362" s="158">
        <v>65</v>
      </c>
      <c r="AA362" s="158">
        <v>349</v>
      </c>
      <c r="AB362" s="158">
        <v>304</v>
      </c>
      <c r="AC362" s="158">
        <v>320</v>
      </c>
      <c r="AD362" s="158">
        <v>274</v>
      </c>
      <c r="AE362" s="158">
        <v>261</v>
      </c>
      <c r="AF362" s="158">
        <v>258</v>
      </c>
      <c r="AG362" s="158">
        <v>214</v>
      </c>
      <c r="AH362" s="158">
        <v>200</v>
      </c>
      <c r="AI362" s="158">
        <v>135</v>
      </c>
      <c r="AJ362" s="158">
        <v>106</v>
      </c>
      <c r="AK362" s="158">
        <v>71</v>
      </c>
      <c r="AL362" s="158">
        <v>43</v>
      </c>
      <c r="AM362" s="158">
        <v>25</v>
      </c>
      <c r="AN362" s="184">
        <v>18</v>
      </c>
      <c r="AO362" s="185">
        <v>11</v>
      </c>
      <c r="AP362" s="158">
        <v>50</v>
      </c>
      <c r="AQ362" s="184">
        <v>43</v>
      </c>
      <c r="AR362" s="186">
        <v>113</v>
      </c>
      <c r="AS362" s="187">
        <v>1901</v>
      </c>
      <c r="AT362" s="185">
        <v>189</v>
      </c>
      <c r="AU362" s="158">
        <v>190</v>
      </c>
      <c r="AV362" s="184">
        <v>817</v>
      </c>
      <c r="AW362" s="188">
        <v>120</v>
      </c>
      <c r="AX362" s="160"/>
      <c r="AY362" s="161"/>
      <c r="AZ362" s="162"/>
    </row>
    <row r="363" spans="1:52" s="180" customFormat="1" ht="16.5" hidden="1" customHeight="1" x14ac:dyDescent="0.2">
      <c r="A363" s="109"/>
      <c r="B363" s="104"/>
      <c r="C363" s="106"/>
      <c r="D363" s="105"/>
      <c r="E363" s="122"/>
      <c r="F363" s="149">
        <f t="shared" si="115"/>
        <v>100.00000000000001</v>
      </c>
      <c r="G363" s="150">
        <f>G$362*100/$F362</f>
        <v>2.2512708787218592</v>
      </c>
      <c r="H363" s="150">
        <f t="shared" ref="H363:AW363" si="141">H$362*100/$F362</f>
        <v>2.2512708787218592</v>
      </c>
      <c r="I363" s="150">
        <f t="shared" si="141"/>
        <v>1.8397482449770031</v>
      </c>
      <c r="J363" s="150">
        <f t="shared" si="141"/>
        <v>1.6945049624788187</v>
      </c>
      <c r="K363" s="150">
        <f t="shared" si="141"/>
        <v>1.6945049624788187</v>
      </c>
      <c r="L363" s="150">
        <f t="shared" si="141"/>
        <v>1.5250544662309369</v>
      </c>
      <c r="M363" s="150">
        <f t="shared" si="141"/>
        <v>1.3798111837327525</v>
      </c>
      <c r="N363" s="150">
        <f t="shared" si="141"/>
        <v>1.2103606874848705</v>
      </c>
      <c r="O363" s="150">
        <f t="shared" si="141"/>
        <v>1.7913338174776083</v>
      </c>
      <c r="P363" s="150">
        <f t="shared" si="141"/>
        <v>1.9123698862260954</v>
      </c>
      <c r="Q363" s="150">
        <f t="shared" si="141"/>
        <v>1.7913338174776083</v>
      </c>
      <c r="R363" s="150">
        <f t="shared" si="141"/>
        <v>2.0334059549745822</v>
      </c>
      <c r="S363" s="150">
        <f t="shared" si="141"/>
        <v>2.3723069474703462</v>
      </c>
      <c r="T363" s="150">
        <f t="shared" si="141"/>
        <v>1.9123698862260954</v>
      </c>
      <c r="U363" s="150">
        <f t="shared" si="141"/>
        <v>2.2754780924715567</v>
      </c>
      <c r="V363" s="150">
        <f t="shared" si="141"/>
        <v>2.1302348099733721</v>
      </c>
      <c r="W363" s="150">
        <f t="shared" si="141"/>
        <v>2.0818203824739774</v>
      </c>
      <c r="X363" s="150">
        <f t="shared" si="141"/>
        <v>2.1786492374727668</v>
      </c>
      <c r="Y363" s="150">
        <f t="shared" si="141"/>
        <v>1.6945049624788187</v>
      </c>
      <c r="Z363" s="150">
        <f t="shared" si="141"/>
        <v>1.5734688937303316</v>
      </c>
      <c r="AA363" s="150">
        <f t="shared" si="141"/>
        <v>8.4483175986443957</v>
      </c>
      <c r="AB363" s="150">
        <f t="shared" si="141"/>
        <v>7.3589929799080123</v>
      </c>
      <c r="AC363" s="150">
        <f t="shared" si="141"/>
        <v>7.746308399903171</v>
      </c>
      <c r="AD363" s="150">
        <f t="shared" si="141"/>
        <v>6.63277656741709</v>
      </c>
      <c r="AE363" s="150">
        <f t="shared" si="141"/>
        <v>6.318082788671024</v>
      </c>
      <c r="AF363" s="150">
        <f t="shared" si="141"/>
        <v>6.2454611474219321</v>
      </c>
      <c r="AG363" s="150">
        <f t="shared" si="141"/>
        <v>5.1803437424352454</v>
      </c>
      <c r="AH363" s="150">
        <f t="shared" si="141"/>
        <v>4.8414427499394819</v>
      </c>
      <c r="AI363" s="150">
        <f t="shared" si="141"/>
        <v>3.2679738562091503</v>
      </c>
      <c r="AJ363" s="150">
        <f t="shared" si="141"/>
        <v>2.5659646574679256</v>
      </c>
      <c r="AK363" s="150">
        <f t="shared" si="141"/>
        <v>1.718712176228516</v>
      </c>
      <c r="AL363" s="150">
        <f t="shared" si="141"/>
        <v>1.0409101912369887</v>
      </c>
      <c r="AM363" s="150">
        <f t="shared" si="141"/>
        <v>0.60518034374243523</v>
      </c>
      <c r="AN363" s="151">
        <f t="shared" si="141"/>
        <v>0.4357298474945534</v>
      </c>
      <c r="AO363" s="152">
        <f t="shared" si="141"/>
        <v>0.26627935124667151</v>
      </c>
      <c r="AP363" s="150">
        <f t="shared" si="141"/>
        <v>1.2103606874848705</v>
      </c>
      <c r="AQ363" s="151">
        <f t="shared" si="141"/>
        <v>1.0409101912369887</v>
      </c>
      <c r="AR363" s="153">
        <f t="shared" si="141"/>
        <v>2.7354151537158073</v>
      </c>
      <c r="AS363" s="154">
        <f t="shared" si="141"/>
        <v>46.017913338174779</v>
      </c>
      <c r="AT363" s="152">
        <f t="shared" si="141"/>
        <v>4.5751633986928102</v>
      </c>
      <c r="AU363" s="150">
        <f t="shared" si="141"/>
        <v>4.5993706124425078</v>
      </c>
      <c r="AV363" s="151">
        <f t="shared" si="141"/>
        <v>19.777293633502783</v>
      </c>
      <c r="AW363" s="154">
        <f t="shared" si="141"/>
        <v>2.9048656499636891</v>
      </c>
      <c r="AX363" s="119"/>
      <c r="AY363" s="155"/>
      <c r="AZ363" s="156"/>
    </row>
    <row r="364" spans="1:52" s="91" customFormat="1" ht="16.5" hidden="1" customHeight="1" x14ac:dyDescent="0.2">
      <c r="A364" s="171">
        <v>220710</v>
      </c>
      <c r="B364" s="165" t="s">
        <v>191</v>
      </c>
      <c r="C364" s="165" t="s">
        <v>933</v>
      </c>
      <c r="D364" s="172" t="s">
        <v>934</v>
      </c>
      <c r="E364" s="122">
        <v>100</v>
      </c>
      <c r="F364" s="213">
        <f t="shared" si="115"/>
        <v>4131</v>
      </c>
      <c r="G364" s="189">
        <v>93</v>
      </c>
      <c r="H364" s="189">
        <v>93</v>
      </c>
      <c r="I364" s="189">
        <v>76</v>
      </c>
      <c r="J364" s="189">
        <v>70</v>
      </c>
      <c r="K364" s="189">
        <v>70</v>
      </c>
      <c r="L364" s="189">
        <v>63</v>
      </c>
      <c r="M364" s="189">
        <v>57</v>
      </c>
      <c r="N364" s="189">
        <v>50</v>
      </c>
      <c r="O364" s="189">
        <v>74</v>
      </c>
      <c r="P364" s="189">
        <v>79</v>
      </c>
      <c r="Q364" s="189">
        <v>74</v>
      </c>
      <c r="R364" s="189">
        <v>84</v>
      </c>
      <c r="S364" s="189">
        <v>98</v>
      </c>
      <c r="T364" s="189">
        <v>79</v>
      </c>
      <c r="U364" s="189">
        <v>94</v>
      </c>
      <c r="V364" s="189">
        <v>88</v>
      </c>
      <c r="W364" s="189">
        <v>86</v>
      </c>
      <c r="X364" s="189">
        <v>90</v>
      </c>
      <c r="Y364" s="189">
        <v>70</v>
      </c>
      <c r="Z364" s="189">
        <v>65</v>
      </c>
      <c r="AA364" s="189">
        <v>349</v>
      </c>
      <c r="AB364" s="189">
        <v>304</v>
      </c>
      <c r="AC364" s="189">
        <v>320</v>
      </c>
      <c r="AD364" s="189">
        <v>274</v>
      </c>
      <c r="AE364" s="189">
        <v>261</v>
      </c>
      <c r="AF364" s="189">
        <v>258</v>
      </c>
      <c r="AG364" s="189">
        <v>214</v>
      </c>
      <c r="AH364" s="189">
        <v>200</v>
      </c>
      <c r="AI364" s="189">
        <v>135</v>
      </c>
      <c r="AJ364" s="189">
        <v>106</v>
      </c>
      <c r="AK364" s="189">
        <v>71</v>
      </c>
      <c r="AL364" s="189">
        <v>43</v>
      </c>
      <c r="AM364" s="189">
        <v>25</v>
      </c>
      <c r="AN364" s="190">
        <v>18</v>
      </c>
      <c r="AO364" s="191">
        <v>11</v>
      </c>
      <c r="AP364" s="189">
        <v>50</v>
      </c>
      <c r="AQ364" s="190">
        <v>43</v>
      </c>
      <c r="AR364" s="192">
        <v>113</v>
      </c>
      <c r="AS364" s="193">
        <v>1901</v>
      </c>
      <c r="AT364" s="191">
        <v>189</v>
      </c>
      <c r="AU364" s="189">
        <v>190</v>
      </c>
      <c r="AV364" s="190">
        <v>817</v>
      </c>
      <c r="AW364" s="194">
        <v>120</v>
      </c>
      <c r="AX364" s="119" t="s">
        <v>62</v>
      </c>
      <c r="AY364" s="155" t="s">
        <v>66</v>
      </c>
      <c r="AZ364" s="156" t="s">
        <v>935</v>
      </c>
    </row>
    <row r="365" spans="1:52" s="90" customFormat="1" ht="16.5" hidden="1" customHeight="1" x14ac:dyDescent="0.2">
      <c r="A365" s="139">
        <v>220800</v>
      </c>
      <c r="B365" s="140"/>
      <c r="C365" s="140"/>
      <c r="D365" s="195" t="s">
        <v>72</v>
      </c>
      <c r="E365" s="196"/>
      <c r="F365" s="143">
        <f t="shared" si="115"/>
        <v>135545</v>
      </c>
      <c r="G365" s="143">
        <f t="shared" ref="G365:AW365" si="142">SUM(G367+G375+G381+G389+G402+G412+G415+G419+G423)</f>
        <v>2782</v>
      </c>
      <c r="H365" s="143">
        <f t="shared" si="142"/>
        <v>2774</v>
      </c>
      <c r="I365" s="143">
        <f t="shared" si="142"/>
        <v>2654</v>
      </c>
      <c r="J365" s="143">
        <f t="shared" si="142"/>
        <v>2787</v>
      </c>
      <c r="K365" s="143">
        <f t="shared" si="142"/>
        <v>2724</v>
      </c>
      <c r="L365" s="143">
        <f t="shared" si="142"/>
        <v>2703</v>
      </c>
      <c r="M365" s="143">
        <f t="shared" si="142"/>
        <v>2713</v>
      </c>
      <c r="N365" s="143">
        <f t="shared" si="142"/>
        <v>2659</v>
      </c>
      <c r="O365" s="143">
        <f t="shared" si="142"/>
        <v>2672</v>
      </c>
      <c r="P365" s="143">
        <f t="shared" si="142"/>
        <v>2691</v>
      </c>
      <c r="Q365" s="143">
        <f t="shared" si="142"/>
        <v>2757</v>
      </c>
      <c r="R365" s="143">
        <f t="shared" si="142"/>
        <v>2726</v>
      </c>
      <c r="S365" s="143">
        <f t="shared" si="142"/>
        <v>2721</v>
      </c>
      <c r="T365" s="143">
        <f t="shared" si="142"/>
        <v>2650</v>
      </c>
      <c r="U365" s="143">
        <f t="shared" si="142"/>
        <v>2622</v>
      </c>
      <c r="V365" s="143">
        <f t="shared" si="142"/>
        <v>2572</v>
      </c>
      <c r="W365" s="143">
        <f t="shared" si="142"/>
        <v>2501</v>
      </c>
      <c r="X365" s="143">
        <f t="shared" si="142"/>
        <v>2376</v>
      </c>
      <c r="Y365" s="143">
        <f t="shared" si="142"/>
        <v>2449</v>
      </c>
      <c r="Z365" s="143">
        <f t="shared" si="142"/>
        <v>2424</v>
      </c>
      <c r="AA365" s="143">
        <f t="shared" si="142"/>
        <v>11896</v>
      </c>
      <c r="AB365" s="143">
        <f t="shared" si="142"/>
        <v>10261</v>
      </c>
      <c r="AC365" s="143">
        <f t="shared" si="142"/>
        <v>9352</v>
      </c>
      <c r="AD365" s="143">
        <f t="shared" si="142"/>
        <v>9495</v>
      </c>
      <c r="AE365" s="143">
        <f t="shared" si="142"/>
        <v>9122</v>
      </c>
      <c r="AF365" s="143">
        <f t="shared" si="142"/>
        <v>8055</v>
      </c>
      <c r="AG365" s="143">
        <f t="shared" si="142"/>
        <v>6541</v>
      </c>
      <c r="AH365" s="143">
        <f t="shared" si="142"/>
        <v>5610</v>
      </c>
      <c r="AI365" s="143">
        <f t="shared" si="142"/>
        <v>4393</v>
      </c>
      <c r="AJ365" s="143">
        <f t="shared" si="142"/>
        <v>3159</v>
      </c>
      <c r="AK365" s="143">
        <f t="shared" si="142"/>
        <v>2068</v>
      </c>
      <c r="AL365" s="143">
        <f t="shared" si="142"/>
        <v>1266</v>
      </c>
      <c r="AM365" s="143">
        <f t="shared" si="142"/>
        <v>760</v>
      </c>
      <c r="AN365" s="143">
        <f t="shared" si="142"/>
        <v>610</v>
      </c>
      <c r="AO365" s="143">
        <f t="shared" si="142"/>
        <v>212</v>
      </c>
      <c r="AP365" s="143">
        <f t="shared" si="142"/>
        <v>1417</v>
      </c>
      <c r="AQ365" s="143">
        <f t="shared" si="142"/>
        <v>1365</v>
      </c>
      <c r="AR365" s="143">
        <f t="shared" si="142"/>
        <v>3390</v>
      </c>
      <c r="AS365" s="143">
        <f t="shared" si="142"/>
        <v>65628</v>
      </c>
      <c r="AT365" s="143">
        <f t="shared" si="142"/>
        <v>6795</v>
      </c>
      <c r="AU365" s="143">
        <f t="shared" si="142"/>
        <v>6030</v>
      </c>
      <c r="AV365" s="143">
        <f t="shared" si="142"/>
        <v>28430</v>
      </c>
      <c r="AW365" s="143">
        <f t="shared" si="142"/>
        <v>4763</v>
      </c>
      <c r="AX365" s="148"/>
      <c r="AY365" s="132"/>
      <c r="AZ365" s="133"/>
    </row>
    <row r="366" spans="1:52" s="183" customFormat="1" ht="16.5" hidden="1" customHeight="1" x14ac:dyDescent="0.2">
      <c r="A366" s="109"/>
      <c r="B366" s="104"/>
      <c r="C366" s="106"/>
      <c r="D366" s="105"/>
      <c r="E366" s="122"/>
      <c r="F366" s="149">
        <f t="shared" si="115"/>
        <v>100.00000000000001</v>
      </c>
      <c r="G366" s="150">
        <f>G$365*100/$F365</f>
        <v>2.0524549042753328</v>
      </c>
      <c r="H366" s="150">
        <f t="shared" ref="H366:AW366" si="143">H$365*100/$F365</f>
        <v>2.0465528053413995</v>
      </c>
      <c r="I366" s="150">
        <f t="shared" si="143"/>
        <v>1.9580213213323989</v>
      </c>
      <c r="J366" s="150">
        <f t="shared" si="143"/>
        <v>2.0561437161090415</v>
      </c>
      <c r="K366" s="150">
        <f t="shared" si="143"/>
        <v>2.009664687004316</v>
      </c>
      <c r="L366" s="150">
        <f t="shared" si="143"/>
        <v>1.9941716773027407</v>
      </c>
      <c r="M366" s="150">
        <f t="shared" si="143"/>
        <v>2.0015493009701575</v>
      </c>
      <c r="N366" s="150">
        <f t="shared" si="143"/>
        <v>1.9617101331661071</v>
      </c>
      <c r="O366" s="150">
        <f t="shared" si="143"/>
        <v>1.9713010439337488</v>
      </c>
      <c r="P366" s="150">
        <f t="shared" si="143"/>
        <v>1.9853185289018407</v>
      </c>
      <c r="Q366" s="150">
        <f t="shared" si="143"/>
        <v>2.0340108451067911</v>
      </c>
      <c r="R366" s="150">
        <f t="shared" si="143"/>
        <v>2.0111402117377994</v>
      </c>
      <c r="S366" s="150">
        <f t="shared" si="143"/>
        <v>2.0074513999040908</v>
      </c>
      <c r="T366" s="150">
        <f t="shared" si="143"/>
        <v>1.9550702718654323</v>
      </c>
      <c r="U366" s="150">
        <f t="shared" si="143"/>
        <v>1.9344129255966653</v>
      </c>
      <c r="V366" s="150">
        <f t="shared" si="143"/>
        <v>1.8975248072595816</v>
      </c>
      <c r="W366" s="150">
        <f t="shared" si="143"/>
        <v>1.845143679220923</v>
      </c>
      <c r="X366" s="150">
        <f t="shared" si="143"/>
        <v>1.7529233833782139</v>
      </c>
      <c r="Y366" s="150">
        <f t="shared" si="143"/>
        <v>1.8067800361503559</v>
      </c>
      <c r="Z366" s="150">
        <f t="shared" si="143"/>
        <v>1.7883359769818141</v>
      </c>
      <c r="AA366" s="150">
        <f t="shared" si="143"/>
        <v>8.7764211147589357</v>
      </c>
      <c r="AB366" s="150">
        <f t="shared" si="143"/>
        <v>7.5701796451363013</v>
      </c>
      <c r="AC366" s="150">
        <f t="shared" si="143"/>
        <v>6.8995536537681215</v>
      </c>
      <c r="AD366" s="150">
        <f t="shared" si="143"/>
        <v>7.0050536722121803</v>
      </c>
      <c r="AE366" s="150">
        <f t="shared" si="143"/>
        <v>6.7298683094175367</v>
      </c>
      <c r="AF366" s="150">
        <f t="shared" si="143"/>
        <v>5.9426758641041717</v>
      </c>
      <c r="AG366" s="150">
        <f t="shared" si="143"/>
        <v>4.82570364085728</v>
      </c>
      <c r="AH366" s="150">
        <f t="shared" si="143"/>
        <v>4.1388468774207832</v>
      </c>
      <c r="AI366" s="150">
        <f t="shared" si="143"/>
        <v>3.2409900770961673</v>
      </c>
      <c r="AJ366" s="150">
        <f t="shared" si="143"/>
        <v>2.3305913165369434</v>
      </c>
      <c r="AK366" s="150">
        <f t="shared" si="143"/>
        <v>1.5256925744217786</v>
      </c>
      <c r="AL366" s="150">
        <f t="shared" si="143"/>
        <v>0.93400715629495734</v>
      </c>
      <c r="AM366" s="150">
        <f t="shared" si="143"/>
        <v>0.56069939872367114</v>
      </c>
      <c r="AN366" s="151">
        <f t="shared" si="143"/>
        <v>0.4500350437124202</v>
      </c>
      <c r="AO366" s="152">
        <f t="shared" si="143"/>
        <v>0.15640562174923456</v>
      </c>
      <c r="AP366" s="150">
        <f t="shared" si="143"/>
        <v>1.0454092736729499</v>
      </c>
      <c r="AQ366" s="151">
        <f t="shared" si="143"/>
        <v>1.0070456306023829</v>
      </c>
      <c r="AR366" s="153">
        <f t="shared" si="143"/>
        <v>2.5010144232542699</v>
      </c>
      <c r="AS366" s="154">
        <f t="shared" si="143"/>
        <v>48.417868604522482</v>
      </c>
      <c r="AT366" s="152">
        <f t="shared" si="143"/>
        <v>5.0130952820096644</v>
      </c>
      <c r="AU366" s="150">
        <f t="shared" si="143"/>
        <v>4.4487070714522856</v>
      </c>
      <c r="AV366" s="151">
        <f t="shared" si="143"/>
        <v>20.97458408646575</v>
      </c>
      <c r="AW366" s="154">
        <f t="shared" si="143"/>
        <v>3.5139621527905862</v>
      </c>
      <c r="AX366" s="119"/>
      <c r="AY366" s="155"/>
      <c r="AZ366" s="156"/>
    </row>
    <row r="367" spans="1:52" s="90" customFormat="1" ht="16.5" hidden="1" customHeight="1" x14ac:dyDescent="0.2">
      <c r="A367" s="158">
        <v>220801</v>
      </c>
      <c r="B367" s="158"/>
      <c r="C367" s="158" t="s">
        <v>22</v>
      </c>
      <c r="D367" s="158" t="s">
        <v>72</v>
      </c>
      <c r="E367" s="158">
        <f>SUM(E369:E374)</f>
        <v>100</v>
      </c>
      <c r="F367" s="158">
        <f t="shared" si="115"/>
        <v>27193</v>
      </c>
      <c r="G367" s="158">
        <v>477</v>
      </c>
      <c r="H367" s="158">
        <v>566</v>
      </c>
      <c r="I367" s="158">
        <v>514</v>
      </c>
      <c r="J367" s="158">
        <v>511</v>
      </c>
      <c r="K367" s="158">
        <v>561</v>
      </c>
      <c r="L367" s="158">
        <v>517</v>
      </c>
      <c r="M367" s="158">
        <v>530</v>
      </c>
      <c r="N367" s="158">
        <v>504</v>
      </c>
      <c r="O367" s="158">
        <f t="shared" ref="O367:AD367" si="144">+SUM(O369:O374)</f>
        <v>517</v>
      </c>
      <c r="P367" s="158">
        <f t="shared" si="144"/>
        <v>516</v>
      </c>
      <c r="Q367" s="158">
        <f t="shared" si="144"/>
        <v>536</v>
      </c>
      <c r="R367" s="158">
        <f t="shared" si="144"/>
        <v>517</v>
      </c>
      <c r="S367" s="158">
        <f t="shared" si="144"/>
        <v>555</v>
      </c>
      <c r="T367" s="158">
        <f t="shared" si="144"/>
        <v>518</v>
      </c>
      <c r="U367" s="158">
        <f t="shared" si="144"/>
        <v>475</v>
      </c>
      <c r="V367" s="158">
        <f t="shared" si="144"/>
        <v>453</v>
      </c>
      <c r="W367" s="158">
        <f t="shared" si="144"/>
        <v>475</v>
      </c>
      <c r="X367" s="158">
        <f t="shared" si="144"/>
        <v>429</v>
      </c>
      <c r="Y367" s="158">
        <f t="shared" si="144"/>
        <v>480</v>
      </c>
      <c r="Z367" s="158">
        <f t="shared" si="144"/>
        <v>436</v>
      </c>
      <c r="AA367" s="158">
        <f t="shared" si="144"/>
        <v>2161</v>
      </c>
      <c r="AB367" s="158">
        <f t="shared" si="144"/>
        <v>2025</v>
      </c>
      <c r="AC367" s="158">
        <f t="shared" si="144"/>
        <v>1878</v>
      </c>
      <c r="AD367" s="158">
        <f t="shared" si="144"/>
        <v>1877</v>
      </c>
      <c r="AE367" s="158">
        <f t="shared" ref="AE367:AW367" si="145">+SUM(AE369:AE374)</f>
        <v>1730</v>
      </c>
      <c r="AF367" s="158">
        <f t="shared" si="145"/>
        <v>1636</v>
      </c>
      <c r="AG367" s="158">
        <f t="shared" si="145"/>
        <v>1428</v>
      </c>
      <c r="AH367" s="158">
        <f t="shared" si="145"/>
        <v>1285</v>
      </c>
      <c r="AI367" s="158">
        <f t="shared" si="145"/>
        <v>1058</v>
      </c>
      <c r="AJ367" s="158">
        <f t="shared" si="145"/>
        <v>788</v>
      </c>
      <c r="AK367" s="158">
        <f t="shared" si="145"/>
        <v>500</v>
      </c>
      <c r="AL367" s="158">
        <f t="shared" si="145"/>
        <v>346</v>
      </c>
      <c r="AM367" s="158">
        <f t="shared" si="145"/>
        <v>216</v>
      </c>
      <c r="AN367" s="158">
        <f t="shared" si="145"/>
        <v>178</v>
      </c>
      <c r="AO367" s="158">
        <f t="shared" si="145"/>
        <v>35</v>
      </c>
      <c r="AP367" s="158">
        <f t="shared" si="145"/>
        <v>253</v>
      </c>
      <c r="AQ367" s="158">
        <f t="shared" si="145"/>
        <v>224</v>
      </c>
      <c r="AR367" s="158">
        <f t="shared" si="145"/>
        <v>580</v>
      </c>
      <c r="AS367" s="158">
        <f t="shared" si="145"/>
        <v>12558</v>
      </c>
      <c r="AT367" s="158">
        <f t="shared" si="145"/>
        <v>1340</v>
      </c>
      <c r="AU367" s="158">
        <f t="shared" si="145"/>
        <v>1121</v>
      </c>
      <c r="AV367" s="158">
        <f t="shared" si="145"/>
        <v>5169</v>
      </c>
      <c r="AW367" s="158">
        <f t="shared" si="145"/>
        <v>869</v>
      </c>
      <c r="AX367" s="119"/>
      <c r="AY367" s="182"/>
      <c r="AZ367" s="162"/>
    </row>
    <row r="368" spans="1:52" s="180" customFormat="1" ht="16.5" hidden="1" customHeight="1" x14ac:dyDescent="0.2">
      <c r="A368" s="109"/>
      <c r="B368" s="104"/>
      <c r="C368" s="106"/>
      <c r="D368" s="105"/>
      <c r="E368" s="122"/>
      <c r="F368" s="149">
        <f t="shared" si="115"/>
        <v>100</v>
      </c>
      <c r="G368" s="150">
        <f>G$367*100/$F367</f>
        <v>1.7541279005626449</v>
      </c>
      <c r="H368" s="150">
        <f t="shared" ref="H368:AW368" si="146">H$367*100/$F367</f>
        <v>2.0814180119883794</v>
      </c>
      <c r="I368" s="150">
        <f t="shared" si="146"/>
        <v>1.8901923289081748</v>
      </c>
      <c r="J368" s="150">
        <f t="shared" si="146"/>
        <v>1.8791600779612401</v>
      </c>
      <c r="K368" s="150">
        <f t="shared" si="146"/>
        <v>2.0630309270768215</v>
      </c>
      <c r="L368" s="150">
        <f t="shared" si="146"/>
        <v>1.9012245798551097</v>
      </c>
      <c r="M368" s="150">
        <f t="shared" si="146"/>
        <v>1.949031000625161</v>
      </c>
      <c r="N368" s="150">
        <f t="shared" si="146"/>
        <v>1.8534181590850587</v>
      </c>
      <c r="O368" s="150">
        <f t="shared" si="146"/>
        <v>1.9012245798551097</v>
      </c>
      <c r="P368" s="150">
        <f t="shared" si="146"/>
        <v>1.8975471628727982</v>
      </c>
      <c r="Q368" s="150">
        <f t="shared" si="146"/>
        <v>1.9710955025190307</v>
      </c>
      <c r="R368" s="150">
        <f t="shared" si="146"/>
        <v>1.9012245798551097</v>
      </c>
      <c r="S368" s="150">
        <f t="shared" si="146"/>
        <v>2.0409664251829516</v>
      </c>
      <c r="T368" s="150">
        <f t="shared" si="146"/>
        <v>1.9049019968374215</v>
      </c>
      <c r="U368" s="150">
        <f t="shared" si="146"/>
        <v>1.7467730665980215</v>
      </c>
      <c r="V368" s="150">
        <f t="shared" si="146"/>
        <v>1.6658698929871658</v>
      </c>
      <c r="W368" s="150">
        <f t="shared" si="146"/>
        <v>1.7467730665980215</v>
      </c>
      <c r="X368" s="150">
        <f t="shared" si="146"/>
        <v>1.5776118854116867</v>
      </c>
      <c r="Y368" s="150">
        <f t="shared" si="146"/>
        <v>1.7651601515095796</v>
      </c>
      <c r="Z368" s="150">
        <f t="shared" si="146"/>
        <v>1.6033538042878681</v>
      </c>
      <c r="AA368" s="150">
        <f t="shared" si="146"/>
        <v>7.9468980987754199</v>
      </c>
      <c r="AB368" s="150">
        <f t="shared" si="146"/>
        <v>7.4467693891810391</v>
      </c>
      <c r="AC368" s="150">
        <f t="shared" si="146"/>
        <v>6.9061890927812302</v>
      </c>
      <c r="AD368" s="150">
        <f t="shared" si="146"/>
        <v>6.9025116757989187</v>
      </c>
      <c r="AE368" s="150">
        <f t="shared" si="146"/>
        <v>6.3619313793991097</v>
      </c>
      <c r="AF368" s="150">
        <f t="shared" si="146"/>
        <v>6.0162541830618173</v>
      </c>
      <c r="AG368" s="150">
        <f t="shared" si="146"/>
        <v>5.2513514507409997</v>
      </c>
      <c r="AH368" s="150">
        <f t="shared" si="146"/>
        <v>4.7254808222704376</v>
      </c>
      <c r="AI368" s="150">
        <f t="shared" si="146"/>
        <v>3.8907071672856985</v>
      </c>
      <c r="AJ368" s="150">
        <f t="shared" si="146"/>
        <v>2.8978045820615601</v>
      </c>
      <c r="AK368" s="150">
        <f t="shared" si="146"/>
        <v>1.8387084911558123</v>
      </c>
      <c r="AL368" s="150">
        <f t="shared" si="146"/>
        <v>1.2723862758798221</v>
      </c>
      <c r="AM368" s="150">
        <f t="shared" si="146"/>
        <v>0.79432206817931084</v>
      </c>
      <c r="AN368" s="151">
        <f t="shared" si="146"/>
        <v>0.65458022285146911</v>
      </c>
      <c r="AO368" s="152">
        <f t="shared" si="146"/>
        <v>0.12870959438090684</v>
      </c>
      <c r="AP368" s="150">
        <f t="shared" si="146"/>
        <v>0.93038649652484096</v>
      </c>
      <c r="AQ368" s="151">
        <f t="shared" si="146"/>
        <v>0.82374140403780383</v>
      </c>
      <c r="AR368" s="153">
        <f t="shared" si="146"/>
        <v>2.1329018497407422</v>
      </c>
      <c r="AS368" s="154">
        <f t="shared" si="146"/>
        <v>46.181002463869376</v>
      </c>
      <c r="AT368" s="152">
        <f t="shared" si="146"/>
        <v>4.9277387562975763</v>
      </c>
      <c r="AU368" s="150">
        <f t="shared" si="146"/>
        <v>4.1223844371713305</v>
      </c>
      <c r="AV368" s="151">
        <f t="shared" si="146"/>
        <v>19.008568381568786</v>
      </c>
      <c r="AW368" s="154">
        <f t="shared" si="146"/>
        <v>3.1956753576288017</v>
      </c>
      <c r="AX368" s="119"/>
      <c r="AY368" s="155"/>
      <c r="AZ368" s="156"/>
    </row>
    <row r="369" spans="1:52" s="180" customFormat="1" ht="16.5" hidden="1" customHeight="1" x14ac:dyDescent="0.2">
      <c r="A369" s="171">
        <v>220801</v>
      </c>
      <c r="B369" s="165" t="s">
        <v>186</v>
      </c>
      <c r="C369" s="165" t="s">
        <v>936</v>
      </c>
      <c r="D369" s="172" t="s">
        <v>937</v>
      </c>
      <c r="E369" s="122">
        <v>0</v>
      </c>
      <c r="F369" s="213">
        <f t="shared" si="115"/>
        <v>0</v>
      </c>
      <c r="G369" s="174">
        <v>0</v>
      </c>
      <c r="H369" s="174">
        <v>0</v>
      </c>
      <c r="I369" s="174">
        <v>0</v>
      </c>
      <c r="J369" s="174">
        <v>0</v>
      </c>
      <c r="K369" s="174">
        <v>0</v>
      </c>
      <c r="L369" s="174">
        <v>0</v>
      </c>
      <c r="M369" s="174">
        <v>0</v>
      </c>
      <c r="N369" s="174">
        <v>0</v>
      </c>
      <c r="O369" s="174">
        <v>0</v>
      </c>
      <c r="P369" s="174">
        <v>0</v>
      </c>
      <c r="Q369" s="174">
        <v>0</v>
      </c>
      <c r="R369" s="174">
        <v>0</v>
      </c>
      <c r="S369" s="174">
        <v>0</v>
      </c>
      <c r="T369" s="174">
        <v>0</v>
      </c>
      <c r="U369" s="174">
        <v>0</v>
      </c>
      <c r="V369" s="174">
        <v>0</v>
      </c>
      <c r="W369" s="174">
        <v>0</v>
      </c>
      <c r="X369" s="174">
        <v>0</v>
      </c>
      <c r="Y369" s="174">
        <v>0</v>
      </c>
      <c r="Z369" s="174">
        <v>0</v>
      </c>
      <c r="AA369" s="174">
        <v>0</v>
      </c>
      <c r="AB369" s="174">
        <v>0</v>
      </c>
      <c r="AC369" s="174">
        <v>0</v>
      </c>
      <c r="AD369" s="174">
        <v>0</v>
      </c>
      <c r="AE369" s="174">
        <v>0</v>
      </c>
      <c r="AF369" s="174">
        <v>0</v>
      </c>
      <c r="AG369" s="174">
        <v>0</v>
      </c>
      <c r="AH369" s="174">
        <v>0</v>
      </c>
      <c r="AI369" s="174">
        <v>0</v>
      </c>
      <c r="AJ369" s="174">
        <v>0</v>
      </c>
      <c r="AK369" s="174">
        <v>0</v>
      </c>
      <c r="AL369" s="174">
        <v>0</v>
      </c>
      <c r="AM369" s="174">
        <v>0</v>
      </c>
      <c r="AN369" s="175">
        <v>0</v>
      </c>
      <c r="AO369" s="176">
        <v>0</v>
      </c>
      <c r="AP369" s="174">
        <v>0</v>
      </c>
      <c r="AQ369" s="175">
        <v>0</v>
      </c>
      <c r="AR369" s="177">
        <v>0</v>
      </c>
      <c r="AS369" s="178">
        <v>0</v>
      </c>
      <c r="AT369" s="176">
        <v>0</v>
      </c>
      <c r="AU369" s="174">
        <v>0</v>
      </c>
      <c r="AV369" s="175">
        <v>0</v>
      </c>
      <c r="AW369" s="178">
        <v>0</v>
      </c>
      <c r="AX369" s="119" t="s">
        <v>72</v>
      </c>
      <c r="AY369" s="155" t="s">
        <v>938</v>
      </c>
      <c r="AZ369" s="156" t="s">
        <v>939</v>
      </c>
    </row>
    <row r="370" spans="1:52" s="180" customFormat="1" ht="16.5" hidden="1" customHeight="1" x14ac:dyDescent="0.2">
      <c r="A370" s="171">
        <v>220801</v>
      </c>
      <c r="B370" s="165" t="s">
        <v>191</v>
      </c>
      <c r="C370" s="165" t="s">
        <v>940</v>
      </c>
      <c r="D370" s="172" t="s">
        <v>941</v>
      </c>
      <c r="E370" s="122">
        <v>91.386993729542141</v>
      </c>
      <c r="F370" s="213">
        <f t="shared" si="115"/>
        <v>24842</v>
      </c>
      <c r="G370" s="174">
        <v>436</v>
      </c>
      <c r="H370" s="174">
        <v>517</v>
      </c>
      <c r="I370" s="174">
        <v>469</v>
      </c>
      <c r="J370" s="174">
        <v>466</v>
      </c>
      <c r="K370" s="174">
        <v>513</v>
      </c>
      <c r="L370" s="174">
        <v>472</v>
      </c>
      <c r="M370" s="174">
        <v>485</v>
      </c>
      <c r="N370" s="174">
        <v>461</v>
      </c>
      <c r="O370" s="174">
        <v>472</v>
      </c>
      <c r="P370" s="174">
        <v>471</v>
      </c>
      <c r="Q370" s="174">
        <v>489</v>
      </c>
      <c r="R370" s="174">
        <v>472</v>
      </c>
      <c r="S370" s="174">
        <v>508</v>
      </c>
      <c r="T370" s="174">
        <v>473</v>
      </c>
      <c r="U370" s="174">
        <v>434</v>
      </c>
      <c r="V370" s="174">
        <v>414</v>
      </c>
      <c r="W370" s="174">
        <v>434</v>
      </c>
      <c r="X370" s="174">
        <v>392</v>
      </c>
      <c r="Y370" s="174">
        <v>439</v>
      </c>
      <c r="Z370" s="174">
        <v>398</v>
      </c>
      <c r="AA370" s="174">
        <v>1975</v>
      </c>
      <c r="AB370" s="174">
        <v>1851</v>
      </c>
      <c r="AC370" s="174">
        <v>1715</v>
      </c>
      <c r="AD370" s="174">
        <v>1714</v>
      </c>
      <c r="AE370" s="174">
        <v>1580</v>
      </c>
      <c r="AF370" s="174">
        <v>1496</v>
      </c>
      <c r="AG370" s="174">
        <v>1305</v>
      </c>
      <c r="AH370" s="174">
        <v>1173</v>
      </c>
      <c r="AI370" s="174">
        <v>966</v>
      </c>
      <c r="AJ370" s="174">
        <v>720</v>
      </c>
      <c r="AK370" s="174">
        <v>457</v>
      </c>
      <c r="AL370" s="174">
        <v>315</v>
      </c>
      <c r="AM370" s="174">
        <v>197</v>
      </c>
      <c r="AN370" s="175">
        <v>163</v>
      </c>
      <c r="AO370" s="176">
        <v>32</v>
      </c>
      <c r="AP370" s="174">
        <v>232</v>
      </c>
      <c r="AQ370" s="175">
        <v>204</v>
      </c>
      <c r="AR370" s="177">
        <v>530</v>
      </c>
      <c r="AS370" s="178">
        <v>11476</v>
      </c>
      <c r="AT370" s="176">
        <v>1225</v>
      </c>
      <c r="AU370" s="174">
        <v>1024</v>
      </c>
      <c r="AV370" s="175">
        <v>4724</v>
      </c>
      <c r="AW370" s="178">
        <v>794</v>
      </c>
      <c r="AX370" s="119" t="s">
        <v>72</v>
      </c>
      <c r="AY370" s="155" t="s">
        <v>942</v>
      </c>
      <c r="AZ370" s="156" t="s">
        <v>943</v>
      </c>
    </row>
    <row r="371" spans="1:52" s="180" customFormat="1" ht="16.5" hidden="1" customHeight="1" x14ac:dyDescent="0.2">
      <c r="A371" s="171">
        <v>220801</v>
      </c>
      <c r="B371" s="165" t="s">
        <v>204</v>
      </c>
      <c r="C371" s="165" t="s">
        <v>944</v>
      </c>
      <c r="D371" s="172" t="s">
        <v>945</v>
      </c>
      <c r="E371" s="122">
        <v>1.6011357810466538</v>
      </c>
      <c r="F371" s="213">
        <f t="shared" si="115"/>
        <v>436</v>
      </c>
      <c r="G371" s="174">
        <v>8</v>
      </c>
      <c r="H371" s="174">
        <v>9</v>
      </c>
      <c r="I371" s="174">
        <v>8</v>
      </c>
      <c r="J371" s="174">
        <v>8</v>
      </c>
      <c r="K371" s="174">
        <v>9</v>
      </c>
      <c r="L371" s="174">
        <v>8</v>
      </c>
      <c r="M371" s="174">
        <v>8</v>
      </c>
      <c r="N371" s="174">
        <v>8</v>
      </c>
      <c r="O371" s="174">
        <v>8</v>
      </c>
      <c r="P371" s="174">
        <v>8</v>
      </c>
      <c r="Q371" s="174">
        <v>9</v>
      </c>
      <c r="R371" s="174">
        <v>8</v>
      </c>
      <c r="S371" s="174">
        <v>9</v>
      </c>
      <c r="T371" s="174">
        <v>8</v>
      </c>
      <c r="U371" s="174">
        <v>8</v>
      </c>
      <c r="V371" s="174">
        <v>7</v>
      </c>
      <c r="W371" s="174">
        <v>8</v>
      </c>
      <c r="X371" s="174">
        <v>7</v>
      </c>
      <c r="Y371" s="174">
        <v>8</v>
      </c>
      <c r="Z371" s="174">
        <v>7</v>
      </c>
      <c r="AA371" s="174">
        <v>35</v>
      </c>
      <c r="AB371" s="174">
        <v>32</v>
      </c>
      <c r="AC371" s="174">
        <v>30</v>
      </c>
      <c r="AD371" s="174">
        <v>30</v>
      </c>
      <c r="AE371" s="174">
        <v>28</v>
      </c>
      <c r="AF371" s="174">
        <v>26</v>
      </c>
      <c r="AG371" s="174">
        <v>23</v>
      </c>
      <c r="AH371" s="174">
        <v>21</v>
      </c>
      <c r="AI371" s="174">
        <v>17</v>
      </c>
      <c r="AJ371" s="174">
        <v>13</v>
      </c>
      <c r="AK371" s="174">
        <v>8</v>
      </c>
      <c r="AL371" s="174">
        <v>6</v>
      </c>
      <c r="AM371" s="174">
        <v>3</v>
      </c>
      <c r="AN371" s="175">
        <v>3</v>
      </c>
      <c r="AO371" s="176">
        <v>1</v>
      </c>
      <c r="AP371" s="174">
        <v>4</v>
      </c>
      <c r="AQ371" s="175">
        <v>4</v>
      </c>
      <c r="AR371" s="177">
        <v>9</v>
      </c>
      <c r="AS371" s="178">
        <v>201</v>
      </c>
      <c r="AT371" s="176">
        <v>21</v>
      </c>
      <c r="AU371" s="174">
        <v>18</v>
      </c>
      <c r="AV371" s="175">
        <v>83</v>
      </c>
      <c r="AW371" s="178">
        <v>14</v>
      </c>
      <c r="AX371" s="119" t="s">
        <v>72</v>
      </c>
      <c r="AY371" s="155" t="s">
        <v>942</v>
      </c>
      <c r="AZ371" s="156" t="s">
        <v>946</v>
      </c>
    </row>
    <row r="372" spans="1:52" s="180" customFormat="1" ht="16.5" hidden="1" customHeight="1" x14ac:dyDescent="0.2">
      <c r="A372" s="171">
        <v>220801</v>
      </c>
      <c r="B372" s="165" t="s">
        <v>204</v>
      </c>
      <c r="C372" s="53" t="s">
        <v>947</v>
      </c>
      <c r="D372" s="172" t="s">
        <v>948</v>
      </c>
      <c r="E372" s="122">
        <v>4.026501557755255</v>
      </c>
      <c r="F372" s="213">
        <f t="shared" si="115"/>
        <v>1098</v>
      </c>
      <c r="G372" s="174">
        <v>19</v>
      </c>
      <c r="H372" s="174">
        <v>23</v>
      </c>
      <c r="I372" s="174">
        <v>21</v>
      </c>
      <c r="J372" s="174">
        <v>21</v>
      </c>
      <c r="K372" s="174">
        <v>23</v>
      </c>
      <c r="L372" s="174">
        <v>21</v>
      </c>
      <c r="M372" s="174">
        <v>21</v>
      </c>
      <c r="N372" s="174">
        <v>20</v>
      </c>
      <c r="O372" s="174">
        <v>21</v>
      </c>
      <c r="P372" s="174">
        <v>21</v>
      </c>
      <c r="Q372" s="174">
        <v>22</v>
      </c>
      <c r="R372" s="174">
        <v>21</v>
      </c>
      <c r="S372" s="174">
        <v>22</v>
      </c>
      <c r="T372" s="174">
        <v>21</v>
      </c>
      <c r="U372" s="174">
        <v>19</v>
      </c>
      <c r="V372" s="174">
        <v>18</v>
      </c>
      <c r="W372" s="174">
        <v>19</v>
      </c>
      <c r="X372" s="174">
        <v>17</v>
      </c>
      <c r="Y372" s="174">
        <v>19</v>
      </c>
      <c r="Z372" s="174">
        <v>18</v>
      </c>
      <c r="AA372" s="174">
        <v>87</v>
      </c>
      <c r="AB372" s="174">
        <v>82</v>
      </c>
      <c r="AC372" s="174">
        <v>76</v>
      </c>
      <c r="AD372" s="174">
        <v>76</v>
      </c>
      <c r="AE372" s="174">
        <v>70</v>
      </c>
      <c r="AF372" s="174">
        <v>66</v>
      </c>
      <c r="AG372" s="174">
        <v>57</v>
      </c>
      <c r="AH372" s="174">
        <v>52</v>
      </c>
      <c r="AI372" s="174">
        <v>43</v>
      </c>
      <c r="AJ372" s="174">
        <v>32</v>
      </c>
      <c r="AK372" s="174">
        <v>20</v>
      </c>
      <c r="AL372" s="174">
        <v>14</v>
      </c>
      <c r="AM372" s="174">
        <v>9</v>
      </c>
      <c r="AN372" s="175">
        <v>7</v>
      </c>
      <c r="AO372" s="176">
        <v>1</v>
      </c>
      <c r="AP372" s="174">
        <v>10</v>
      </c>
      <c r="AQ372" s="175">
        <v>9</v>
      </c>
      <c r="AR372" s="177">
        <v>23</v>
      </c>
      <c r="AS372" s="178">
        <v>506</v>
      </c>
      <c r="AT372" s="176">
        <v>54</v>
      </c>
      <c r="AU372" s="174">
        <v>45</v>
      </c>
      <c r="AV372" s="175">
        <v>208</v>
      </c>
      <c r="AW372" s="178">
        <v>35</v>
      </c>
      <c r="AX372" s="119" t="s">
        <v>72</v>
      </c>
      <c r="AY372" s="155" t="s">
        <v>942</v>
      </c>
      <c r="AZ372" s="156" t="s">
        <v>949</v>
      </c>
    </row>
    <row r="373" spans="1:52" s="180" customFormat="1" ht="16.5" hidden="1" customHeight="1" x14ac:dyDescent="0.2">
      <c r="A373" s="171">
        <v>220801</v>
      </c>
      <c r="B373" s="165" t="s">
        <v>204</v>
      </c>
      <c r="C373" s="165" t="s">
        <v>950</v>
      </c>
      <c r="D373" s="172" t="s">
        <v>951</v>
      </c>
      <c r="E373" s="122">
        <v>1.6800094648420556</v>
      </c>
      <c r="F373" s="213">
        <f t="shared" si="115"/>
        <v>459</v>
      </c>
      <c r="G373" s="174">
        <v>8</v>
      </c>
      <c r="H373" s="174">
        <v>10</v>
      </c>
      <c r="I373" s="174">
        <v>9</v>
      </c>
      <c r="J373" s="174">
        <v>9</v>
      </c>
      <c r="K373" s="174">
        <v>9</v>
      </c>
      <c r="L373" s="174">
        <v>9</v>
      </c>
      <c r="M373" s="174">
        <v>9</v>
      </c>
      <c r="N373" s="174">
        <v>8</v>
      </c>
      <c r="O373" s="174">
        <v>9</v>
      </c>
      <c r="P373" s="174">
        <v>9</v>
      </c>
      <c r="Q373" s="174">
        <v>9</v>
      </c>
      <c r="R373" s="174">
        <v>9</v>
      </c>
      <c r="S373" s="174">
        <v>9</v>
      </c>
      <c r="T373" s="174">
        <v>9</v>
      </c>
      <c r="U373" s="174">
        <v>8</v>
      </c>
      <c r="V373" s="174">
        <v>8</v>
      </c>
      <c r="W373" s="174">
        <v>8</v>
      </c>
      <c r="X373" s="174">
        <v>7</v>
      </c>
      <c r="Y373" s="174">
        <v>8</v>
      </c>
      <c r="Z373" s="174">
        <v>7</v>
      </c>
      <c r="AA373" s="174">
        <v>36</v>
      </c>
      <c r="AB373" s="174">
        <v>34</v>
      </c>
      <c r="AC373" s="174">
        <v>32</v>
      </c>
      <c r="AD373" s="174">
        <v>32</v>
      </c>
      <c r="AE373" s="174">
        <v>29</v>
      </c>
      <c r="AF373" s="174">
        <v>27</v>
      </c>
      <c r="AG373" s="174">
        <v>24</v>
      </c>
      <c r="AH373" s="174">
        <v>22</v>
      </c>
      <c r="AI373" s="174">
        <v>18</v>
      </c>
      <c r="AJ373" s="174">
        <v>13</v>
      </c>
      <c r="AK373" s="174">
        <v>8</v>
      </c>
      <c r="AL373" s="174">
        <v>6</v>
      </c>
      <c r="AM373" s="174">
        <v>4</v>
      </c>
      <c r="AN373" s="175">
        <v>3</v>
      </c>
      <c r="AO373" s="176">
        <v>1</v>
      </c>
      <c r="AP373" s="174">
        <v>4</v>
      </c>
      <c r="AQ373" s="175">
        <v>4</v>
      </c>
      <c r="AR373" s="177">
        <v>10</v>
      </c>
      <c r="AS373" s="178">
        <v>211</v>
      </c>
      <c r="AT373" s="176">
        <v>23</v>
      </c>
      <c r="AU373" s="174">
        <v>19</v>
      </c>
      <c r="AV373" s="175">
        <v>87</v>
      </c>
      <c r="AW373" s="178">
        <v>15</v>
      </c>
      <c r="AX373" s="119" t="s">
        <v>72</v>
      </c>
      <c r="AY373" s="155" t="s">
        <v>942</v>
      </c>
      <c r="AZ373" s="156" t="s">
        <v>952</v>
      </c>
    </row>
    <row r="374" spans="1:52" s="183" customFormat="1" ht="16.5" hidden="1" customHeight="1" x14ac:dyDescent="0.2">
      <c r="A374" s="171">
        <v>220801</v>
      </c>
      <c r="B374" s="165" t="s">
        <v>204</v>
      </c>
      <c r="C374" s="165" t="s">
        <v>953</v>
      </c>
      <c r="D374" s="172" t="s">
        <v>954</v>
      </c>
      <c r="E374" s="122">
        <v>1.3053594668138975</v>
      </c>
      <c r="F374" s="213">
        <f t="shared" si="115"/>
        <v>358</v>
      </c>
      <c r="G374" s="174">
        <v>6</v>
      </c>
      <c r="H374" s="174">
        <v>7</v>
      </c>
      <c r="I374" s="174">
        <v>7</v>
      </c>
      <c r="J374" s="174">
        <v>7</v>
      </c>
      <c r="K374" s="174">
        <v>7</v>
      </c>
      <c r="L374" s="174">
        <v>7</v>
      </c>
      <c r="M374" s="174">
        <v>7</v>
      </c>
      <c r="N374" s="174">
        <v>7</v>
      </c>
      <c r="O374" s="174">
        <v>7</v>
      </c>
      <c r="P374" s="174">
        <v>7</v>
      </c>
      <c r="Q374" s="174">
        <v>7</v>
      </c>
      <c r="R374" s="174">
        <v>7</v>
      </c>
      <c r="S374" s="174">
        <v>7</v>
      </c>
      <c r="T374" s="174">
        <v>7</v>
      </c>
      <c r="U374" s="174">
        <v>6</v>
      </c>
      <c r="V374" s="174">
        <v>6</v>
      </c>
      <c r="W374" s="174">
        <v>6</v>
      </c>
      <c r="X374" s="174">
        <v>6</v>
      </c>
      <c r="Y374" s="174">
        <v>6</v>
      </c>
      <c r="Z374" s="174">
        <v>6</v>
      </c>
      <c r="AA374" s="174">
        <v>28</v>
      </c>
      <c r="AB374" s="174">
        <v>26</v>
      </c>
      <c r="AC374" s="174">
        <v>25</v>
      </c>
      <c r="AD374" s="174">
        <v>25</v>
      </c>
      <c r="AE374" s="174">
        <v>23</v>
      </c>
      <c r="AF374" s="174">
        <v>21</v>
      </c>
      <c r="AG374" s="174">
        <v>19</v>
      </c>
      <c r="AH374" s="174">
        <v>17</v>
      </c>
      <c r="AI374" s="174">
        <v>14</v>
      </c>
      <c r="AJ374" s="174">
        <v>10</v>
      </c>
      <c r="AK374" s="174">
        <v>7</v>
      </c>
      <c r="AL374" s="174">
        <v>5</v>
      </c>
      <c r="AM374" s="174">
        <v>3</v>
      </c>
      <c r="AN374" s="175">
        <v>2</v>
      </c>
      <c r="AO374" s="176">
        <v>0</v>
      </c>
      <c r="AP374" s="174">
        <v>3</v>
      </c>
      <c r="AQ374" s="175">
        <v>3</v>
      </c>
      <c r="AR374" s="177">
        <v>8</v>
      </c>
      <c r="AS374" s="178">
        <v>164</v>
      </c>
      <c r="AT374" s="176">
        <v>17</v>
      </c>
      <c r="AU374" s="174">
        <v>15</v>
      </c>
      <c r="AV374" s="175">
        <v>67</v>
      </c>
      <c r="AW374" s="178">
        <v>11</v>
      </c>
      <c r="AX374" s="119" t="s">
        <v>72</v>
      </c>
      <c r="AY374" s="155" t="s">
        <v>942</v>
      </c>
      <c r="AZ374" s="156" t="s">
        <v>955</v>
      </c>
    </row>
    <row r="375" spans="1:52" s="90" customFormat="1" ht="16.5" hidden="1" customHeight="1" x14ac:dyDescent="0.2">
      <c r="A375" s="158">
        <v>220802</v>
      </c>
      <c r="B375" s="158"/>
      <c r="C375" s="158" t="s">
        <v>22</v>
      </c>
      <c r="D375" s="158" t="s">
        <v>73</v>
      </c>
      <c r="E375" s="158">
        <f>SUM(E377:E380)</f>
        <v>100.00000000000001</v>
      </c>
      <c r="F375" s="158">
        <f t="shared" si="115"/>
        <v>8005</v>
      </c>
      <c r="G375" s="158">
        <v>160</v>
      </c>
      <c r="H375" s="158">
        <v>156</v>
      </c>
      <c r="I375" s="158">
        <v>164</v>
      </c>
      <c r="J375" s="158">
        <v>174</v>
      </c>
      <c r="K375" s="158">
        <v>145</v>
      </c>
      <c r="L375" s="158">
        <v>166</v>
      </c>
      <c r="M375" s="158">
        <v>169</v>
      </c>
      <c r="N375" s="158">
        <v>181</v>
      </c>
      <c r="O375" s="158">
        <f t="shared" ref="O375:AD375" si="147">+SUM(O377:O380)</f>
        <v>169</v>
      </c>
      <c r="P375" s="158">
        <f t="shared" si="147"/>
        <v>175</v>
      </c>
      <c r="Q375" s="158">
        <f t="shared" si="147"/>
        <v>174</v>
      </c>
      <c r="R375" s="158">
        <f t="shared" si="147"/>
        <v>187</v>
      </c>
      <c r="S375" s="158">
        <f t="shared" si="147"/>
        <v>191</v>
      </c>
      <c r="T375" s="158">
        <f t="shared" si="147"/>
        <v>194</v>
      </c>
      <c r="U375" s="158">
        <f t="shared" si="147"/>
        <v>182</v>
      </c>
      <c r="V375" s="158">
        <f t="shared" si="147"/>
        <v>187</v>
      </c>
      <c r="W375" s="158">
        <f t="shared" si="147"/>
        <v>162</v>
      </c>
      <c r="X375" s="158">
        <f t="shared" si="147"/>
        <v>158</v>
      </c>
      <c r="Y375" s="158">
        <f t="shared" si="147"/>
        <v>153</v>
      </c>
      <c r="Z375" s="158">
        <f t="shared" si="147"/>
        <v>166</v>
      </c>
      <c r="AA375" s="158">
        <f t="shared" si="147"/>
        <v>724</v>
      </c>
      <c r="AB375" s="158">
        <f t="shared" si="147"/>
        <v>645</v>
      </c>
      <c r="AC375" s="158">
        <f t="shared" si="147"/>
        <v>569</v>
      </c>
      <c r="AD375" s="158">
        <f t="shared" si="147"/>
        <v>507</v>
      </c>
      <c r="AE375" s="158">
        <f t="shared" ref="AE375:AW375" si="148">+SUM(AE377:AE380)</f>
        <v>560</v>
      </c>
      <c r="AF375" s="158">
        <f t="shared" si="148"/>
        <v>472</v>
      </c>
      <c r="AG375" s="158">
        <f t="shared" si="148"/>
        <v>322</v>
      </c>
      <c r="AH375" s="158">
        <f t="shared" si="148"/>
        <v>281</v>
      </c>
      <c r="AI375" s="158">
        <f t="shared" si="148"/>
        <v>199</v>
      </c>
      <c r="AJ375" s="158">
        <f t="shared" si="148"/>
        <v>134</v>
      </c>
      <c r="AK375" s="158">
        <f t="shared" si="148"/>
        <v>89</v>
      </c>
      <c r="AL375" s="158">
        <f t="shared" si="148"/>
        <v>50</v>
      </c>
      <c r="AM375" s="158">
        <f t="shared" si="148"/>
        <v>23</v>
      </c>
      <c r="AN375" s="158">
        <f t="shared" si="148"/>
        <v>17</v>
      </c>
      <c r="AO375" s="158">
        <f t="shared" si="148"/>
        <v>22</v>
      </c>
      <c r="AP375" s="158">
        <f t="shared" si="148"/>
        <v>82</v>
      </c>
      <c r="AQ375" s="158">
        <f t="shared" si="148"/>
        <v>78</v>
      </c>
      <c r="AR375" s="158">
        <f t="shared" si="148"/>
        <v>195</v>
      </c>
      <c r="AS375" s="158">
        <f t="shared" si="148"/>
        <v>4004</v>
      </c>
      <c r="AT375" s="158">
        <f t="shared" si="148"/>
        <v>458</v>
      </c>
      <c r="AU375" s="158">
        <f t="shared" si="148"/>
        <v>412</v>
      </c>
      <c r="AV375" s="158">
        <f t="shared" si="148"/>
        <v>1788</v>
      </c>
      <c r="AW375" s="158">
        <f t="shared" si="148"/>
        <v>334</v>
      </c>
      <c r="AX375" s="119"/>
      <c r="AY375" s="182"/>
      <c r="AZ375" s="162"/>
    </row>
    <row r="376" spans="1:52" s="180" customFormat="1" ht="16.5" hidden="1" customHeight="1" x14ac:dyDescent="0.2">
      <c r="A376" s="109"/>
      <c r="B376" s="104"/>
      <c r="C376" s="106"/>
      <c r="D376" s="105"/>
      <c r="E376" s="122"/>
      <c r="F376" s="149">
        <f t="shared" si="115"/>
        <v>100.00000000000003</v>
      </c>
      <c r="G376" s="150">
        <f>G$375*100/$F375</f>
        <v>1.9987507807620237</v>
      </c>
      <c r="H376" s="150">
        <f t="shared" ref="H376:AW376" si="149">H$375*100/$F375</f>
        <v>1.9487820112429732</v>
      </c>
      <c r="I376" s="150">
        <f t="shared" si="149"/>
        <v>2.0487195502810742</v>
      </c>
      <c r="J376" s="150">
        <f t="shared" si="149"/>
        <v>2.1736414740787007</v>
      </c>
      <c r="K376" s="150">
        <f t="shared" si="149"/>
        <v>1.811367895065584</v>
      </c>
      <c r="L376" s="150">
        <f t="shared" si="149"/>
        <v>2.0737039350405997</v>
      </c>
      <c r="M376" s="150">
        <f t="shared" si="149"/>
        <v>2.1111805121798874</v>
      </c>
      <c r="N376" s="150">
        <f t="shared" si="149"/>
        <v>2.2610868207370394</v>
      </c>
      <c r="O376" s="150">
        <f t="shared" si="149"/>
        <v>2.1111805121798874</v>
      </c>
      <c r="P376" s="150">
        <f t="shared" si="149"/>
        <v>2.1861336664584634</v>
      </c>
      <c r="Q376" s="150">
        <f t="shared" si="149"/>
        <v>2.1736414740787007</v>
      </c>
      <c r="R376" s="150">
        <f t="shared" si="149"/>
        <v>2.3360399750156153</v>
      </c>
      <c r="S376" s="150">
        <f t="shared" si="149"/>
        <v>2.3860087445346658</v>
      </c>
      <c r="T376" s="150">
        <f t="shared" si="149"/>
        <v>2.4234853216739536</v>
      </c>
      <c r="U376" s="150">
        <f t="shared" si="149"/>
        <v>2.2735790131168021</v>
      </c>
      <c r="V376" s="150">
        <f t="shared" si="149"/>
        <v>2.3360399750156153</v>
      </c>
      <c r="W376" s="150">
        <f t="shared" si="149"/>
        <v>2.0237351655215492</v>
      </c>
      <c r="X376" s="150">
        <f t="shared" si="149"/>
        <v>1.9737663960024985</v>
      </c>
      <c r="Y376" s="150">
        <f t="shared" si="149"/>
        <v>1.9113054341036853</v>
      </c>
      <c r="Z376" s="150">
        <f t="shared" si="149"/>
        <v>2.0737039350405997</v>
      </c>
      <c r="AA376" s="150">
        <f t="shared" si="149"/>
        <v>9.0443472829481575</v>
      </c>
      <c r="AB376" s="150">
        <f t="shared" si="149"/>
        <v>8.0574640849469077</v>
      </c>
      <c r="AC376" s="150">
        <f t="shared" si="149"/>
        <v>7.108057464084947</v>
      </c>
      <c r="AD376" s="150">
        <f t="shared" si="149"/>
        <v>6.3335415365396628</v>
      </c>
      <c r="AE376" s="150">
        <f t="shared" si="149"/>
        <v>6.9956277326670833</v>
      </c>
      <c r="AF376" s="150">
        <f t="shared" si="149"/>
        <v>5.8963148032479697</v>
      </c>
      <c r="AG376" s="150">
        <f t="shared" si="149"/>
        <v>4.0224859462835729</v>
      </c>
      <c r="AH376" s="150">
        <f t="shared" si="149"/>
        <v>3.5103060587133044</v>
      </c>
      <c r="AI376" s="150">
        <f t="shared" si="149"/>
        <v>2.4859462835727668</v>
      </c>
      <c r="AJ376" s="150">
        <f t="shared" si="149"/>
        <v>1.6739537788881949</v>
      </c>
      <c r="AK376" s="150">
        <f t="shared" si="149"/>
        <v>1.1118051217988758</v>
      </c>
      <c r="AL376" s="150">
        <f t="shared" si="149"/>
        <v>0.62460961898813239</v>
      </c>
      <c r="AM376" s="150">
        <f t="shared" si="149"/>
        <v>0.28732042473454089</v>
      </c>
      <c r="AN376" s="151">
        <f t="shared" si="149"/>
        <v>0.21236727045596501</v>
      </c>
      <c r="AO376" s="152">
        <f t="shared" si="149"/>
        <v>0.27482823235477827</v>
      </c>
      <c r="AP376" s="150">
        <f t="shared" si="149"/>
        <v>1.0243597751405371</v>
      </c>
      <c r="AQ376" s="151">
        <f t="shared" si="149"/>
        <v>0.97439100562148662</v>
      </c>
      <c r="AR376" s="153">
        <f t="shared" si="149"/>
        <v>2.4359775140537163</v>
      </c>
      <c r="AS376" s="154">
        <f t="shared" si="149"/>
        <v>50.018738288569644</v>
      </c>
      <c r="AT376" s="152">
        <f t="shared" si="149"/>
        <v>5.7214241099312932</v>
      </c>
      <c r="AU376" s="150">
        <f t="shared" si="149"/>
        <v>5.146783260462211</v>
      </c>
      <c r="AV376" s="151">
        <f t="shared" si="149"/>
        <v>22.336039975015616</v>
      </c>
      <c r="AW376" s="154">
        <f t="shared" si="149"/>
        <v>4.1723922548407248</v>
      </c>
      <c r="AX376" s="119"/>
      <c r="AY376" s="155"/>
      <c r="AZ376" s="156"/>
    </row>
    <row r="377" spans="1:52" s="180" customFormat="1" ht="16.5" hidden="1" customHeight="1" x14ac:dyDescent="0.2">
      <c r="A377" s="171">
        <v>220802</v>
      </c>
      <c r="B377" s="165" t="s">
        <v>191</v>
      </c>
      <c r="C377" s="165" t="s">
        <v>956</v>
      </c>
      <c r="D377" s="172" t="s">
        <v>957</v>
      </c>
      <c r="E377" s="122">
        <v>48.973703734234611</v>
      </c>
      <c r="F377" s="213">
        <f t="shared" ref="F377:F439" si="150">SUM(G377:AN377)</f>
        <v>3920</v>
      </c>
      <c r="G377" s="174">
        <v>78</v>
      </c>
      <c r="H377" s="174">
        <v>77</v>
      </c>
      <c r="I377" s="174">
        <v>80</v>
      </c>
      <c r="J377" s="174">
        <v>85</v>
      </c>
      <c r="K377" s="174">
        <v>71</v>
      </c>
      <c r="L377" s="174">
        <v>81</v>
      </c>
      <c r="M377" s="174">
        <v>83</v>
      </c>
      <c r="N377" s="174">
        <v>89</v>
      </c>
      <c r="O377" s="174">
        <v>83</v>
      </c>
      <c r="P377" s="174">
        <v>85</v>
      </c>
      <c r="Q377" s="174">
        <v>85</v>
      </c>
      <c r="R377" s="174">
        <v>91</v>
      </c>
      <c r="S377" s="174">
        <v>94</v>
      </c>
      <c r="T377" s="174">
        <v>95</v>
      </c>
      <c r="U377" s="174">
        <v>90</v>
      </c>
      <c r="V377" s="174">
        <v>91</v>
      </c>
      <c r="W377" s="174">
        <v>79</v>
      </c>
      <c r="X377" s="174">
        <v>78</v>
      </c>
      <c r="Y377" s="174">
        <v>75</v>
      </c>
      <c r="Z377" s="174">
        <v>81</v>
      </c>
      <c r="AA377" s="174">
        <v>355</v>
      </c>
      <c r="AB377" s="174">
        <v>316</v>
      </c>
      <c r="AC377" s="174">
        <v>279</v>
      </c>
      <c r="AD377" s="174">
        <v>248</v>
      </c>
      <c r="AE377" s="174">
        <v>274</v>
      </c>
      <c r="AF377" s="174">
        <v>231</v>
      </c>
      <c r="AG377" s="174">
        <v>158</v>
      </c>
      <c r="AH377" s="174">
        <v>138</v>
      </c>
      <c r="AI377" s="174">
        <v>98</v>
      </c>
      <c r="AJ377" s="174">
        <v>65</v>
      </c>
      <c r="AK377" s="174">
        <v>44</v>
      </c>
      <c r="AL377" s="174">
        <v>24</v>
      </c>
      <c r="AM377" s="174">
        <v>11</v>
      </c>
      <c r="AN377" s="175">
        <v>8</v>
      </c>
      <c r="AO377" s="176">
        <v>10</v>
      </c>
      <c r="AP377" s="174">
        <v>41</v>
      </c>
      <c r="AQ377" s="175">
        <v>38</v>
      </c>
      <c r="AR377" s="177">
        <v>95</v>
      </c>
      <c r="AS377" s="178">
        <v>1961</v>
      </c>
      <c r="AT377" s="176">
        <v>225</v>
      </c>
      <c r="AU377" s="174">
        <v>202</v>
      </c>
      <c r="AV377" s="175">
        <v>876</v>
      </c>
      <c r="AW377" s="178">
        <v>164</v>
      </c>
      <c r="AX377" s="119" t="s">
        <v>72</v>
      </c>
      <c r="AY377" s="155" t="s">
        <v>213</v>
      </c>
      <c r="AZ377" s="156" t="s">
        <v>958</v>
      </c>
    </row>
    <row r="378" spans="1:52" s="180" customFormat="1" ht="16.5" hidden="1" customHeight="1" x14ac:dyDescent="0.2">
      <c r="A378" s="171">
        <v>220802</v>
      </c>
      <c r="B378" s="165" t="s">
        <v>204</v>
      </c>
      <c r="C378" s="165" t="s">
        <v>959</v>
      </c>
      <c r="D378" s="172" t="s">
        <v>960</v>
      </c>
      <c r="E378" s="122">
        <v>34.729206166020937</v>
      </c>
      <c r="F378" s="213">
        <f t="shared" si="150"/>
        <v>2780</v>
      </c>
      <c r="G378" s="174">
        <v>56</v>
      </c>
      <c r="H378" s="174">
        <v>54</v>
      </c>
      <c r="I378" s="174">
        <v>57</v>
      </c>
      <c r="J378" s="174">
        <v>60</v>
      </c>
      <c r="K378" s="174">
        <v>50</v>
      </c>
      <c r="L378" s="174">
        <v>58</v>
      </c>
      <c r="M378" s="174">
        <v>59</v>
      </c>
      <c r="N378" s="174">
        <v>63</v>
      </c>
      <c r="O378" s="174">
        <v>59</v>
      </c>
      <c r="P378" s="174">
        <v>61</v>
      </c>
      <c r="Q378" s="174">
        <v>60</v>
      </c>
      <c r="R378" s="174">
        <v>65</v>
      </c>
      <c r="S378" s="174">
        <v>66</v>
      </c>
      <c r="T378" s="174">
        <v>67</v>
      </c>
      <c r="U378" s="174">
        <v>63</v>
      </c>
      <c r="V378" s="174">
        <v>65</v>
      </c>
      <c r="W378" s="174">
        <v>56</v>
      </c>
      <c r="X378" s="174">
        <v>55</v>
      </c>
      <c r="Y378" s="174">
        <v>53</v>
      </c>
      <c r="Z378" s="174">
        <v>58</v>
      </c>
      <c r="AA378" s="174">
        <v>251</v>
      </c>
      <c r="AB378" s="174">
        <v>224</v>
      </c>
      <c r="AC378" s="174">
        <v>198</v>
      </c>
      <c r="AD378" s="174">
        <v>176</v>
      </c>
      <c r="AE378" s="174">
        <v>194</v>
      </c>
      <c r="AF378" s="174">
        <v>164</v>
      </c>
      <c r="AG378" s="174">
        <v>112</v>
      </c>
      <c r="AH378" s="174">
        <v>98</v>
      </c>
      <c r="AI378" s="174">
        <v>69</v>
      </c>
      <c r="AJ378" s="174">
        <v>47</v>
      </c>
      <c r="AK378" s="174">
        <v>31</v>
      </c>
      <c r="AL378" s="174">
        <v>17</v>
      </c>
      <c r="AM378" s="174">
        <v>8</v>
      </c>
      <c r="AN378" s="175">
        <v>6</v>
      </c>
      <c r="AO378" s="176">
        <v>8</v>
      </c>
      <c r="AP378" s="174">
        <v>28</v>
      </c>
      <c r="AQ378" s="175">
        <v>27</v>
      </c>
      <c r="AR378" s="177">
        <v>68</v>
      </c>
      <c r="AS378" s="178">
        <v>1391</v>
      </c>
      <c r="AT378" s="176">
        <v>159</v>
      </c>
      <c r="AU378" s="174">
        <v>143</v>
      </c>
      <c r="AV378" s="175">
        <v>621</v>
      </c>
      <c r="AW378" s="178">
        <v>116</v>
      </c>
      <c r="AX378" s="119" t="s">
        <v>72</v>
      </c>
      <c r="AY378" s="155" t="s">
        <v>213</v>
      </c>
      <c r="AZ378" s="156" t="s">
        <v>961</v>
      </c>
    </row>
    <row r="379" spans="1:52" s="180" customFormat="1" ht="16.5" hidden="1" customHeight="1" x14ac:dyDescent="0.2">
      <c r="A379" s="171">
        <v>220802</v>
      </c>
      <c r="B379" s="165" t="s">
        <v>204</v>
      </c>
      <c r="C379" s="165" t="s">
        <v>962</v>
      </c>
      <c r="D379" s="172" t="s">
        <v>963</v>
      </c>
      <c r="E379" s="122">
        <v>9.0264611326353972</v>
      </c>
      <c r="F379" s="213">
        <f t="shared" si="150"/>
        <v>723</v>
      </c>
      <c r="G379" s="174">
        <v>14</v>
      </c>
      <c r="H379" s="174">
        <v>14</v>
      </c>
      <c r="I379" s="174">
        <v>15</v>
      </c>
      <c r="J379" s="174">
        <v>16</v>
      </c>
      <c r="K379" s="174">
        <v>13</v>
      </c>
      <c r="L379" s="174">
        <v>15</v>
      </c>
      <c r="M379" s="174">
        <v>15</v>
      </c>
      <c r="N379" s="174">
        <v>16</v>
      </c>
      <c r="O379" s="174">
        <v>15</v>
      </c>
      <c r="P379" s="174">
        <v>16</v>
      </c>
      <c r="Q379" s="174">
        <v>16</v>
      </c>
      <c r="R379" s="174">
        <v>17</v>
      </c>
      <c r="S379" s="174">
        <v>17</v>
      </c>
      <c r="T379" s="174">
        <v>18</v>
      </c>
      <c r="U379" s="174">
        <v>16</v>
      </c>
      <c r="V379" s="174">
        <v>17</v>
      </c>
      <c r="W379" s="174">
        <v>15</v>
      </c>
      <c r="X379" s="174">
        <v>14</v>
      </c>
      <c r="Y379" s="174">
        <v>14</v>
      </c>
      <c r="Z379" s="174">
        <v>15</v>
      </c>
      <c r="AA379" s="174">
        <v>65</v>
      </c>
      <c r="AB379" s="174">
        <v>58</v>
      </c>
      <c r="AC379" s="174">
        <v>51</v>
      </c>
      <c r="AD379" s="174">
        <v>46</v>
      </c>
      <c r="AE379" s="174">
        <v>51</v>
      </c>
      <c r="AF379" s="174">
        <v>43</v>
      </c>
      <c r="AG379" s="174">
        <v>29</v>
      </c>
      <c r="AH379" s="174">
        <v>25</v>
      </c>
      <c r="AI379" s="174">
        <v>18</v>
      </c>
      <c r="AJ379" s="174">
        <v>12</v>
      </c>
      <c r="AK379" s="174">
        <v>8</v>
      </c>
      <c r="AL379" s="174">
        <v>5</v>
      </c>
      <c r="AM379" s="174">
        <v>2</v>
      </c>
      <c r="AN379" s="175">
        <v>2</v>
      </c>
      <c r="AO379" s="176">
        <v>2</v>
      </c>
      <c r="AP379" s="174">
        <v>7</v>
      </c>
      <c r="AQ379" s="175">
        <v>7</v>
      </c>
      <c r="AR379" s="177">
        <v>18</v>
      </c>
      <c r="AS379" s="178">
        <v>361</v>
      </c>
      <c r="AT379" s="176">
        <v>41</v>
      </c>
      <c r="AU379" s="174">
        <v>37</v>
      </c>
      <c r="AV379" s="175">
        <v>161</v>
      </c>
      <c r="AW379" s="178">
        <v>30</v>
      </c>
      <c r="AX379" s="119" t="s">
        <v>72</v>
      </c>
      <c r="AY379" s="155" t="s">
        <v>213</v>
      </c>
      <c r="AZ379" s="156" t="s">
        <v>964</v>
      </c>
    </row>
    <row r="380" spans="1:52" s="183" customFormat="1" ht="16.5" hidden="1" customHeight="1" x14ac:dyDescent="0.2">
      <c r="A380" s="171">
        <v>220804</v>
      </c>
      <c r="B380" s="165" t="s">
        <v>204</v>
      </c>
      <c r="C380" s="165" t="s">
        <v>965</v>
      </c>
      <c r="D380" s="172" t="s">
        <v>966</v>
      </c>
      <c r="E380" s="122">
        <v>7.2706289671090589</v>
      </c>
      <c r="F380" s="213">
        <f t="shared" si="150"/>
        <v>582</v>
      </c>
      <c r="G380" s="174">
        <v>12</v>
      </c>
      <c r="H380" s="174">
        <v>11</v>
      </c>
      <c r="I380" s="174">
        <v>12</v>
      </c>
      <c r="J380" s="174">
        <v>13</v>
      </c>
      <c r="K380" s="174">
        <v>11</v>
      </c>
      <c r="L380" s="174">
        <v>12</v>
      </c>
      <c r="M380" s="174">
        <v>12</v>
      </c>
      <c r="N380" s="174">
        <v>13</v>
      </c>
      <c r="O380" s="174">
        <v>12</v>
      </c>
      <c r="P380" s="174">
        <v>13</v>
      </c>
      <c r="Q380" s="174">
        <v>13</v>
      </c>
      <c r="R380" s="174">
        <v>14</v>
      </c>
      <c r="S380" s="174">
        <v>14</v>
      </c>
      <c r="T380" s="174">
        <v>14</v>
      </c>
      <c r="U380" s="174">
        <v>13</v>
      </c>
      <c r="V380" s="174">
        <v>14</v>
      </c>
      <c r="W380" s="174">
        <v>12</v>
      </c>
      <c r="X380" s="174">
        <v>11</v>
      </c>
      <c r="Y380" s="174">
        <v>11</v>
      </c>
      <c r="Z380" s="174">
        <v>12</v>
      </c>
      <c r="AA380" s="174">
        <v>53</v>
      </c>
      <c r="AB380" s="174">
        <v>47</v>
      </c>
      <c r="AC380" s="174">
        <v>41</v>
      </c>
      <c r="AD380" s="174">
        <v>37</v>
      </c>
      <c r="AE380" s="174">
        <v>41</v>
      </c>
      <c r="AF380" s="174">
        <v>34</v>
      </c>
      <c r="AG380" s="174">
        <v>23</v>
      </c>
      <c r="AH380" s="174">
        <v>20</v>
      </c>
      <c r="AI380" s="174">
        <v>14</v>
      </c>
      <c r="AJ380" s="174">
        <v>10</v>
      </c>
      <c r="AK380" s="174">
        <v>6</v>
      </c>
      <c r="AL380" s="174">
        <v>4</v>
      </c>
      <c r="AM380" s="174">
        <v>2</v>
      </c>
      <c r="AN380" s="175">
        <v>1</v>
      </c>
      <c r="AO380" s="176">
        <v>2</v>
      </c>
      <c r="AP380" s="174">
        <v>6</v>
      </c>
      <c r="AQ380" s="175">
        <v>6</v>
      </c>
      <c r="AR380" s="177">
        <v>14</v>
      </c>
      <c r="AS380" s="178">
        <v>291</v>
      </c>
      <c r="AT380" s="176">
        <v>33</v>
      </c>
      <c r="AU380" s="174">
        <v>30</v>
      </c>
      <c r="AV380" s="175">
        <v>130</v>
      </c>
      <c r="AW380" s="178">
        <v>24</v>
      </c>
      <c r="AX380" s="119" t="s">
        <v>72</v>
      </c>
      <c r="AY380" s="155" t="s">
        <v>213</v>
      </c>
      <c r="AZ380" s="156" t="s">
        <v>967</v>
      </c>
    </row>
    <row r="381" spans="1:52" s="90" customFormat="1" ht="16.5" hidden="1" customHeight="1" x14ac:dyDescent="0.2">
      <c r="A381" s="158">
        <v>220803</v>
      </c>
      <c r="B381" s="158"/>
      <c r="C381" s="158" t="s">
        <v>22</v>
      </c>
      <c r="D381" s="158" t="s">
        <v>74</v>
      </c>
      <c r="E381" s="158">
        <f>SUM(E383:E388)</f>
        <v>100</v>
      </c>
      <c r="F381" s="158">
        <f t="shared" si="150"/>
        <v>22875</v>
      </c>
      <c r="G381" s="158">
        <v>696</v>
      </c>
      <c r="H381" s="158">
        <v>537</v>
      </c>
      <c r="I381" s="158">
        <v>450</v>
      </c>
      <c r="J381" s="158">
        <v>500</v>
      </c>
      <c r="K381" s="158">
        <v>469</v>
      </c>
      <c r="L381" s="158">
        <v>482</v>
      </c>
      <c r="M381" s="158">
        <v>477</v>
      </c>
      <c r="N381" s="158">
        <v>457</v>
      </c>
      <c r="O381" s="158">
        <f t="shared" ref="O381:AD381" si="151">+SUM(O383:O388)</f>
        <v>485</v>
      </c>
      <c r="P381" s="158">
        <f t="shared" si="151"/>
        <v>496</v>
      </c>
      <c r="Q381" s="158">
        <f t="shared" si="151"/>
        <v>504</v>
      </c>
      <c r="R381" s="158">
        <f t="shared" si="151"/>
        <v>511</v>
      </c>
      <c r="S381" s="158">
        <f t="shared" si="151"/>
        <v>443</v>
      </c>
      <c r="T381" s="158">
        <f t="shared" si="151"/>
        <v>483</v>
      </c>
      <c r="U381" s="158">
        <f t="shared" si="151"/>
        <v>488</v>
      </c>
      <c r="V381" s="158">
        <f t="shared" si="151"/>
        <v>461</v>
      </c>
      <c r="W381" s="158">
        <f t="shared" si="151"/>
        <v>452</v>
      </c>
      <c r="X381" s="158">
        <f t="shared" si="151"/>
        <v>431</v>
      </c>
      <c r="Y381" s="158">
        <f t="shared" si="151"/>
        <v>456</v>
      </c>
      <c r="Z381" s="158">
        <f t="shared" si="151"/>
        <v>429</v>
      </c>
      <c r="AA381" s="158">
        <f t="shared" si="151"/>
        <v>2255</v>
      </c>
      <c r="AB381" s="158">
        <f t="shared" si="151"/>
        <v>1739</v>
      </c>
      <c r="AC381" s="158">
        <f t="shared" si="151"/>
        <v>1517</v>
      </c>
      <c r="AD381" s="158">
        <f t="shared" si="151"/>
        <v>1517</v>
      </c>
      <c r="AE381" s="158">
        <f t="shared" ref="AE381:AW381" si="152">+SUM(AE383:AE388)</f>
        <v>1560</v>
      </c>
      <c r="AF381" s="158">
        <f t="shared" si="152"/>
        <v>1287</v>
      </c>
      <c r="AG381" s="158">
        <f t="shared" si="152"/>
        <v>894</v>
      </c>
      <c r="AH381" s="158">
        <f t="shared" si="152"/>
        <v>768</v>
      </c>
      <c r="AI381" s="158">
        <f t="shared" si="152"/>
        <v>583</v>
      </c>
      <c r="AJ381" s="158">
        <f t="shared" si="152"/>
        <v>411</v>
      </c>
      <c r="AK381" s="158">
        <f t="shared" si="152"/>
        <v>297</v>
      </c>
      <c r="AL381" s="158">
        <f t="shared" si="152"/>
        <v>171</v>
      </c>
      <c r="AM381" s="158">
        <f t="shared" si="152"/>
        <v>91</v>
      </c>
      <c r="AN381" s="158">
        <f t="shared" si="152"/>
        <v>78</v>
      </c>
      <c r="AO381" s="158">
        <f t="shared" si="152"/>
        <v>46</v>
      </c>
      <c r="AP381" s="158">
        <f t="shared" si="152"/>
        <v>377</v>
      </c>
      <c r="AQ381" s="158">
        <f t="shared" si="152"/>
        <v>319</v>
      </c>
      <c r="AR381" s="158">
        <f t="shared" si="152"/>
        <v>851</v>
      </c>
      <c r="AS381" s="158">
        <f t="shared" si="152"/>
        <v>12035</v>
      </c>
      <c r="AT381" s="158">
        <f t="shared" si="152"/>
        <v>1246</v>
      </c>
      <c r="AU381" s="158">
        <f t="shared" si="152"/>
        <v>1067</v>
      </c>
      <c r="AV381" s="158">
        <f t="shared" si="152"/>
        <v>5513</v>
      </c>
      <c r="AW381" s="158">
        <f t="shared" si="152"/>
        <v>1081</v>
      </c>
      <c r="AX381" s="160"/>
      <c r="AY381" s="161"/>
      <c r="AZ381" s="162"/>
    </row>
    <row r="382" spans="1:52" s="180" customFormat="1" ht="16.5" hidden="1" customHeight="1" x14ac:dyDescent="0.2">
      <c r="A382" s="109"/>
      <c r="B382" s="104"/>
      <c r="C382" s="106"/>
      <c r="D382" s="105"/>
      <c r="E382" s="122"/>
      <c r="F382" s="149">
        <f t="shared" si="150"/>
        <v>99.999999999999986</v>
      </c>
      <c r="G382" s="150">
        <f>G$381*100/$F381</f>
        <v>3.042622950819672</v>
      </c>
      <c r="H382" s="150">
        <f t="shared" ref="H382:AW382" si="153">H$381*100/$F381</f>
        <v>2.3475409836065575</v>
      </c>
      <c r="I382" s="150">
        <f t="shared" si="153"/>
        <v>1.9672131147540983</v>
      </c>
      <c r="J382" s="150">
        <f t="shared" si="153"/>
        <v>2.1857923497267762</v>
      </c>
      <c r="K382" s="150">
        <f t="shared" si="153"/>
        <v>2.0502732240437158</v>
      </c>
      <c r="L382" s="150">
        <f t="shared" si="153"/>
        <v>2.1071038251366119</v>
      </c>
      <c r="M382" s="150">
        <f t="shared" si="153"/>
        <v>2.0852459016393441</v>
      </c>
      <c r="N382" s="150">
        <f t="shared" si="153"/>
        <v>1.9978142076502732</v>
      </c>
      <c r="O382" s="150">
        <f t="shared" si="153"/>
        <v>2.1202185792349728</v>
      </c>
      <c r="P382" s="150">
        <f t="shared" si="153"/>
        <v>2.1683060109289616</v>
      </c>
      <c r="Q382" s="150">
        <f t="shared" si="153"/>
        <v>2.2032786885245903</v>
      </c>
      <c r="R382" s="150">
        <f t="shared" si="153"/>
        <v>2.2338797814207649</v>
      </c>
      <c r="S382" s="150">
        <f t="shared" si="153"/>
        <v>1.9366120218579235</v>
      </c>
      <c r="T382" s="150">
        <f t="shared" si="153"/>
        <v>2.1114754098360655</v>
      </c>
      <c r="U382" s="150">
        <f t="shared" si="153"/>
        <v>2.1333333333333333</v>
      </c>
      <c r="V382" s="150">
        <f t="shared" si="153"/>
        <v>2.0153005464480875</v>
      </c>
      <c r="W382" s="150">
        <f t="shared" si="153"/>
        <v>1.9759562841530054</v>
      </c>
      <c r="X382" s="150">
        <f t="shared" si="153"/>
        <v>1.8841530054644808</v>
      </c>
      <c r="Y382" s="150">
        <f t="shared" si="153"/>
        <v>1.9934426229508198</v>
      </c>
      <c r="Z382" s="150">
        <f t="shared" si="153"/>
        <v>1.8754098360655738</v>
      </c>
      <c r="AA382" s="150">
        <f t="shared" si="153"/>
        <v>9.857923497267759</v>
      </c>
      <c r="AB382" s="150">
        <f t="shared" si="153"/>
        <v>7.6021857923497267</v>
      </c>
      <c r="AC382" s="150">
        <f t="shared" si="153"/>
        <v>6.6316939890710387</v>
      </c>
      <c r="AD382" s="150">
        <f t="shared" si="153"/>
        <v>6.6316939890710387</v>
      </c>
      <c r="AE382" s="150">
        <f t="shared" si="153"/>
        <v>6.8196721311475406</v>
      </c>
      <c r="AF382" s="150">
        <f t="shared" si="153"/>
        <v>5.6262295081967215</v>
      </c>
      <c r="AG382" s="150">
        <f t="shared" si="153"/>
        <v>3.9081967213114752</v>
      </c>
      <c r="AH382" s="150">
        <f t="shared" si="153"/>
        <v>3.3573770491803279</v>
      </c>
      <c r="AI382" s="150">
        <f t="shared" si="153"/>
        <v>2.5486338797814208</v>
      </c>
      <c r="AJ382" s="150">
        <f t="shared" si="153"/>
        <v>1.7967213114754099</v>
      </c>
      <c r="AK382" s="150">
        <f t="shared" si="153"/>
        <v>1.298360655737705</v>
      </c>
      <c r="AL382" s="150">
        <f t="shared" si="153"/>
        <v>0.74754098360655741</v>
      </c>
      <c r="AM382" s="150">
        <f t="shared" si="153"/>
        <v>0.3978142076502732</v>
      </c>
      <c r="AN382" s="151">
        <f t="shared" si="153"/>
        <v>0.34098360655737703</v>
      </c>
      <c r="AO382" s="152">
        <f t="shared" si="153"/>
        <v>0.20109289617486339</v>
      </c>
      <c r="AP382" s="150">
        <f t="shared" si="153"/>
        <v>1.6480874316939891</v>
      </c>
      <c r="AQ382" s="151">
        <f t="shared" si="153"/>
        <v>1.394535519125683</v>
      </c>
      <c r="AR382" s="153">
        <f t="shared" si="153"/>
        <v>3.7202185792349725</v>
      </c>
      <c r="AS382" s="154">
        <f t="shared" si="153"/>
        <v>52.612021857923494</v>
      </c>
      <c r="AT382" s="152">
        <f t="shared" si="153"/>
        <v>5.446994535519126</v>
      </c>
      <c r="AU382" s="150">
        <f t="shared" si="153"/>
        <v>4.6644808743169399</v>
      </c>
      <c r="AV382" s="151">
        <f t="shared" si="153"/>
        <v>24.100546448087432</v>
      </c>
      <c r="AW382" s="154">
        <f t="shared" si="153"/>
        <v>4.7256830601092892</v>
      </c>
      <c r="AX382" s="119"/>
      <c r="AY382" s="155"/>
      <c r="AZ382" s="156"/>
    </row>
    <row r="383" spans="1:52" s="180" customFormat="1" ht="16.5" hidden="1" customHeight="1" x14ac:dyDescent="0.2">
      <c r="A383" s="171">
        <v>220803</v>
      </c>
      <c r="B383" s="165" t="s">
        <v>191</v>
      </c>
      <c r="C383" s="165" t="s">
        <v>968</v>
      </c>
      <c r="D383" s="172" t="s">
        <v>969</v>
      </c>
      <c r="E383" s="122">
        <v>77.55130434782609</v>
      </c>
      <c r="F383" s="213">
        <f t="shared" si="150"/>
        <v>17746</v>
      </c>
      <c r="G383" s="174">
        <v>540</v>
      </c>
      <c r="H383" s="174">
        <v>416</v>
      </c>
      <c r="I383" s="174">
        <v>349</v>
      </c>
      <c r="J383" s="174">
        <v>388</v>
      </c>
      <c r="K383" s="174">
        <v>363</v>
      </c>
      <c r="L383" s="174">
        <v>375</v>
      </c>
      <c r="M383" s="174">
        <v>370</v>
      </c>
      <c r="N383" s="174">
        <v>354</v>
      </c>
      <c r="O383" s="174">
        <v>376</v>
      </c>
      <c r="P383" s="174">
        <v>384</v>
      </c>
      <c r="Q383" s="174">
        <v>392</v>
      </c>
      <c r="R383" s="174">
        <v>396</v>
      </c>
      <c r="S383" s="174">
        <v>344</v>
      </c>
      <c r="T383" s="174">
        <v>375</v>
      </c>
      <c r="U383" s="174">
        <v>379</v>
      </c>
      <c r="V383" s="174">
        <v>357</v>
      </c>
      <c r="W383" s="174">
        <v>351</v>
      </c>
      <c r="X383" s="174">
        <v>334</v>
      </c>
      <c r="Y383" s="174">
        <v>354</v>
      </c>
      <c r="Z383" s="174">
        <v>333</v>
      </c>
      <c r="AA383" s="174">
        <v>1750</v>
      </c>
      <c r="AB383" s="174">
        <v>1348</v>
      </c>
      <c r="AC383" s="174">
        <v>1176</v>
      </c>
      <c r="AD383" s="174">
        <v>1176</v>
      </c>
      <c r="AE383" s="174">
        <v>1211</v>
      </c>
      <c r="AF383" s="174">
        <v>998</v>
      </c>
      <c r="AG383" s="174">
        <v>694</v>
      </c>
      <c r="AH383" s="174">
        <v>597</v>
      </c>
      <c r="AI383" s="174">
        <v>453</v>
      </c>
      <c r="AJ383" s="174">
        <v>318</v>
      </c>
      <c r="AK383" s="174">
        <v>232</v>
      </c>
      <c r="AL383" s="174">
        <v>132</v>
      </c>
      <c r="AM383" s="174">
        <v>71</v>
      </c>
      <c r="AN383" s="175">
        <v>60</v>
      </c>
      <c r="AO383" s="176">
        <v>35</v>
      </c>
      <c r="AP383" s="174">
        <v>293</v>
      </c>
      <c r="AQ383" s="175">
        <v>247</v>
      </c>
      <c r="AR383" s="177">
        <v>659</v>
      </c>
      <c r="AS383" s="178">
        <v>9334</v>
      </c>
      <c r="AT383" s="176">
        <v>966</v>
      </c>
      <c r="AU383" s="174">
        <v>827</v>
      </c>
      <c r="AV383" s="175">
        <v>4276</v>
      </c>
      <c r="AW383" s="178">
        <v>840</v>
      </c>
      <c r="AX383" s="119" t="s">
        <v>72</v>
      </c>
      <c r="AY383" s="155" t="s">
        <v>970</v>
      </c>
      <c r="AZ383" s="156" t="s">
        <v>971</v>
      </c>
    </row>
    <row r="384" spans="1:52" s="180" customFormat="1" ht="16.5" hidden="1" customHeight="1" x14ac:dyDescent="0.2">
      <c r="A384" s="171">
        <v>220803</v>
      </c>
      <c r="B384" s="165" t="s">
        <v>204</v>
      </c>
      <c r="C384" s="165" t="s">
        <v>972</v>
      </c>
      <c r="D384" s="172" t="s">
        <v>973</v>
      </c>
      <c r="E384" s="122">
        <v>2.0730434782608698</v>
      </c>
      <c r="F384" s="213">
        <f t="shared" si="150"/>
        <v>473</v>
      </c>
      <c r="G384" s="174">
        <v>14</v>
      </c>
      <c r="H384" s="174">
        <v>11</v>
      </c>
      <c r="I384" s="174">
        <v>9</v>
      </c>
      <c r="J384" s="174">
        <v>10</v>
      </c>
      <c r="K384" s="174">
        <v>10</v>
      </c>
      <c r="L384" s="174">
        <v>10</v>
      </c>
      <c r="M384" s="174">
        <v>10</v>
      </c>
      <c r="N384" s="174">
        <v>9</v>
      </c>
      <c r="O384" s="174">
        <v>10</v>
      </c>
      <c r="P384" s="174">
        <v>10</v>
      </c>
      <c r="Q384" s="174">
        <v>10</v>
      </c>
      <c r="R384" s="174">
        <v>11</v>
      </c>
      <c r="S384" s="174">
        <v>9</v>
      </c>
      <c r="T384" s="174">
        <v>10</v>
      </c>
      <c r="U384" s="174">
        <v>10</v>
      </c>
      <c r="V384" s="174">
        <v>10</v>
      </c>
      <c r="W384" s="174">
        <v>9</v>
      </c>
      <c r="X384" s="174">
        <v>9</v>
      </c>
      <c r="Y384" s="174">
        <v>9</v>
      </c>
      <c r="Z384" s="174">
        <v>9</v>
      </c>
      <c r="AA384" s="174">
        <v>47</v>
      </c>
      <c r="AB384" s="174">
        <v>36</v>
      </c>
      <c r="AC384" s="174">
        <v>31</v>
      </c>
      <c r="AD384" s="174">
        <v>31</v>
      </c>
      <c r="AE384" s="174">
        <v>32</v>
      </c>
      <c r="AF384" s="174">
        <v>27</v>
      </c>
      <c r="AG384" s="174">
        <v>19</v>
      </c>
      <c r="AH384" s="174">
        <v>16</v>
      </c>
      <c r="AI384" s="174">
        <v>12</v>
      </c>
      <c r="AJ384" s="174">
        <v>9</v>
      </c>
      <c r="AK384" s="174">
        <v>6</v>
      </c>
      <c r="AL384" s="174">
        <v>4</v>
      </c>
      <c r="AM384" s="174">
        <v>2</v>
      </c>
      <c r="AN384" s="175">
        <v>2</v>
      </c>
      <c r="AO384" s="176">
        <v>1</v>
      </c>
      <c r="AP384" s="174">
        <v>8</v>
      </c>
      <c r="AQ384" s="175">
        <v>7</v>
      </c>
      <c r="AR384" s="177">
        <v>18</v>
      </c>
      <c r="AS384" s="178">
        <v>249</v>
      </c>
      <c r="AT384" s="176">
        <v>26</v>
      </c>
      <c r="AU384" s="174">
        <v>22</v>
      </c>
      <c r="AV384" s="175">
        <v>114</v>
      </c>
      <c r="AW384" s="178">
        <v>22</v>
      </c>
      <c r="AX384" s="119" t="s">
        <v>72</v>
      </c>
      <c r="AY384" s="155" t="s">
        <v>970</v>
      </c>
      <c r="AZ384" s="156" t="s">
        <v>974</v>
      </c>
    </row>
    <row r="385" spans="1:52" s="180" customFormat="1" ht="16.5" hidden="1" customHeight="1" x14ac:dyDescent="0.2">
      <c r="A385" s="171">
        <v>220803</v>
      </c>
      <c r="B385" s="165" t="s">
        <v>204</v>
      </c>
      <c r="C385" s="165" t="s">
        <v>975</v>
      </c>
      <c r="D385" s="172" t="s">
        <v>976</v>
      </c>
      <c r="E385" s="122">
        <v>4.1878260869565223</v>
      </c>
      <c r="F385" s="213">
        <f t="shared" si="150"/>
        <v>955</v>
      </c>
      <c r="G385" s="174">
        <v>29</v>
      </c>
      <c r="H385" s="174">
        <v>22</v>
      </c>
      <c r="I385" s="174">
        <v>19</v>
      </c>
      <c r="J385" s="174">
        <v>21</v>
      </c>
      <c r="K385" s="174">
        <v>20</v>
      </c>
      <c r="L385" s="174">
        <v>20</v>
      </c>
      <c r="M385" s="174">
        <v>20</v>
      </c>
      <c r="N385" s="174">
        <v>19</v>
      </c>
      <c r="O385" s="174">
        <v>20</v>
      </c>
      <c r="P385" s="174">
        <v>21</v>
      </c>
      <c r="Q385" s="174">
        <v>21</v>
      </c>
      <c r="R385" s="174">
        <v>21</v>
      </c>
      <c r="S385" s="174">
        <v>19</v>
      </c>
      <c r="T385" s="174">
        <v>20</v>
      </c>
      <c r="U385" s="174">
        <v>20</v>
      </c>
      <c r="V385" s="174">
        <v>19</v>
      </c>
      <c r="W385" s="174">
        <v>19</v>
      </c>
      <c r="X385" s="174">
        <v>18</v>
      </c>
      <c r="Y385" s="174">
        <v>19</v>
      </c>
      <c r="Z385" s="174">
        <v>18</v>
      </c>
      <c r="AA385" s="174">
        <v>94</v>
      </c>
      <c r="AB385" s="174">
        <v>73</v>
      </c>
      <c r="AC385" s="174">
        <v>64</v>
      </c>
      <c r="AD385" s="174">
        <v>64</v>
      </c>
      <c r="AE385" s="174">
        <v>65</v>
      </c>
      <c r="AF385" s="174">
        <v>54</v>
      </c>
      <c r="AG385" s="174">
        <v>37</v>
      </c>
      <c r="AH385" s="174">
        <v>32</v>
      </c>
      <c r="AI385" s="174">
        <v>24</v>
      </c>
      <c r="AJ385" s="174">
        <v>17</v>
      </c>
      <c r="AK385" s="174">
        <v>12</v>
      </c>
      <c r="AL385" s="174">
        <v>7</v>
      </c>
      <c r="AM385" s="174">
        <v>4</v>
      </c>
      <c r="AN385" s="175">
        <v>3</v>
      </c>
      <c r="AO385" s="176">
        <v>2</v>
      </c>
      <c r="AP385" s="174">
        <v>16</v>
      </c>
      <c r="AQ385" s="175">
        <v>13</v>
      </c>
      <c r="AR385" s="177">
        <v>36</v>
      </c>
      <c r="AS385" s="178">
        <v>504</v>
      </c>
      <c r="AT385" s="176">
        <v>52</v>
      </c>
      <c r="AU385" s="174">
        <v>45</v>
      </c>
      <c r="AV385" s="175">
        <v>231</v>
      </c>
      <c r="AW385" s="178">
        <v>45</v>
      </c>
      <c r="AX385" s="119" t="s">
        <v>72</v>
      </c>
      <c r="AY385" s="155" t="s">
        <v>970</v>
      </c>
      <c r="AZ385" s="156" t="s">
        <v>977</v>
      </c>
    </row>
    <row r="386" spans="1:52" s="180" customFormat="1" ht="16.5" hidden="1" customHeight="1" x14ac:dyDescent="0.2">
      <c r="A386" s="171">
        <v>220803</v>
      </c>
      <c r="B386" s="165" t="s">
        <v>204</v>
      </c>
      <c r="C386" s="165" t="s">
        <v>978</v>
      </c>
      <c r="D386" s="172" t="s">
        <v>979</v>
      </c>
      <c r="E386" s="122">
        <v>3.8330434782608696</v>
      </c>
      <c r="F386" s="213">
        <f t="shared" si="150"/>
        <v>876</v>
      </c>
      <c r="G386" s="174">
        <v>27</v>
      </c>
      <c r="H386" s="174">
        <v>21</v>
      </c>
      <c r="I386" s="174">
        <v>17</v>
      </c>
      <c r="J386" s="174">
        <v>19</v>
      </c>
      <c r="K386" s="174">
        <v>18</v>
      </c>
      <c r="L386" s="174">
        <v>18</v>
      </c>
      <c r="M386" s="174">
        <v>18</v>
      </c>
      <c r="N386" s="174">
        <v>18</v>
      </c>
      <c r="O386" s="174">
        <v>19</v>
      </c>
      <c r="P386" s="174">
        <v>19</v>
      </c>
      <c r="Q386" s="174">
        <v>19</v>
      </c>
      <c r="R386" s="174">
        <v>20</v>
      </c>
      <c r="S386" s="174">
        <v>17</v>
      </c>
      <c r="T386" s="174">
        <v>19</v>
      </c>
      <c r="U386" s="174">
        <v>19</v>
      </c>
      <c r="V386" s="174">
        <v>18</v>
      </c>
      <c r="W386" s="174">
        <v>17</v>
      </c>
      <c r="X386" s="174">
        <v>17</v>
      </c>
      <c r="Y386" s="174">
        <v>17</v>
      </c>
      <c r="Z386" s="174">
        <v>16</v>
      </c>
      <c r="AA386" s="174">
        <v>86</v>
      </c>
      <c r="AB386" s="174">
        <v>67</v>
      </c>
      <c r="AC386" s="174">
        <v>58</v>
      </c>
      <c r="AD386" s="174">
        <v>58</v>
      </c>
      <c r="AE386" s="174">
        <v>60</v>
      </c>
      <c r="AF386" s="174">
        <v>49</v>
      </c>
      <c r="AG386" s="174">
        <v>34</v>
      </c>
      <c r="AH386" s="174">
        <v>29</v>
      </c>
      <c r="AI386" s="174">
        <v>22</v>
      </c>
      <c r="AJ386" s="174">
        <v>16</v>
      </c>
      <c r="AK386" s="174">
        <v>11</v>
      </c>
      <c r="AL386" s="174">
        <v>7</v>
      </c>
      <c r="AM386" s="174">
        <v>3</v>
      </c>
      <c r="AN386" s="175">
        <v>3</v>
      </c>
      <c r="AO386" s="176">
        <v>2</v>
      </c>
      <c r="AP386" s="174">
        <v>14</v>
      </c>
      <c r="AQ386" s="175">
        <v>12</v>
      </c>
      <c r="AR386" s="177">
        <v>33</v>
      </c>
      <c r="AS386" s="178">
        <v>461</v>
      </c>
      <c r="AT386" s="176">
        <v>48</v>
      </c>
      <c r="AU386" s="174">
        <v>41</v>
      </c>
      <c r="AV386" s="175">
        <v>211</v>
      </c>
      <c r="AW386" s="178">
        <v>41</v>
      </c>
      <c r="AX386" s="119" t="s">
        <v>72</v>
      </c>
      <c r="AY386" s="155" t="s">
        <v>970</v>
      </c>
      <c r="AZ386" s="156" t="s">
        <v>980</v>
      </c>
    </row>
    <row r="387" spans="1:52" s="180" customFormat="1" ht="16.5" hidden="1" customHeight="1" x14ac:dyDescent="0.2">
      <c r="A387" s="171">
        <v>220804</v>
      </c>
      <c r="B387" s="165" t="s">
        <v>204</v>
      </c>
      <c r="C387" s="165" t="s">
        <v>981</v>
      </c>
      <c r="D387" s="172" t="s">
        <v>982</v>
      </c>
      <c r="E387" s="122">
        <v>10.212173913043477</v>
      </c>
      <c r="F387" s="213">
        <f t="shared" si="150"/>
        <v>2335</v>
      </c>
      <c r="G387" s="174">
        <v>71</v>
      </c>
      <c r="H387" s="174">
        <v>55</v>
      </c>
      <c r="I387" s="174">
        <v>46</v>
      </c>
      <c r="J387" s="174">
        <v>51</v>
      </c>
      <c r="K387" s="174">
        <v>48</v>
      </c>
      <c r="L387" s="174">
        <v>49</v>
      </c>
      <c r="M387" s="174">
        <v>49</v>
      </c>
      <c r="N387" s="174">
        <v>47</v>
      </c>
      <c r="O387" s="174">
        <v>50</v>
      </c>
      <c r="P387" s="174">
        <v>51</v>
      </c>
      <c r="Q387" s="174">
        <v>51</v>
      </c>
      <c r="R387" s="174">
        <v>52</v>
      </c>
      <c r="S387" s="174">
        <v>45</v>
      </c>
      <c r="T387" s="174">
        <v>49</v>
      </c>
      <c r="U387" s="174">
        <v>50</v>
      </c>
      <c r="V387" s="174">
        <v>47</v>
      </c>
      <c r="W387" s="174">
        <v>46</v>
      </c>
      <c r="X387" s="174">
        <v>44</v>
      </c>
      <c r="Y387" s="174">
        <v>47</v>
      </c>
      <c r="Z387" s="174">
        <v>44</v>
      </c>
      <c r="AA387" s="174">
        <v>230</v>
      </c>
      <c r="AB387" s="174">
        <v>178</v>
      </c>
      <c r="AC387" s="174">
        <v>155</v>
      </c>
      <c r="AD387" s="174">
        <v>155</v>
      </c>
      <c r="AE387" s="174">
        <v>159</v>
      </c>
      <c r="AF387" s="174">
        <v>131</v>
      </c>
      <c r="AG387" s="174">
        <v>91</v>
      </c>
      <c r="AH387" s="174">
        <v>78</v>
      </c>
      <c r="AI387" s="174">
        <v>60</v>
      </c>
      <c r="AJ387" s="174">
        <v>42</v>
      </c>
      <c r="AK387" s="174">
        <v>30</v>
      </c>
      <c r="AL387" s="174">
        <v>17</v>
      </c>
      <c r="AM387" s="174">
        <v>9</v>
      </c>
      <c r="AN387" s="175">
        <v>8</v>
      </c>
      <c r="AO387" s="176">
        <v>5</v>
      </c>
      <c r="AP387" s="174">
        <v>38</v>
      </c>
      <c r="AQ387" s="175">
        <v>33</v>
      </c>
      <c r="AR387" s="177">
        <v>87</v>
      </c>
      <c r="AS387" s="178">
        <v>1229</v>
      </c>
      <c r="AT387" s="176">
        <v>127</v>
      </c>
      <c r="AU387" s="174">
        <v>109</v>
      </c>
      <c r="AV387" s="175">
        <v>563</v>
      </c>
      <c r="AW387" s="178">
        <v>110</v>
      </c>
      <c r="AX387" s="119" t="s">
        <v>72</v>
      </c>
      <c r="AY387" s="155" t="s">
        <v>970</v>
      </c>
      <c r="AZ387" s="156" t="s">
        <v>983</v>
      </c>
    </row>
    <row r="388" spans="1:52" s="221" customFormat="1" ht="16.5" hidden="1" customHeight="1" x14ac:dyDescent="0.2">
      <c r="A388" s="219">
        <v>220804</v>
      </c>
      <c r="B388" s="165" t="s">
        <v>204</v>
      </c>
      <c r="C388" s="165" t="s">
        <v>984</v>
      </c>
      <c r="D388" s="220" t="s">
        <v>985</v>
      </c>
      <c r="E388" s="122">
        <v>2.1426086956521742</v>
      </c>
      <c r="F388" s="213">
        <f t="shared" si="150"/>
        <v>490</v>
      </c>
      <c r="G388" s="174">
        <v>15</v>
      </c>
      <c r="H388" s="174">
        <v>12</v>
      </c>
      <c r="I388" s="174">
        <v>10</v>
      </c>
      <c r="J388" s="174">
        <v>11</v>
      </c>
      <c r="K388" s="174">
        <v>10</v>
      </c>
      <c r="L388" s="174">
        <v>10</v>
      </c>
      <c r="M388" s="174">
        <v>10</v>
      </c>
      <c r="N388" s="174">
        <v>10</v>
      </c>
      <c r="O388" s="174">
        <v>10</v>
      </c>
      <c r="P388" s="174">
        <v>11</v>
      </c>
      <c r="Q388" s="174">
        <v>11</v>
      </c>
      <c r="R388" s="174">
        <v>11</v>
      </c>
      <c r="S388" s="174">
        <v>9</v>
      </c>
      <c r="T388" s="174">
        <v>10</v>
      </c>
      <c r="U388" s="174">
        <v>10</v>
      </c>
      <c r="V388" s="174">
        <v>10</v>
      </c>
      <c r="W388" s="174">
        <v>10</v>
      </c>
      <c r="X388" s="174">
        <v>9</v>
      </c>
      <c r="Y388" s="174">
        <v>10</v>
      </c>
      <c r="Z388" s="174">
        <v>9</v>
      </c>
      <c r="AA388" s="174">
        <v>48</v>
      </c>
      <c r="AB388" s="174">
        <v>37</v>
      </c>
      <c r="AC388" s="174">
        <v>33</v>
      </c>
      <c r="AD388" s="174">
        <v>33</v>
      </c>
      <c r="AE388" s="174">
        <v>33</v>
      </c>
      <c r="AF388" s="174">
        <v>28</v>
      </c>
      <c r="AG388" s="174">
        <v>19</v>
      </c>
      <c r="AH388" s="174">
        <v>16</v>
      </c>
      <c r="AI388" s="174">
        <v>12</v>
      </c>
      <c r="AJ388" s="174">
        <v>9</v>
      </c>
      <c r="AK388" s="174">
        <v>6</v>
      </c>
      <c r="AL388" s="174">
        <v>4</v>
      </c>
      <c r="AM388" s="174">
        <v>2</v>
      </c>
      <c r="AN388" s="175">
        <v>2</v>
      </c>
      <c r="AO388" s="176">
        <v>1</v>
      </c>
      <c r="AP388" s="174">
        <v>8</v>
      </c>
      <c r="AQ388" s="175">
        <v>7</v>
      </c>
      <c r="AR388" s="177">
        <v>18</v>
      </c>
      <c r="AS388" s="178">
        <v>258</v>
      </c>
      <c r="AT388" s="176">
        <v>27</v>
      </c>
      <c r="AU388" s="174">
        <v>23</v>
      </c>
      <c r="AV388" s="175">
        <v>118</v>
      </c>
      <c r="AW388" s="178">
        <v>23</v>
      </c>
      <c r="AX388" s="119" t="s">
        <v>72</v>
      </c>
      <c r="AY388" s="155" t="s">
        <v>970</v>
      </c>
      <c r="AZ388" s="156" t="s">
        <v>986</v>
      </c>
    </row>
    <row r="389" spans="1:52" s="90" customFormat="1" ht="16.5" hidden="1" customHeight="1" x14ac:dyDescent="0.2">
      <c r="A389" s="158">
        <v>220804</v>
      </c>
      <c r="B389" s="158"/>
      <c r="C389" s="158" t="s">
        <v>22</v>
      </c>
      <c r="D389" s="158" t="s">
        <v>75</v>
      </c>
      <c r="E389" s="158">
        <f>SUM(E391:E401)</f>
        <v>99.999999999999986</v>
      </c>
      <c r="F389" s="158">
        <f t="shared" si="150"/>
        <v>48245</v>
      </c>
      <c r="G389" s="158">
        <v>929</v>
      </c>
      <c r="H389" s="158">
        <v>986</v>
      </c>
      <c r="I389" s="158">
        <v>1008</v>
      </c>
      <c r="J389" s="158">
        <v>1071</v>
      </c>
      <c r="K389" s="158">
        <v>1003</v>
      </c>
      <c r="L389" s="158">
        <v>1023</v>
      </c>
      <c r="M389" s="158">
        <v>990</v>
      </c>
      <c r="N389" s="158">
        <v>1004</v>
      </c>
      <c r="O389" s="158">
        <v>989</v>
      </c>
      <c r="P389" s="158">
        <v>1003</v>
      </c>
      <c r="Q389" s="158">
        <f t="shared" ref="Q389:AD389" si="154">+SUM(Q391:Q401)</f>
        <v>1003</v>
      </c>
      <c r="R389" s="158">
        <f t="shared" si="154"/>
        <v>946</v>
      </c>
      <c r="S389" s="158">
        <f t="shared" si="154"/>
        <v>920</v>
      </c>
      <c r="T389" s="158">
        <f t="shared" si="154"/>
        <v>903</v>
      </c>
      <c r="U389" s="158">
        <f t="shared" si="154"/>
        <v>907</v>
      </c>
      <c r="V389" s="158">
        <f t="shared" si="154"/>
        <v>899</v>
      </c>
      <c r="W389" s="158">
        <f t="shared" si="154"/>
        <v>842</v>
      </c>
      <c r="X389" s="158">
        <f t="shared" si="154"/>
        <v>801</v>
      </c>
      <c r="Y389" s="158">
        <f t="shared" si="154"/>
        <v>828</v>
      </c>
      <c r="Z389" s="158">
        <f t="shared" si="154"/>
        <v>846</v>
      </c>
      <c r="AA389" s="158">
        <f t="shared" si="154"/>
        <v>4062</v>
      </c>
      <c r="AB389" s="158">
        <f t="shared" si="154"/>
        <v>3660</v>
      </c>
      <c r="AC389" s="158">
        <f t="shared" si="154"/>
        <v>3216</v>
      </c>
      <c r="AD389" s="158">
        <f t="shared" si="154"/>
        <v>3456</v>
      </c>
      <c r="AE389" s="158">
        <f t="shared" ref="AE389:AW389" si="155">+SUM(AE391:AE401)</f>
        <v>3357</v>
      </c>
      <c r="AF389" s="158">
        <f t="shared" si="155"/>
        <v>2902</v>
      </c>
      <c r="AG389" s="158">
        <f t="shared" si="155"/>
        <v>2407</v>
      </c>
      <c r="AH389" s="158">
        <f t="shared" si="155"/>
        <v>2020</v>
      </c>
      <c r="AI389" s="158">
        <f t="shared" si="155"/>
        <v>1581</v>
      </c>
      <c r="AJ389" s="158">
        <f t="shared" si="155"/>
        <v>1095</v>
      </c>
      <c r="AK389" s="158">
        <f t="shared" si="155"/>
        <v>728</v>
      </c>
      <c r="AL389" s="158">
        <f t="shared" si="155"/>
        <v>409</v>
      </c>
      <c r="AM389" s="158">
        <f t="shared" si="155"/>
        <v>259</v>
      </c>
      <c r="AN389" s="158">
        <f t="shared" si="155"/>
        <v>192</v>
      </c>
      <c r="AO389" s="158">
        <f t="shared" si="155"/>
        <v>68</v>
      </c>
      <c r="AP389" s="158">
        <f t="shared" si="155"/>
        <v>452</v>
      </c>
      <c r="AQ389" s="158">
        <f t="shared" si="155"/>
        <v>477</v>
      </c>
      <c r="AR389" s="158">
        <f t="shared" si="155"/>
        <v>1132</v>
      </c>
      <c r="AS389" s="158">
        <f t="shared" si="155"/>
        <v>23132</v>
      </c>
      <c r="AT389" s="158">
        <f t="shared" si="155"/>
        <v>2370</v>
      </c>
      <c r="AU389" s="158">
        <f t="shared" si="155"/>
        <v>2048</v>
      </c>
      <c r="AV389" s="158">
        <f t="shared" si="155"/>
        <v>9776</v>
      </c>
      <c r="AW389" s="158">
        <f t="shared" si="155"/>
        <v>1546</v>
      </c>
      <c r="AX389" s="119"/>
      <c r="AY389" s="182"/>
      <c r="AZ389" s="162"/>
    </row>
    <row r="390" spans="1:52" s="180" customFormat="1" ht="16.5" hidden="1" customHeight="1" x14ac:dyDescent="0.2">
      <c r="A390" s="109"/>
      <c r="B390" s="104"/>
      <c r="C390" s="106"/>
      <c r="D390" s="105"/>
      <c r="E390" s="122"/>
      <c r="F390" s="149">
        <f t="shared" si="150"/>
        <v>100</v>
      </c>
      <c r="G390" s="150">
        <f>G$389*100/$F389</f>
        <v>1.9255881438491036</v>
      </c>
      <c r="H390" s="150">
        <f t="shared" ref="H390:AW390" si="156">H$389*100/$F389</f>
        <v>2.0437351020831174</v>
      </c>
      <c r="I390" s="150">
        <f t="shared" si="156"/>
        <v>2.0893356824541405</v>
      </c>
      <c r="J390" s="150">
        <f t="shared" si="156"/>
        <v>2.2199191626075243</v>
      </c>
      <c r="K390" s="150">
        <f t="shared" si="156"/>
        <v>2.0789719141879988</v>
      </c>
      <c r="L390" s="150">
        <f t="shared" si="156"/>
        <v>2.1204269872525652</v>
      </c>
      <c r="M390" s="150">
        <f t="shared" si="156"/>
        <v>2.0520261166960307</v>
      </c>
      <c r="N390" s="150">
        <f t="shared" si="156"/>
        <v>2.0810446678412271</v>
      </c>
      <c r="O390" s="150">
        <f t="shared" si="156"/>
        <v>2.0499533630428024</v>
      </c>
      <c r="P390" s="150">
        <f t="shared" si="156"/>
        <v>2.0789719141879988</v>
      </c>
      <c r="Q390" s="150">
        <f t="shared" si="156"/>
        <v>2.0789719141879988</v>
      </c>
      <c r="R390" s="150">
        <f t="shared" si="156"/>
        <v>1.9608249559539848</v>
      </c>
      <c r="S390" s="150">
        <f t="shared" si="156"/>
        <v>1.9069333609700487</v>
      </c>
      <c r="T390" s="150">
        <f t="shared" si="156"/>
        <v>1.8716965488651673</v>
      </c>
      <c r="U390" s="150">
        <f t="shared" si="156"/>
        <v>1.8799875634780807</v>
      </c>
      <c r="V390" s="150">
        <f t="shared" si="156"/>
        <v>1.8634055342522542</v>
      </c>
      <c r="W390" s="150">
        <f t="shared" si="156"/>
        <v>1.7452585760182402</v>
      </c>
      <c r="X390" s="150">
        <f t="shared" si="156"/>
        <v>1.6602756762358795</v>
      </c>
      <c r="Y390" s="150">
        <f t="shared" si="156"/>
        <v>1.7162400248730438</v>
      </c>
      <c r="Z390" s="150">
        <f t="shared" si="156"/>
        <v>1.7535495906311536</v>
      </c>
      <c r="AA390" s="150">
        <f t="shared" si="156"/>
        <v>8.4195253394134113</v>
      </c>
      <c r="AB390" s="150">
        <f t="shared" si="156"/>
        <v>7.5862783708156289</v>
      </c>
      <c r="AC390" s="150">
        <f t="shared" si="156"/>
        <v>6.6659757487822571</v>
      </c>
      <c r="AD390" s="150">
        <f t="shared" si="156"/>
        <v>7.1634366255570523</v>
      </c>
      <c r="AE390" s="150">
        <f t="shared" si="156"/>
        <v>6.9582340138874494</v>
      </c>
      <c r="AF390" s="150">
        <f t="shared" si="156"/>
        <v>6.0151311016685671</v>
      </c>
      <c r="AG390" s="150">
        <f t="shared" si="156"/>
        <v>4.9891180433205511</v>
      </c>
      <c r="AH390" s="150">
        <f t="shared" si="156"/>
        <v>4.1869623795211943</v>
      </c>
      <c r="AI390" s="150">
        <f t="shared" si="156"/>
        <v>3.2770235257539642</v>
      </c>
      <c r="AJ390" s="150">
        <f t="shared" si="156"/>
        <v>2.2696652502850037</v>
      </c>
      <c r="AK390" s="150">
        <f t="shared" si="156"/>
        <v>1.5089646595502124</v>
      </c>
      <c r="AL390" s="150">
        <f t="shared" si="156"/>
        <v>0.84775624417038031</v>
      </c>
      <c r="AM390" s="150">
        <f t="shared" si="156"/>
        <v>0.5368431961861333</v>
      </c>
      <c r="AN390" s="151">
        <f t="shared" si="156"/>
        <v>0.39796870141983626</v>
      </c>
      <c r="AO390" s="152">
        <f t="shared" si="156"/>
        <v>0.14094724841952533</v>
      </c>
      <c r="AP390" s="150">
        <f t="shared" si="156"/>
        <v>0.93688465125919784</v>
      </c>
      <c r="AQ390" s="151">
        <f t="shared" si="156"/>
        <v>0.98870349258990564</v>
      </c>
      <c r="AR390" s="153">
        <f t="shared" si="156"/>
        <v>2.3463571354544515</v>
      </c>
      <c r="AS390" s="154">
        <f t="shared" si="156"/>
        <v>47.946937506477354</v>
      </c>
      <c r="AT390" s="152">
        <f t="shared" si="156"/>
        <v>4.9124261581511037</v>
      </c>
      <c r="AU390" s="150">
        <f t="shared" si="156"/>
        <v>4.244999481811587</v>
      </c>
      <c r="AV390" s="151">
        <f t="shared" si="156"/>
        <v>20.263239713959997</v>
      </c>
      <c r="AW390" s="154">
        <f t="shared" si="156"/>
        <v>3.204477147890973</v>
      </c>
      <c r="AX390" s="119"/>
      <c r="AY390" s="155"/>
      <c r="AZ390" s="156"/>
    </row>
    <row r="391" spans="1:52" s="180" customFormat="1" ht="16.5" hidden="1" customHeight="1" x14ac:dyDescent="0.2">
      <c r="A391" s="171">
        <v>220804</v>
      </c>
      <c r="B391" s="165" t="s">
        <v>272</v>
      </c>
      <c r="C391" s="165" t="s">
        <v>987</v>
      </c>
      <c r="D391" s="172" t="s">
        <v>988</v>
      </c>
      <c r="E391" s="122">
        <v>49.934608468203365</v>
      </c>
      <c r="F391" s="213">
        <f t="shared" si="150"/>
        <v>24096</v>
      </c>
      <c r="G391" s="174">
        <v>463</v>
      </c>
      <c r="H391" s="174">
        <v>491</v>
      </c>
      <c r="I391" s="174">
        <v>503</v>
      </c>
      <c r="J391" s="174">
        <v>535</v>
      </c>
      <c r="K391" s="174">
        <v>502</v>
      </c>
      <c r="L391" s="174">
        <v>512</v>
      </c>
      <c r="M391" s="174">
        <v>494</v>
      </c>
      <c r="N391" s="174">
        <v>502</v>
      </c>
      <c r="O391" s="174">
        <v>493</v>
      </c>
      <c r="P391" s="174">
        <v>502</v>
      </c>
      <c r="Q391" s="174">
        <v>502</v>
      </c>
      <c r="R391" s="174">
        <v>472</v>
      </c>
      <c r="S391" s="174">
        <v>462</v>
      </c>
      <c r="T391" s="174">
        <v>451</v>
      </c>
      <c r="U391" s="174">
        <v>454</v>
      </c>
      <c r="V391" s="174">
        <v>449</v>
      </c>
      <c r="W391" s="174">
        <v>421</v>
      </c>
      <c r="X391" s="174">
        <v>398</v>
      </c>
      <c r="Y391" s="174">
        <v>413</v>
      </c>
      <c r="Z391" s="174">
        <v>422</v>
      </c>
      <c r="AA391" s="174">
        <v>2029</v>
      </c>
      <c r="AB391" s="174">
        <v>1827</v>
      </c>
      <c r="AC391" s="174">
        <v>1606</v>
      </c>
      <c r="AD391" s="174">
        <v>1725</v>
      </c>
      <c r="AE391" s="174">
        <v>1676</v>
      </c>
      <c r="AF391" s="174">
        <v>1451</v>
      </c>
      <c r="AG391" s="174">
        <v>1202</v>
      </c>
      <c r="AH391" s="174">
        <v>1009</v>
      </c>
      <c r="AI391" s="174">
        <v>790</v>
      </c>
      <c r="AJ391" s="174">
        <v>546</v>
      </c>
      <c r="AK391" s="174">
        <v>364</v>
      </c>
      <c r="AL391" s="174">
        <v>204</v>
      </c>
      <c r="AM391" s="174">
        <v>130</v>
      </c>
      <c r="AN391" s="175">
        <v>96</v>
      </c>
      <c r="AO391" s="176">
        <v>33</v>
      </c>
      <c r="AP391" s="174">
        <v>226</v>
      </c>
      <c r="AQ391" s="175">
        <v>238</v>
      </c>
      <c r="AR391" s="177">
        <v>566</v>
      </c>
      <c r="AS391" s="178">
        <v>11551</v>
      </c>
      <c r="AT391" s="176">
        <v>1182</v>
      </c>
      <c r="AU391" s="174">
        <v>1021</v>
      </c>
      <c r="AV391" s="175">
        <v>4882</v>
      </c>
      <c r="AW391" s="178">
        <v>770</v>
      </c>
      <c r="AX391" s="119" t="s">
        <v>72</v>
      </c>
      <c r="AY391" s="155" t="s">
        <v>75</v>
      </c>
      <c r="AZ391" s="156" t="s">
        <v>989</v>
      </c>
    </row>
    <row r="392" spans="1:52" s="180" customFormat="1" ht="16.5" hidden="1" customHeight="1" x14ac:dyDescent="0.2">
      <c r="A392" s="171">
        <v>220804</v>
      </c>
      <c r="B392" s="165" t="s">
        <v>204</v>
      </c>
      <c r="C392" s="165" t="s">
        <v>990</v>
      </c>
      <c r="D392" s="172" t="s">
        <v>991</v>
      </c>
      <c r="E392" s="122">
        <v>3.9500572175903219</v>
      </c>
      <c r="F392" s="213">
        <f t="shared" si="150"/>
        <v>1908</v>
      </c>
      <c r="G392" s="174">
        <v>37</v>
      </c>
      <c r="H392" s="174">
        <v>39</v>
      </c>
      <c r="I392" s="174">
        <v>40</v>
      </c>
      <c r="J392" s="174">
        <v>42</v>
      </c>
      <c r="K392" s="174">
        <v>40</v>
      </c>
      <c r="L392" s="174">
        <v>40</v>
      </c>
      <c r="M392" s="174">
        <v>39</v>
      </c>
      <c r="N392" s="174">
        <v>40</v>
      </c>
      <c r="O392" s="174">
        <v>39</v>
      </c>
      <c r="P392" s="174">
        <v>40</v>
      </c>
      <c r="Q392" s="174">
        <v>40</v>
      </c>
      <c r="R392" s="174">
        <v>37</v>
      </c>
      <c r="S392" s="174">
        <v>36</v>
      </c>
      <c r="T392" s="174">
        <v>36</v>
      </c>
      <c r="U392" s="174">
        <v>36</v>
      </c>
      <c r="V392" s="174">
        <v>36</v>
      </c>
      <c r="W392" s="174">
        <v>33</v>
      </c>
      <c r="X392" s="174">
        <v>32</v>
      </c>
      <c r="Y392" s="174">
        <v>33</v>
      </c>
      <c r="Z392" s="174">
        <v>33</v>
      </c>
      <c r="AA392" s="174">
        <v>160</v>
      </c>
      <c r="AB392" s="174">
        <v>145</v>
      </c>
      <c r="AC392" s="174">
        <v>127</v>
      </c>
      <c r="AD392" s="174">
        <v>137</v>
      </c>
      <c r="AE392" s="174">
        <v>133</v>
      </c>
      <c r="AF392" s="174">
        <v>115</v>
      </c>
      <c r="AG392" s="174">
        <v>95</v>
      </c>
      <c r="AH392" s="174">
        <v>80</v>
      </c>
      <c r="AI392" s="174">
        <v>62</v>
      </c>
      <c r="AJ392" s="174">
        <v>43</v>
      </c>
      <c r="AK392" s="174">
        <v>29</v>
      </c>
      <c r="AL392" s="174">
        <v>16</v>
      </c>
      <c r="AM392" s="174">
        <v>10</v>
      </c>
      <c r="AN392" s="175">
        <v>8</v>
      </c>
      <c r="AO392" s="176">
        <v>3</v>
      </c>
      <c r="AP392" s="174">
        <v>18</v>
      </c>
      <c r="AQ392" s="175">
        <v>19</v>
      </c>
      <c r="AR392" s="177">
        <v>45</v>
      </c>
      <c r="AS392" s="178">
        <v>914</v>
      </c>
      <c r="AT392" s="176">
        <v>94</v>
      </c>
      <c r="AU392" s="174">
        <v>81</v>
      </c>
      <c r="AV392" s="175">
        <v>386</v>
      </c>
      <c r="AW392" s="178">
        <v>61</v>
      </c>
      <c r="AX392" s="119" t="s">
        <v>72</v>
      </c>
      <c r="AY392" s="155" t="s">
        <v>75</v>
      </c>
      <c r="AZ392" s="156" t="s">
        <v>992</v>
      </c>
    </row>
    <row r="393" spans="1:52" s="180" customFormat="1" ht="16.5" hidden="1" customHeight="1" x14ac:dyDescent="0.2">
      <c r="A393" s="171">
        <v>220804</v>
      </c>
      <c r="B393" s="165" t="s">
        <v>204</v>
      </c>
      <c r="C393" s="165" t="s">
        <v>993</v>
      </c>
      <c r="D393" s="172" t="s">
        <v>994</v>
      </c>
      <c r="E393" s="122">
        <v>4.82058198463299</v>
      </c>
      <c r="F393" s="213">
        <f t="shared" si="150"/>
        <v>2327</v>
      </c>
      <c r="G393" s="174">
        <v>45</v>
      </c>
      <c r="H393" s="174">
        <v>48</v>
      </c>
      <c r="I393" s="174">
        <v>49</v>
      </c>
      <c r="J393" s="174">
        <v>52</v>
      </c>
      <c r="K393" s="174">
        <v>48</v>
      </c>
      <c r="L393" s="174">
        <v>49</v>
      </c>
      <c r="M393" s="174">
        <v>48</v>
      </c>
      <c r="N393" s="174">
        <v>48</v>
      </c>
      <c r="O393" s="174">
        <v>48</v>
      </c>
      <c r="P393" s="174">
        <v>48</v>
      </c>
      <c r="Q393" s="174">
        <v>48</v>
      </c>
      <c r="R393" s="174">
        <v>46</v>
      </c>
      <c r="S393" s="174">
        <v>44</v>
      </c>
      <c r="T393" s="174">
        <v>44</v>
      </c>
      <c r="U393" s="174">
        <v>44</v>
      </c>
      <c r="V393" s="174">
        <v>43</v>
      </c>
      <c r="W393" s="174">
        <v>41</v>
      </c>
      <c r="X393" s="174">
        <v>39</v>
      </c>
      <c r="Y393" s="174">
        <v>40</v>
      </c>
      <c r="Z393" s="174">
        <v>41</v>
      </c>
      <c r="AA393" s="174">
        <v>196</v>
      </c>
      <c r="AB393" s="174">
        <v>176</v>
      </c>
      <c r="AC393" s="174">
        <v>155</v>
      </c>
      <c r="AD393" s="174">
        <v>167</v>
      </c>
      <c r="AE393" s="174">
        <v>162</v>
      </c>
      <c r="AF393" s="174">
        <v>140</v>
      </c>
      <c r="AG393" s="174">
        <v>116</v>
      </c>
      <c r="AH393" s="174">
        <v>97</v>
      </c>
      <c r="AI393" s="174">
        <v>76</v>
      </c>
      <c r="AJ393" s="174">
        <v>53</v>
      </c>
      <c r="AK393" s="174">
        <v>35</v>
      </c>
      <c r="AL393" s="174">
        <v>20</v>
      </c>
      <c r="AM393" s="174">
        <v>12</v>
      </c>
      <c r="AN393" s="175">
        <v>9</v>
      </c>
      <c r="AO393" s="176">
        <v>3</v>
      </c>
      <c r="AP393" s="174">
        <v>22</v>
      </c>
      <c r="AQ393" s="175">
        <v>23</v>
      </c>
      <c r="AR393" s="177">
        <v>55</v>
      </c>
      <c r="AS393" s="178">
        <v>1115</v>
      </c>
      <c r="AT393" s="176">
        <v>114</v>
      </c>
      <c r="AU393" s="174">
        <v>99</v>
      </c>
      <c r="AV393" s="175">
        <v>471</v>
      </c>
      <c r="AW393" s="178">
        <v>75</v>
      </c>
      <c r="AX393" s="119" t="s">
        <v>72</v>
      </c>
      <c r="AY393" s="155" t="s">
        <v>75</v>
      </c>
      <c r="AZ393" s="156" t="s">
        <v>995</v>
      </c>
    </row>
    <row r="394" spans="1:52" s="180" customFormat="1" ht="16.5" hidden="1" customHeight="1" x14ac:dyDescent="0.2">
      <c r="A394" s="171">
        <v>220804</v>
      </c>
      <c r="B394" s="165" t="s">
        <v>204</v>
      </c>
      <c r="C394" s="165" t="s">
        <v>996</v>
      </c>
      <c r="D394" s="172" t="s">
        <v>997</v>
      </c>
      <c r="E394" s="122">
        <v>1.007438286741867</v>
      </c>
      <c r="F394" s="213">
        <f t="shared" si="150"/>
        <v>484</v>
      </c>
      <c r="G394" s="174">
        <v>9</v>
      </c>
      <c r="H394" s="174">
        <v>10</v>
      </c>
      <c r="I394" s="174">
        <v>10</v>
      </c>
      <c r="J394" s="174">
        <v>11</v>
      </c>
      <c r="K394" s="174">
        <v>10</v>
      </c>
      <c r="L394" s="174">
        <v>10</v>
      </c>
      <c r="M394" s="174">
        <v>10</v>
      </c>
      <c r="N394" s="174">
        <v>10</v>
      </c>
      <c r="O394" s="174">
        <v>10</v>
      </c>
      <c r="P394" s="174">
        <v>10</v>
      </c>
      <c r="Q394" s="174">
        <v>10</v>
      </c>
      <c r="R394" s="174">
        <v>10</v>
      </c>
      <c r="S394" s="174">
        <v>9</v>
      </c>
      <c r="T394" s="174">
        <v>9</v>
      </c>
      <c r="U394" s="174">
        <v>9</v>
      </c>
      <c r="V394" s="174">
        <v>9</v>
      </c>
      <c r="W394" s="174">
        <v>8</v>
      </c>
      <c r="X394" s="174">
        <v>8</v>
      </c>
      <c r="Y394" s="174">
        <v>8</v>
      </c>
      <c r="Z394" s="174">
        <v>9</v>
      </c>
      <c r="AA394" s="174">
        <v>41</v>
      </c>
      <c r="AB394" s="174">
        <v>37</v>
      </c>
      <c r="AC394" s="174">
        <v>32</v>
      </c>
      <c r="AD394" s="174">
        <v>35</v>
      </c>
      <c r="AE394" s="174">
        <v>34</v>
      </c>
      <c r="AF394" s="174">
        <v>29</v>
      </c>
      <c r="AG394" s="174">
        <v>24</v>
      </c>
      <c r="AH394" s="174">
        <v>20</v>
      </c>
      <c r="AI394" s="174">
        <v>16</v>
      </c>
      <c r="AJ394" s="174">
        <v>11</v>
      </c>
      <c r="AK394" s="174">
        <v>7</v>
      </c>
      <c r="AL394" s="174">
        <v>4</v>
      </c>
      <c r="AM394" s="174">
        <v>3</v>
      </c>
      <c r="AN394" s="175">
        <v>2</v>
      </c>
      <c r="AO394" s="176">
        <v>1</v>
      </c>
      <c r="AP394" s="174">
        <v>5</v>
      </c>
      <c r="AQ394" s="175">
        <v>5</v>
      </c>
      <c r="AR394" s="177">
        <v>11</v>
      </c>
      <c r="AS394" s="178">
        <v>233</v>
      </c>
      <c r="AT394" s="176">
        <v>24</v>
      </c>
      <c r="AU394" s="174">
        <v>21</v>
      </c>
      <c r="AV394" s="175">
        <v>98</v>
      </c>
      <c r="AW394" s="178">
        <v>16</v>
      </c>
      <c r="AX394" s="119" t="s">
        <v>72</v>
      </c>
      <c r="AY394" s="155" t="s">
        <v>75</v>
      </c>
      <c r="AZ394" s="156" t="s">
        <v>998</v>
      </c>
    </row>
    <row r="395" spans="1:52" s="180" customFormat="1" ht="16.5" hidden="1" customHeight="1" x14ac:dyDescent="0.2">
      <c r="A395" s="171">
        <v>220804</v>
      </c>
      <c r="B395" s="165" t="s">
        <v>204</v>
      </c>
      <c r="C395" s="165" t="s">
        <v>999</v>
      </c>
      <c r="D395" s="172" t="s">
        <v>1000</v>
      </c>
      <c r="E395" s="122">
        <v>0.70091548144515292</v>
      </c>
      <c r="F395" s="213">
        <f t="shared" si="150"/>
        <v>339</v>
      </c>
      <c r="G395" s="174">
        <v>7</v>
      </c>
      <c r="H395" s="174">
        <v>7</v>
      </c>
      <c r="I395" s="174">
        <v>7</v>
      </c>
      <c r="J395" s="174">
        <v>8</v>
      </c>
      <c r="K395" s="174">
        <v>7</v>
      </c>
      <c r="L395" s="174">
        <v>7</v>
      </c>
      <c r="M395" s="174">
        <v>7</v>
      </c>
      <c r="N395" s="174">
        <v>7</v>
      </c>
      <c r="O395" s="174">
        <v>7</v>
      </c>
      <c r="P395" s="174">
        <v>7</v>
      </c>
      <c r="Q395" s="174">
        <v>7</v>
      </c>
      <c r="R395" s="174">
        <v>7</v>
      </c>
      <c r="S395" s="174">
        <v>6</v>
      </c>
      <c r="T395" s="174">
        <v>6</v>
      </c>
      <c r="U395" s="174">
        <v>6</v>
      </c>
      <c r="V395" s="174">
        <v>6</v>
      </c>
      <c r="W395" s="174">
        <v>6</v>
      </c>
      <c r="X395" s="174">
        <v>6</v>
      </c>
      <c r="Y395" s="174">
        <v>6</v>
      </c>
      <c r="Z395" s="174">
        <v>6</v>
      </c>
      <c r="AA395" s="174">
        <v>28</v>
      </c>
      <c r="AB395" s="174">
        <v>26</v>
      </c>
      <c r="AC395" s="174">
        <v>23</v>
      </c>
      <c r="AD395" s="174">
        <v>24</v>
      </c>
      <c r="AE395" s="174">
        <v>24</v>
      </c>
      <c r="AF395" s="174">
        <v>20</v>
      </c>
      <c r="AG395" s="174">
        <v>17</v>
      </c>
      <c r="AH395" s="174">
        <v>14</v>
      </c>
      <c r="AI395" s="174">
        <v>11</v>
      </c>
      <c r="AJ395" s="174">
        <v>8</v>
      </c>
      <c r="AK395" s="174">
        <v>5</v>
      </c>
      <c r="AL395" s="174">
        <v>3</v>
      </c>
      <c r="AM395" s="174">
        <v>2</v>
      </c>
      <c r="AN395" s="175">
        <v>1</v>
      </c>
      <c r="AO395" s="176">
        <v>0</v>
      </c>
      <c r="AP395" s="174">
        <v>3</v>
      </c>
      <c r="AQ395" s="175">
        <v>3</v>
      </c>
      <c r="AR395" s="177">
        <v>8</v>
      </c>
      <c r="AS395" s="178">
        <v>162</v>
      </c>
      <c r="AT395" s="176">
        <v>17</v>
      </c>
      <c r="AU395" s="174">
        <v>14</v>
      </c>
      <c r="AV395" s="175">
        <v>69</v>
      </c>
      <c r="AW395" s="178">
        <v>11</v>
      </c>
      <c r="AX395" s="119" t="s">
        <v>72</v>
      </c>
      <c r="AY395" s="155" t="s">
        <v>1001</v>
      </c>
      <c r="AZ395" s="156" t="s">
        <v>1002</v>
      </c>
    </row>
    <row r="396" spans="1:52" s="180" customFormat="1" ht="16.5" hidden="1" customHeight="1" x14ac:dyDescent="0.2">
      <c r="A396" s="171">
        <v>220804</v>
      </c>
      <c r="B396" s="165" t="s">
        <v>191</v>
      </c>
      <c r="C396" s="165" t="s">
        <v>1003</v>
      </c>
      <c r="D396" s="172" t="s">
        <v>1004</v>
      </c>
      <c r="E396" s="122">
        <v>7.1072421121464764</v>
      </c>
      <c r="F396" s="213">
        <f t="shared" si="150"/>
        <v>3428</v>
      </c>
      <c r="G396" s="174">
        <v>66</v>
      </c>
      <c r="H396" s="174">
        <v>70</v>
      </c>
      <c r="I396" s="174">
        <v>72</v>
      </c>
      <c r="J396" s="174">
        <v>76</v>
      </c>
      <c r="K396" s="174">
        <v>71</v>
      </c>
      <c r="L396" s="174">
        <v>73</v>
      </c>
      <c r="M396" s="174">
        <v>70</v>
      </c>
      <c r="N396" s="174">
        <v>71</v>
      </c>
      <c r="O396" s="174">
        <v>70</v>
      </c>
      <c r="P396" s="174">
        <v>71</v>
      </c>
      <c r="Q396" s="174">
        <v>71</v>
      </c>
      <c r="R396" s="174">
        <v>67</v>
      </c>
      <c r="S396" s="174">
        <v>65</v>
      </c>
      <c r="T396" s="174">
        <v>64</v>
      </c>
      <c r="U396" s="174">
        <v>64</v>
      </c>
      <c r="V396" s="174">
        <v>64</v>
      </c>
      <c r="W396" s="174">
        <v>60</v>
      </c>
      <c r="X396" s="174">
        <v>57</v>
      </c>
      <c r="Y396" s="174">
        <v>59</v>
      </c>
      <c r="Z396" s="174">
        <v>60</v>
      </c>
      <c r="AA396" s="174">
        <v>289</v>
      </c>
      <c r="AB396" s="174">
        <v>260</v>
      </c>
      <c r="AC396" s="174">
        <v>229</v>
      </c>
      <c r="AD396" s="174">
        <v>246</v>
      </c>
      <c r="AE396" s="174">
        <v>239</v>
      </c>
      <c r="AF396" s="174">
        <v>206</v>
      </c>
      <c r="AG396" s="174">
        <v>171</v>
      </c>
      <c r="AH396" s="174">
        <v>144</v>
      </c>
      <c r="AI396" s="174">
        <v>112</v>
      </c>
      <c r="AJ396" s="174">
        <v>78</v>
      </c>
      <c r="AK396" s="174">
        <v>52</v>
      </c>
      <c r="AL396" s="174">
        <v>29</v>
      </c>
      <c r="AM396" s="174">
        <v>18</v>
      </c>
      <c r="AN396" s="175">
        <v>14</v>
      </c>
      <c r="AO396" s="176">
        <v>5</v>
      </c>
      <c r="AP396" s="174">
        <v>32</v>
      </c>
      <c r="AQ396" s="175">
        <v>34</v>
      </c>
      <c r="AR396" s="177">
        <v>80</v>
      </c>
      <c r="AS396" s="178">
        <v>1644</v>
      </c>
      <c r="AT396" s="176">
        <v>168</v>
      </c>
      <c r="AU396" s="174">
        <v>146</v>
      </c>
      <c r="AV396" s="175">
        <v>695</v>
      </c>
      <c r="AW396" s="178">
        <v>110</v>
      </c>
      <c r="AX396" s="119" t="s">
        <v>72</v>
      </c>
      <c r="AY396" s="155" t="s">
        <v>1001</v>
      </c>
      <c r="AZ396" s="156" t="s">
        <v>1005</v>
      </c>
    </row>
    <row r="397" spans="1:52" s="180" customFormat="1" ht="16.5" hidden="1" customHeight="1" x14ac:dyDescent="0.2">
      <c r="A397" s="171">
        <v>220804</v>
      </c>
      <c r="B397" s="165" t="s">
        <v>204</v>
      </c>
      <c r="C397" s="165" t="s">
        <v>1006</v>
      </c>
      <c r="D397" s="172" t="s">
        <v>1007</v>
      </c>
      <c r="E397" s="122">
        <v>0.69682851070786334</v>
      </c>
      <c r="F397" s="213">
        <f t="shared" si="150"/>
        <v>335</v>
      </c>
      <c r="G397" s="174">
        <v>6</v>
      </c>
      <c r="H397" s="174">
        <v>7</v>
      </c>
      <c r="I397" s="174">
        <v>7</v>
      </c>
      <c r="J397" s="174">
        <v>7</v>
      </c>
      <c r="K397" s="174">
        <v>7</v>
      </c>
      <c r="L397" s="174">
        <v>7</v>
      </c>
      <c r="M397" s="174">
        <v>7</v>
      </c>
      <c r="N397" s="174">
        <v>7</v>
      </c>
      <c r="O397" s="174">
        <v>7</v>
      </c>
      <c r="P397" s="174">
        <v>7</v>
      </c>
      <c r="Q397" s="174">
        <v>7</v>
      </c>
      <c r="R397" s="174">
        <v>7</v>
      </c>
      <c r="S397" s="174">
        <v>6</v>
      </c>
      <c r="T397" s="174">
        <v>6</v>
      </c>
      <c r="U397" s="174">
        <v>6</v>
      </c>
      <c r="V397" s="174">
        <v>6</v>
      </c>
      <c r="W397" s="174">
        <v>6</v>
      </c>
      <c r="X397" s="174">
        <v>6</v>
      </c>
      <c r="Y397" s="174">
        <v>6</v>
      </c>
      <c r="Z397" s="174">
        <v>6</v>
      </c>
      <c r="AA397" s="174">
        <v>28</v>
      </c>
      <c r="AB397" s="174">
        <v>26</v>
      </c>
      <c r="AC397" s="174">
        <v>22</v>
      </c>
      <c r="AD397" s="174">
        <v>24</v>
      </c>
      <c r="AE397" s="174">
        <v>23</v>
      </c>
      <c r="AF397" s="174">
        <v>20</v>
      </c>
      <c r="AG397" s="174">
        <v>17</v>
      </c>
      <c r="AH397" s="174">
        <v>14</v>
      </c>
      <c r="AI397" s="174">
        <v>11</v>
      </c>
      <c r="AJ397" s="174">
        <v>8</v>
      </c>
      <c r="AK397" s="174">
        <v>5</v>
      </c>
      <c r="AL397" s="174">
        <v>3</v>
      </c>
      <c r="AM397" s="174">
        <v>2</v>
      </c>
      <c r="AN397" s="175">
        <v>1</v>
      </c>
      <c r="AO397" s="176">
        <v>0</v>
      </c>
      <c r="AP397" s="174">
        <v>3</v>
      </c>
      <c r="AQ397" s="175">
        <v>3</v>
      </c>
      <c r="AR397" s="177">
        <v>8</v>
      </c>
      <c r="AS397" s="178">
        <v>161</v>
      </c>
      <c r="AT397" s="176">
        <v>17</v>
      </c>
      <c r="AU397" s="174">
        <v>14</v>
      </c>
      <c r="AV397" s="175">
        <v>68</v>
      </c>
      <c r="AW397" s="178">
        <v>11</v>
      </c>
      <c r="AX397" s="119" t="s">
        <v>72</v>
      </c>
      <c r="AY397" s="155" t="s">
        <v>75</v>
      </c>
      <c r="AZ397" s="156" t="s">
        <v>1008</v>
      </c>
    </row>
    <row r="398" spans="1:52" s="180" customFormat="1" ht="16.5" hidden="1" customHeight="1" x14ac:dyDescent="0.2">
      <c r="A398" s="171">
        <v>220804</v>
      </c>
      <c r="B398" s="165" t="s">
        <v>204</v>
      </c>
      <c r="C398" s="165" t="s">
        <v>1009</v>
      </c>
      <c r="D398" s="172" t="s">
        <v>1010</v>
      </c>
      <c r="E398" s="122">
        <v>2.3213993787804479</v>
      </c>
      <c r="F398" s="213">
        <f t="shared" si="150"/>
        <v>1119</v>
      </c>
      <c r="G398" s="174">
        <v>22</v>
      </c>
      <c r="H398" s="174">
        <v>23</v>
      </c>
      <c r="I398" s="174">
        <v>23</v>
      </c>
      <c r="J398" s="174">
        <v>25</v>
      </c>
      <c r="K398" s="174">
        <v>23</v>
      </c>
      <c r="L398" s="174">
        <v>24</v>
      </c>
      <c r="M398" s="174">
        <v>23</v>
      </c>
      <c r="N398" s="174">
        <v>23</v>
      </c>
      <c r="O398" s="174">
        <v>23</v>
      </c>
      <c r="P398" s="174">
        <v>23</v>
      </c>
      <c r="Q398" s="174">
        <v>23</v>
      </c>
      <c r="R398" s="174">
        <v>22</v>
      </c>
      <c r="S398" s="174">
        <v>21</v>
      </c>
      <c r="T398" s="174">
        <v>21</v>
      </c>
      <c r="U398" s="174">
        <v>21</v>
      </c>
      <c r="V398" s="174">
        <v>21</v>
      </c>
      <c r="W398" s="174">
        <v>20</v>
      </c>
      <c r="X398" s="174">
        <v>19</v>
      </c>
      <c r="Y398" s="174">
        <v>19</v>
      </c>
      <c r="Z398" s="174">
        <v>20</v>
      </c>
      <c r="AA398" s="174">
        <v>94</v>
      </c>
      <c r="AB398" s="174">
        <v>85</v>
      </c>
      <c r="AC398" s="174">
        <v>75</v>
      </c>
      <c r="AD398" s="174">
        <v>80</v>
      </c>
      <c r="AE398" s="174">
        <v>78</v>
      </c>
      <c r="AF398" s="174">
        <v>67</v>
      </c>
      <c r="AG398" s="174">
        <v>56</v>
      </c>
      <c r="AH398" s="174">
        <v>47</v>
      </c>
      <c r="AI398" s="174">
        <v>37</v>
      </c>
      <c r="AJ398" s="174">
        <v>25</v>
      </c>
      <c r="AK398" s="174">
        <v>17</v>
      </c>
      <c r="AL398" s="174">
        <v>9</v>
      </c>
      <c r="AM398" s="174">
        <v>6</v>
      </c>
      <c r="AN398" s="175">
        <v>4</v>
      </c>
      <c r="AO398" s="176">
        <v>2</v>
      </c>
      <c r="AP398" s="174">
        <v>10</v>
      </c>
      <c r="AQ398" s="175">
        <v>11</v>
      </c>
      <c r="AR398" s="177">
        <v>26</v>
      </c>
      <c r="AS398" s="178">
        <v>537</v>
      </c>
      <c r="AT398" s="176">
        <v>55</v>
      </c>
      <c r="AU398" s="174">
        <v>48</v>
      </c>
      <c r="AV398" s="175">
        <v>227</v>
      </c>
      <c r="AW398" s="178">
        <v>36</v>
      </c>
      <c r="AX398" s="119" t="s">
        <v>72</v>
      </c>
      <c r="AY398" s="155" t="s">
        <v>75</v>
      </c>
      <c r="AZ398" s="156" t="s">
        <v>1011</v>
      </c>
    </row>
    <row r="399" spans="1:52" s="180" customFormat="1" ht="16.5" hidden="1" customHeight="1" x14ac:dyDescent="0.2">
      <c r="A399" s="171">
        <v>220804</v>
      </c>
      <c r="B399" s="165" t="s">
        <v>200</v>
      </c>
      <c r="C399" s="165" t="s">
        <v>1012</v>
      </c>
      <c r="D399" s="172" t="s">
        <v>1013</v>
      </c>
      <c r="E399" s="122">
        <v>24.846738597351642</v>
      </c>
      <c r="F399" s="213">
        <f t="shared" si="150"/>
        <v>11985</v>
      </c>
      <c r="G399" s="174">
        <v>231</v>
      </c>
      <c r="H399" s="174">
        <v>245</v>
      </c>
      <c r="I399" s="174">
        <v>250</v>
      </c>
      <c r="J399" s="174">
        <v>266</v>
      </c>
      <c r="K399" s="174">
        <v>249</v>
      </c>
      <c r="L399" s="174">
        <v>254</v>
      </c>
      <c r="M399" s="174">
        <v>246</v>
      </c>
      <c r="N399" s="174">
        <v>249</v>
      </c>
      <c r="O399" s="174">
        <v>246</v>
      </c>
      <c r="P399" s="174">
        <v>249</v>
      </c>
      <c r="Q399" s="174">
        <v>249</v>
      </c>
      <c r="R399" s="174">
        <v>235</v>
      </c>
      <c r="S399" s="174">
        <v>229</v>
      </c>
      <c r="T399" s="174">
        <v>224</v>
      </c>
      <c r="U399" s="174">
        <v>225</v>
      </c>
      <c r="V399" s="174">
        <v>223</v>
      </c>
      <c r="W399" s="174">
        <v>209</v>
      </c>
      <c r="X399" s="174">
        <v>199</v>
      </c>
      <c r="Y399" s="174">
        <v>206</v>
      </c>
      <c r="Z399" s="174">
        <v>210</v>
      </c>
      <c r="AA399" s="174">
        <v>1009</v>
      </c>
      <c r="AB399" s="174">
        <v>909</v>
      </c>
      <c r="AC399" s="174">
        <v>799</v>
      </c>
      <c r="AD399" s="174">
        <v>859</v>
      </c>
      <c r="AE399" s="174">
        <v>834</v>
      </c>
      <c r="AF399" s="174">
        <v>721</v>
      </c>
      <c r="AG399" s="174">
        <v>598</v>
      </c>
      <c r="AH399" s="174">
        <v>502</v>
      </c>
      <c r="AI399" s="174">
        <v>393</v>
      </c>
      <c r="AJ399" s="174">
        <v>272</v>
      </c>
      <c r="AK399" s="174">
        <v>181</v>
      </c>
      <c r="AL399" s="174">
        <v>102</v>
      </c>
      <c r="AM399" s="174">
        <v>64</v>
      </c>
      <c r="AN399" s="175">
        <v>48</v>
      </c>
      <c r="AO399" s="176">
        <v>17</v>
      </c>
      <c r="AP399" s="174">
        <v>112</v>
      </c>
      <c r="AQ399" s="175">
        <v>119</v>
      </c>
      <c r="AR399" s="177">
        <v>281</v>
      </c>
      <c r="AS399" s="178">
        <v>5748</v>
      </c>
      <c r="AT399" s="176">
        <v>589</v>
      </c>
      <c r="AU399" s="174">
        <v>509</v>
      </c>
      <c r="AV399" s="175">
        <v>2429</v>
      </c>
      <c r="AW399" s="178">
        <v>384</v>
      </c>
      <c r="AX399" s="119" t="s">
        <v>72</v>
      </c>
      <c r="AY399" s="155" t="s">
        <v>213</v>
      </c>
      <c r="AZ399" s="156" t="s">
        <v>1014</v>
      </c>
    </row>
    <row r="400" spans="1:52" s="180" customFormat="1" ht="16.5" hidden="1" customHeight="1" x14ac:dyDescent="0.2">
      <c r="A400" s="171">
        <v>220804</v>
      </c>
      <c r="B400" s="165" t="s">
        <v>204</v>
      </c>
      <c r="C400" s="165" t="s">
        <v>1015</v>
      </c>
      <c r="D400" s="172" t="s">
        <v>1016</v>
      </c>
      <c r="E400" s="122">
        <v>0.87869870851724696</v>
      </c>
      <c r="F400" s="213">
        <f t="shared" si="150"/>
        <v>423</v>
      </c>
      <c r="G400" s="174">
        <v>8</v>
      </c>
      <c r="H400" s="174">
        <v>9</v>
      </c>
      <c r="I400" s="174">
        <v>9</v>
      </c>
      <c r="J400" s="174">
        <v>9</v>
      </c>
      <c r="K400" s="174">
        <v>9</v>
      </c>
      <c r="L400" s="174">
        <v>9</v>
      </c>
      <c r="M400" s="174">
        <v>9</v>
      </c>
      <c r="N400" s="174">
        <v>9</v>
      </c>
      <c r="O400" s="174">
        <v>9</v>
      </c>
      <c r="P400" s="174">
        <v>9</v>
      </c>
      <c r="Q400" s="174">
        <v>9</v>
      </c>
      <c r="R400" s="174">
        <v>8</v>
      </c>
      <c r="S400" s="174">
        <v>8</v>
      </c>
      <c r="T400" s="174">
        <v>8</v>
      </c>
      <c r="U400" s="174">
        <v>8</v>
      </c>
      <c r="V400" s="174">
        <v>8</v>
      </c>
      <c r="W400" s="174">
        <v>7</v>
      </c>
      <c r="X400" s="174">
        <v>7</v>
      </c>
      <c r="Y400" s="174">
        <v>7</v>
      </c>
      <c r="Z400" s="174">
        <v>7</v>
      </c>
      <c r="AA400" s="174">
        <v>36</v>
      </c>
      <c r="AB400" s="174">
        <v>32</v>
      </c>
      <c r="AC400" s="174">
        <v>28</v>
      </c>
      <c r="AD400" s="174">
        <v>30</v>
      </c>
      <c r="AE400" s="174">
        <v>29</v>
      </c>
      <c r="AF400" s="174">
        <v>25</v>
      </c>
      <c r="AG400" s="174">
        <v>21</v>
      </c>
      <c r="AH400" s="174">
        <v>18</v>
      </c>
      <c r="AI400" s="174">
        <v>14</v>
      </c>
      <c r="AJ400" s="174">
        <v>10</v>
      </c>
      <c r="AK400" s="174">
        <v>6</v>
      </c>
      <c r="AL400" s="174">
        <v>4</v>
      </c>
      <c r="AM400" s="174">
        <v>2</v>
      </c>
      <c r="AN400" s="175">
        <v>2</v>
      </c>
      <c r="AO400" s="176">
        <v>1</v>
      </c>
      <c r="AP400" s="174">
        <v>4</v>
      </c>
      <c r="AQ400" s="175">
        <v>4</v>
      </c>
      <c r="AR400" s="177">
        <v>10</v>
      </c>
      <c r="AS400" s="178">
        <v>203</v>
      </c>
      <c r="AT400" s="176">
        <v>21</v>
      </c>
      <c r="AU400" s="174">
        <v>18</v>
      </c>
      <c r="AV400" s="175">
        <v>86</v>
      </c>
      <c r="AW400" s="178">
        <v>14</v>
      </c>
      <c r="AX400" s="119" t="s">
        <v>72</v>
      </c>
      <c r="AY400" s="155" t="s">
        <v>213</v>
      </c>
      <c r="AZ400" s="156" t="s">
        <v>1017</v>
      </c>
    </row>
    <row r="401" spans="1:52" s="183" customFormat="1" ht="16.5" hidden="1" customHeight="1" x14ac:dyDescent="0.2">
      <c r="A401" s="171">
        <v>220804</v>
      </c>
      <c r="B401" s="165" t="s">
        <v>204</v>
      </c>
      <c r="C401" s="165" t="s">
        <v>1018</v>
      </c>
      <c r="D401" s="172" t="s">
        <v>1019</v>
      </c>
      <c r="E401" s="122">
        <v>3.7354912538826222</v>
      </c>
      <c r="F401" s="213">
        <f t="shared" si="150"/>
        <v>1801</v>
      </c>
      <c r="G401" s="174">
        <v>35</v>
      </c>
      <c r="H401" s="174">
        <v>37</v>
      </c>
      <c r="I401" s="174">
        <v>38</v>
      </c>
      <c r="J401" s="174">
        <v>40</v>
      </c>
      <c r="K401" s="174">
        <v>37</v>
      </c>
      <c r="L401" s="174">
        <v>38</v>
      </c>
      <c r="M401" s="174">
        <v>37</v>
      </c>
      <c r="N401" s="174">
        <v>38</v>
      </c>
      <c r="O401" s="174">
        <v>37</v>
      </c>
      <c r="P401" s="174">
        <v>37</v>
      </c>
      <c r="Q401" s="174">
        <v>37</v>
      </c>
      <c r="R401" s="174">
        <v>35</v>
      </c>
      <c r="S401" s="174">
        <v>34</v>
      </c>
      <c r="T401" s="174">
        <v>34</v>
      </c>
      <c r="U401" s="174">
        <v>34</v>
      </c>
      <c r="V401" s="174">
        <v>34</v>
      </c>
      <c r="W401" s="174">
        <v>31</v>
      </c>
      <c r="X401" s="174">
        <v>30</v>
      </c>
      <c r="Y401" s="174">
        <v>31</v>
      </c>
      <c r="Z401" s="174">
        <v>32</v>
      </c>
      <c r="AA401" s="174">
        <v>152</v>
      </c>
      <c r="AB401" s="174">
        <v>137</v>
      </c>
      <c r="AC401" s="174">
        <v>120</v>
      </c>
      <c r="AD401" s="174">
        <v>129</v>
      </c>
      <c r="AE401" s="174">
        <v>125</v>
      </c>
      <c r="AF401" s="174">
        <v>108</v>
      </c>
      <c r="AG401" s="174">
        <v>90</v>
      </c>
      <c r="AH401" s="174">
        <v>75</v>
      </c>
      <c r="AI401" s="174">
        <v>59</v>
      </c>
      <c r="AJ401" s="174">
        <v>41</v>
      </c>
      <c r="AK401" s="174">
        <v>27</v>
      </c>
      <c r="AL401" s="174">
        <v>15</v>
      </c>
      <c r="AM401" s="174">
        <v>10</v>
      </c>
      <c r="AN401" s="175">
        <v>7</v>
      </c>
      <c r="AO401" s="176">
        <v>3</v>
      </c>
      <c r="AP401" s="174">
        <v>17</v>
      </c>
      <c r="AQ401" s="175">
        <v>18</v>
      </c>
      <c r="AR401" s="177">
        <v>42</v>
      </c>
      <c r="AS401" s="178">
        <v>864</v>
      </c>
      <c r="AT401" s="176">
        <v>89</v>
      </c>
      <c r="AU401" s="174">
        <v>77</v>
      </c>
      <c r="AV401" s="175">
        <v>365</v>
      </c>
      <c r="AW401" s="178">
        <v>58</v>
      </c>
      <c r="AX401" s="119" t="s">
        <v>72</v>
      </c>
      <c r="AY401" s="155" t="s">
        <v>75</v>
      </c>
      <c r="AZ401" s="156" t="s">
        <v>1020</v>
      </c>
    </row>
    <row r="402" spans="1:52" s="90" customFormat="1" ht="16.5" hidden="1" customHeight="1" x14ac:dyDescent="0.2">
      <c r="A402" s="158">
        <v>220805</v>
      </c>
      <c r="B402" s="158"/>
      <c r="C402" s="158" t="s">
        <v>22</v>
      </c>
      <c r="D402" s="158" t="s">
        <v>76</v>
      </c>
      <c r="E402" s="158">
        <f>SUM(E404:E411)</f>
        <v>100.00000000000001</v>
      </c>
      <c r="F402" s="158">
        <f t="shared" si="150"/>
        <v>17132</v>
      </c>
      <c r="G402" s="158">
        <v>332</v>
      </c>
      <c r="H402" s="158">
        <v>334</v>
      </c>
      <c r="I402" s="158">
        <v>324</v>
      </c>
      <c r="J402" s="158">
        <v>319</v>
      </c>
      <c r="K402" s="158">
        <v>322</v>
      </c>
      <c r="L402" s="158">
        <v>305</v>
      </c>
      <c r="M402" s="158">
        <v>331</v>
      </c>
      <c r="N402" s="158">
        <v>310</v>
      </c>
      <c r="O402" s="158">
        <v>323</v>
      </c>
      <c r="P402" s="158">
        <f t="shared" ref="P402:AD402" si="157">+SUM(P404:P411)</f>
        <v>290</v>
      </c>
      <c r="Q402" s="158">
        <f t="shared" si="157"/>
        <v>314</v>
      </c>
      <c r="R402" s="158">
        <f t="shared" si="157"/>
        <v>359</v>
      </c>
      <c r="S402" s="158">
        <f t="shared" si="157"/>
        <v>368</v>
      </c>
      <c r="T402" s="158">
        <f t="shared" si="157"/>
        <v>358</v>
      </c>
      <c r="U402" s="158">
        <f t="shared" si="157"/>
        <v>364</v>
      </c>
      <c r="V402" s="158">
        <f t="shared" si="157"/>
        <v>363</v>
      </c>
      <c r="W402" s="158">
        <f t="shared" si="157"/>
        <v>341</v>
      </c>
      <c r="X402" s="158">
        <f t="shared" si="157"/>
        <v>333</v>
      </c>
      <c r="Y402" s="158">
        <f t="shared" si="157"/>
        <v>337</v>
      </c>
      <c r="Z402" s="158">
        <f t="shared" si="157"/>
        <v>343</v>
      </c>
      <c r="AA402" s="158">
        <f t="shared" si="157"/>
        <v>1631</v>
      </c>
      <c r="AB402" s="158">
        <f t="shared" si="157"/>
        <v>1305</v>
      </c>
      <c r="AC402" s="158">
        <f t="shared" si="157"/>
        <v>1335</v>
      </c>
      <c r="AD402" s="158">
        <f t="shared" si="157"/>
        <v>1215</v>
      </c>
      <c r="AE402" s="158">
        <f t="shared" ref="AE402:AW402" si="158">+SUM(AE404:AE411)</f>
        <v>1089</v>
      </c>
      <c r="AF402" s="158">
        <f t="shared" si="158"/>
        <v>991</v>
      </c>
      <c r="AG402" s="158">
        <f t="shared" si="158"/>
        <v>803</v>
      </c>
      <c r="AH402" s="158">
        <f t="shared" si="158"/>
        <v>661</v>
      </c>
      <c r="AI402" s="158">
        <f t="shared" si="158"/>
        <v>498</v>
      </c>
      <c r="AJ402" s="158">
        <f t="shared" si="158"/>
        <v>378</v>
      </c>
      <c r="AK402" s="158">
        <f t="shared" si="158"/>
        <v>233</v>
      </c>
      <c r="AL402" s="158">
        <f t="shared" si="158"/>
        <v>158</v>
      </c>
      <c r="AM402" s="158">
        <f t="shared" si="158"/>
        <v>89</v>
      </c>
      <c r="AN402" s="158">
        <f t="shared" si="158"/>
        <v>76</v>
      </c>
      <c r="AO402" s="158">
        <f t="shared" si="158"/>
        <v>28</v>
      </c>
      <c r="AP402" s="158">
        <f t="shared" si="158"/>
        <v>156</v>
      </c>
      <c r="AQ402" s="158">
        <f t="shared" si="158"/>
        <v>176</v>
      </c>
      <c r="AR402" s="158">
        <f t="shared" si="158"/>
        <v>405</v>
      </c>
      <c r="AS402" s="158">
        <f t="shared" si="158"/>
        <v>8368</v>
      </c>
      <c r="AT402" s="158">
        <f t="shared" si="158"/>
        <v>843</v>
      </c>
      <c r="AU402" s="158">
        <f t="shared" si="158"/>
        <v>864</v>
      </c>
      <c r="AV402" s="158">
        <f t="shared" si="158"/>
        <v>3795</v>
      </c>
      <c r="AW402" s="158">
        <f t="shared" si="158"/>
        <v>544</v>
      </c>
      <c r="AX402" s="119"/>
      <c r="AY402" s="182"/>
      <c r="AZ402" s="162"/>
    </row>
    <row r="403" spans="1:52" s="180" customFormat="1" ht="16.5" hidden="1" customHeight="1" x14ac:dyDescent="0.2">
      <c r="A403" s="109"/>
      <c r="B403" s="104"/>
      <c r="C403" s="106"/>
      <c r="D403" s="105"/>
      <c r="E403" s="122"/>
      <c r="F403" s="149">
        <f t="shared" si="150"/>
        <v>100.00000000000001</v>
      </c>
      <c r="G403" s="150">
        <f>G$402*100/$F402</f>
        <v>1.9378939995330375</v>
      </c>
      <c r="H403" s="150">
        <f t="shared" ref="H403:AW403" si="159">H$402*100/$F402</f>
        <v>1.9495680597711884</v>
      </c>
      <c r="I403" s="150">
        <f t="shared" si="159"/>
        <v>1.8911977585804343</v>
      </c>
      <c r="J403" s="150">
        <f t="shared" si="159"/>
        <v>1.8620126079850572</v>
      </c>
      <c r="K403" s="150">
        <f t="shared" si="159"/>
        <v>1.8795236983422834</v>
      </c>
      <c r="L403" s="150">
        <f t="shared" si="159"/>
        <v>1.7802941863180013</v>
      </c>
      <c r="M403" s="150">
        <f t="shared" si="159"/>
        <v>1.9320569694139622</v>
      </c>
      <c r="N403" s="150">
        <f t="shared" si="159"/>
        <v>1.8094793369133784</v>
      </c>
      <c r="O403" s="150">
        <f t="shared" si="159"/>
        <v>1.8853607284613589</v>
      </c>
      <c r="P403" s="150">
        <f t="shared" si="159"/>
        <v>1.6927387345318703</v>
      </c>
      <c r="Q403" s="150">
        <f t="shared" si="159"/>
        <v>1.8328274573896801</v>
      </c>
      <c r="R403" s="150">
        <f t="shared" si="159"/>
        <v>2.0954938127480736</v>
      </c>
      <c r="S403" s="150">
        <f t="shared" si="159"/>
        <v>2.1480270838197524</v>
      </c>
      <c r="T403" s="150">
        <f t="shared" si="159"/>
        <v>2.0896567826289982</v>
      </c>
      <c r="U403" s="150">
        <f t="shared" si="159"/>
        <v>2.1246789633434506</v>
      </c>
      <c r="V403" s="150">
        <f t="shared" si="159"/>
        <v>2.1188419332243753</v>
      </c>
      <c r="W403" s="150">
        <f t="shared" si="159"/>
        <v>1.9904272706047164</v>
      </c>
      <c r="X403" s="150">
        <f t="shared" si="159"/>
        <v>1.9437310296521131</v>
      </c>
      <c r="Y403" s="150">
        <f t="shared" si="159"/>
        <v>1.9670791501284146</v>
      </c>
      <c r="Z403" s="150">
        <f t="shared" si="159"/>
        <v>2.002101330842867</v>
      </c>
      <c r="AA403" s="150">
        <f t="shared" si="159"/>
        <v>9.520196124212001</v>
      </c>
      <c r="AB403" s="150">
        <f t="shared" si="159"/>
        <v>7.6173243053934154</v>
      </c>
      <c r="AC403" s="150">
        <f t="shared" si="159"/>
        <v>7.7924352089656779</v>
      </c>
      <c r="AD403" s="150">
        <f t="shared" si="159"/>
        <v>7.0919915946766281</v>
      </c>
      <c r="AE403" s="150">
        <f t="shared" si="159"/>
        <v>6.3565257996731264</v>
      </c>
      <c r="AF403" s="150">
        <f t="shared" si="159"/>
        <v>5.7844968480037355</v>
      </c>
      <c r="AG403" s="150">
        <f t="shared" si="159"/>
        <v>4.6871351856175574</v>
      </c>
      <c r="AH403" s="150">
        <f t="shared" si="159"/>
        <v>3.8582769087088491</v>
      </c>
      <c r="AI403" s="150">
        <f t="shared" si="159"/>
        <v>2.9068409992995563</v>
      </c>
      <c r="AJ403" s="150">
        <f t="shared" si="159"/>
        <v>2.2063973850105065</v>
      </c>
      <c r="AK403" s="150">
        <f t="shared" si="159"/>
        <v>1.3600280177445716</v>
      </c>
      <c r="AL403" s="150">
        <f t="shared" si="159"/>
        <v>0.92225075881391549</v>
      </c>
      <c r="AM403" s="150">
        <f t="shared" si="159"/>
        <v>0.5194956805977119</v>
      </c>
      <c r="AN403" s="151">
        <f t="shared" si="159"/>
        <v>0.44361428904973149</v>
      </c>
      <c r="AO403" s="152">
        <f t="shared" si="159"/>
        <v>0.1634368433341116</v>
      </c>
      <c r="AP403" s="150">
        <f t="shared" si="159"/>
        <v>0.91057669857576462</v>
      </c>
      <c r="AQ403" s="151">
        <f t="shared" si="159"/>
        <v>1.0273173009572729</v>
      </c>
      <c r="AR403" s="153">
        <f t="shared" si="159"/>
        <v>2.363997198225543</v>
      </c>
      <c r="AS403" s="154">
        <f t="shared" si="159"/>
        <v>48.844268036423067</v>
      </c>
      <c r="AT403" s="152">
        <f t="shared" si="159"/>
        <v>4.920616390380574</v>
      </c>
      <c r="AU403" s="150">
        <f t="shared" si="159"/>
        <v>5.043194022881158</v>
      </c>
      <c r="AV403" s="151">
        <f t="shared" si="159"/>
        <v>22.151529301891198</v>
      </c>
      <c r="AW403" s="154">
        <f t="shared" si="159"/>
        <v>3.1753443847770253</v>
      </c>
      <c r="AX403" s="119"/>
      <c r="AY403" s="155"/>
      <c r="AZ403" s="156"/>
    </row>
    <row r="404" spans="1:52" s="180" customFormat="1" ht="16.5" hidden="1" customHeight="1" x14ac:dyDescent="0.2">
      <c r="A404" s="171">
        <v>220805</v>
      </c>
      <c r="B404" s="165" t="s">
        <v>272</v>
      </c>
      <c r="C404" s="165" t="s">
        <v>1021</v>
      </c>
      <c r="D404" s="172" t="s">
        <v>1022</v>
      </c>
      <c r="E404" s="122">
        <v>50.242067951932221</v>
      </c>
      <c r="F404" s="213">
        <f t="shared" si="150"/>
        <v>8600</v>
      </c>
      <c r="G404" s="174">
        <v>166</v>
      </c>
      <c r="H404" s="174">
        <v>168</v>
      </c>
      <c r="I404" s="174">
        <v>163</v>
      </c>
      <c r="J404" s="174">
        <v>159</v>
      </c>
      <c r="K404" s="174">
        <v>162</v>
      </c>
      <c r="L404" s="174">
        <v>153</v>
      </c>
      <c r="M404" s="174">
        <v>166</v>
      </c>
      <c r="N404" s="174">
        <v>155</v>
      </c>
      <c r="O404" s="174">
        <v>162</v>
      </c>
      <c r="P404" s="174">
        <v>146</v>
      </c>
      <c r="Q404" s="174">
        <v>158</v>
      </c>
      <c r="R404" s="174">
        <v>180</v>
      </c>
      <c r="S404" s="174">
        <v>185</v>
      </c>
      <c r="T404" s="174">
        <v>179</v>
      </c>
      <c r="U404" s="174">
        <v>183</v>
      </c>
      <c r="V404" s="174">
        <v>183</v>
      </c>
      <c r="W404" s="174">
        <v>171</v>
      </c>
      <c r="X404" s="174">
        <v>167</v>
      </c>
      <c r="Y404" s="174">
        <v>169</v>
      </c>
      <c r="Z404" s="174">
        <v>172</v>
      </c>
      <c r="AA404" s="174">
        <v>819</v>
      </c>
      <c r="AB404" s="174">
        <v>655</v>
      </c>
      <c r="AC404" s="174">
        <v>670</v>
      </c>
      <c r="AD404" s="174">
        <v>611</v>
      </c>
      <c r="AE404" s="174">
        <v>546</v>
      </c>
      <c r="AF404" s="174">
        <v>498</v>
      </c>
      <c r="AG404" s="174">
        <v>403</v>
      </c>
      <c r="AH404" s="174">
        <v>332</v>
      </c>
      <c r="AI404" s="174">
        <v>251</v>
      </c>
      <c r="AJ404" s="174">
        <v>190</v>
      </c>
      <c r="AK404" s="174">
        <v>116</v>
      </c>
      <c r="AL404" s="174">
        <v>80</v>
      </c>
      <c r="AM404" s="174">
        <v>44</v>
      </c>
      <c r="AN404" s="175">
        <v>38</v>
      </c>
      <c r="AO404" s="176">
        <v>14</v>
      </c>
      <c r="AP404" s="174">
        <v>78</v>
      </c>
      <c r="AQ404" s="175">
        <v>89</v>
      </c>
      <c r="AR404" s="177">
        <v>204</v>
      </c>
      <c r="AS404" s="178">
        <v>4204</v>
      </c>
      <c r="AT404" s="176">
        <v>424</v>
      </c>
      <c r="AU404" s="174">
        <v>435</v>
      </c>
      <c r="AV404" s="175">
        <v>1908</v>
      </c>
      <c r="AW404" s="178">
        <v>274</v>
      </c>
      <c r="AX404" s="119" t="s">
        <v>72</v>
      </c>
      <c r="AY404" s="155" t="s">
        <v>1023</v>
      </c>
      <c r="AZ404" s="156" t="s">
        <v>1024</v>
      </c>
    </row>
    <row r="405" spans="1:52" s="180" customFormat="1" ht="16.5" hidden="1" customHeight="1" x14ac:dyDescent="0.2">
      <c r="A405" s="171">
        <v>220805</v>
      </c>
      <c r="B405" s="165" t="s">
        <v>200</v>
      </c>
      <c r="C405" s="165" t="s">
        <v>1025</v>
      </c>
      <c r="D405" s="172" t="s">
        <v>1026</v>
      </c>
      <c r="E405" s="122">
        <v>8.0357914757499795</v>
      </c>
      <c r="F405" s="213">
        <f t="shared" si="150"/>
        <v>1380</v>
      </c>
      <c r="G405" s="174">
        <v>27</v>
      </c>
      <c r="H405" s="174">
        <v>27</v>
      </c>
      <c r="I405" s="174">
        <v>26</v>
      </c>
      <c r="J405" s="174">
        <v>26</v>
      </c>
      <c r="K405" s="174">
        <v>26</v>
      </c>
      <c r="L405" s="174">
        <v>25</v>
      </c>
      <c r="M405" s="174">
        <v>27</v>
      </c>
      <c r="N405" s="174">
        <v>25</v>
      </c>
      <c r="O405" s="174">
        <v>26</v>
      </c>
      <c r="P405" s="174">
        <v>23</v>
      </c>
      <c r="Q405" s="174">
        <v>25</v>
      </c>
      <c r="R405" s="174">
        <v>29</v>
      </c>
      <c r="S405" s="174">
        <v>30</v>
      </c>
      <c r="T405" s="174">
        <v>29</v>
      </c>
      <c r="U405" s="174">
        <v>29</v>
      </c>
      <c r="V405" s="174">
        <v>29</v>
      </c>
      <c r="W405" s="174">
        <v>27</v>
      </c>
      <c r="X405" s="174">
        <v>27</v>
      </c>
      <c r="Y405" s="174">
        <v>27</v>
      </c>
      <c r="Z405" s="174">
        <v>28</v>
      </c>
      <c r="AA405" s="174">
        <v>131</v>
      </c>
      <c r="AB405" s="174">
        <v>105</v>
      </c>
      <c r="AC405" s="174">
        <v>107</v>
      </c>
      <c r="AD405" s="174">
        <v>98</v>
      </c>
      <c r="AE405" s="174">
        <v>88</v>
      </c>
      <c r="AF405" s="174">
        <v>80</v>
      </c>
      <c r="AG405" s="174">
        <v>65</v>
      </c>
      <c r="AH405" s="174">
        <v>53</v>
      </c>
      <c r="AI405" s="174">
        <v>40</v>
      </c>
      <c r="AJ405" s="174">
        <v>30</v>
      </c>
      <c r="AK405" s="174">
        <v>19</v>
      </c>
      <c r="AL405" s="174">
        <v>13</v>
      </c>
      <c r="AM405" s="174">
        <v>7</v>
      </c>
      <c r="AN405" s="175">
        <v>6</v>
      </c>
      <c r="AO405" s="176">
        <v>2</v>
      </c>
      <c r="AP405" s="174">
        <v>13</v>
      </c>
      <c r="AQ405" s="175">
        <v>14</v>
      </c>
      <c r="AR405" s="177">
        <v>33</v>
      </c>
      <c r="AS405" s="178">
        <v>672</v>
      </c>
      <c r="AT405" s="176">
        <v>68</v>
      </c>
      <c r="AU405" s="174">
        <v>69</v>
      </c>
      <c r="AV405" s="175">
        <v>305</v>
      </c>
      <c r="AW405" s="178">
        <v>44</v>
      </c>
      <c r="AX405" s="119" t="s">
        <v>72</v>
      </c>
      <c r="AY405" s="155" t="s">
        <v>1023</v>
      </c>
      <c r="AZ405" s="156" t="s">
        <v>1027</v>
      </c>
    </row>
    <row r="406" spans="1:52" s="180" customFormat="1" ht="16.5" hidden="1" customHeight="1" x14ac:dyDescent="0.2">
      <c r="A406" s="171">
        <v>220805</v>
      </c>
      <c r="B406" s="165" t="s">
        <v>200</v>
      </c>
      <c r="C406" s="165" t="s">
        <v>1028</v>
      </c>
      <c r="D406" s="172" t="s">
        <v>1029</v>
      </c>
      <c r="E406" s="122">
        <v>11.627906976744185</v>
      </c>
      <c r="F406" s="213">
        <f t="shared" si="150"/>
        <v>1993</v>
      </c>
      <c r="G406" s="174">
        <v>39</v>
      </c>
      <c r="H406" s="174">
        <v>39</v>
      </c>
      <c r="I406" s="174">
        <v>38</v>
      </c>
      <c r="J406" s="174">
        <v>37</v>
      </c>
      <c r="K406" s="174">
        <v>37</v>
      </c>
      <c r="L406" s="174">
        <v>35</v>
      </c>
      <c r="M406" s="174">
        <v>38</v>
      </c>
      <c r="N406" s="174">
        <v>36</v>
      </c>
      <c r="O406" s="174">
        <v>38</v>
      </c>
      <c r="P406" s="174">
        <v>34</v>
      </c>
      <c r="Q406" s="174">
        <v>37</v>
      </c>
      <c r="R406" s="174">
        <v>42</v>
      </c>
      <c r="S406" s="174">
        <v>43</v>
      </c>
      <c r="T406" s="174">
        <v>42</v>
      </c>
      <c r="U406" s="174">
        <v>42</v>
      </c>
      <c r="V406" s="174">
        <v>42</v>
      </c>
      <c r="W406" s="174">
        <v>40</v>
      </c>
      <c r="X406" s="174">
        <v>39</v>
      </c>
      <c r="Y406" s="174">
        <v>39</v>
      </c>
      <c r="Z406" s="174">
        <v>40</v>
      </c>
      <c r="AA406" s="174">
        <v>190</v>
      </c>
      <c r="AB406" s="174">
        <v>152</v>
      </c>
      <c r="AC406" s="174">
        <v>155</v>
      </c>
      <c r="AD406" s="174">
        <v>141</v>
      </c>
      <c r="AE406" s="174">
        <v>127</v>
      </c>
      <c r="AF406" s="174">
        <v>115</v>
      </c>
      <c r="AG406" s="174">
        <v>93</v>
      </c>
      <c r="AH406" s="174">
        <v>77</v>
      </c>
      <c r="AI406" s="174">
        <v>58</v>
      </c>
      <c r="AJ406" s="174">
        <v>44</v>
      </c>
      <c r="AK406" s="174">
        <v>27</v>
      </c>
      <c r="AL406" s="174">
        <v>18</v>
      </c>
      <c r="AM406" s="174">
        <v>10</v>
      </c>
      <c r="AN406" s="175">
        <v>9</v>
      </c>
      <c r="AO406" s="176">
        <v>3</v>
      </c>
      <c r="AP406" s="174">
        <v>18</v>
      </c>
      <c r="AQ406" s="175">
        <v>20</v>
      </c>
      <c r="AR406" s="177">
        <v>47</v>
      </c>
      <c r="AS406" s="178">
        <v>973</v>
      </c>
      <c r="AT406" s="176">
        <v>98</v>
      </c>
      <c r="AU406" s="174">
        <v>100</v>
      </c>
      <c r="AV406" s="175">
        <v>441</v>
      </c>
      <c r="AW406" s="178">
        <v>63</v>
      </c>
      <c r="AX406" s="119" t="s">
        <v>72</v>
      </c>
      <c r="AY406" s="155" t="s">
        <v>1023</v>
      </c>
      <c r="AZ406" s="156" t="s">
        <v>1030</v>
      </c>
    </row>
    <row r="407" spans="1:52" s="180" customFormat="1" ht="16.5" hidden="1" customHeight="1" x14ac:dyDescent="0.2">
      <c r="A407" s="171">
        <v>220805</v>
      </c>
      <c r="B407" s="165" t="s">
        <v>204</v>
      </c>
      <c r="C407" s="165" t="s">
        <v>1031</v>
      </c>
      <c r="D407" s="172" t="s">
        <v>1032</v>
      </c>
      <c r="E407" s="122">
        <v>7.7072706838419647</v>
      </c>
      <c r="F407" s="213">
        <f t="shared" si="150"/>
        <v>1323</v>
      </c>
      <c r="G407" s="174">
        <v>26</v>
      </c>
      <c r="H407" s="174">
        <v>26</v>
      </c>
      <c r="I407" s="174">
        <v>25</v>
      </c>
      <c r="J407" s="174">
        <v>25</v>
      </c>
      <c r="K407" s="174">
        <v>25</v>
      </c>
      <c r="L407" s="174">
        <v>24</v>
      </c>
      <c r="M407" s="174">
        <v>26</v>
      </c>
      <c r="N407" s="174">
        <v>24</v>
      </c>
      <c r="O407" s="174">
        <v>25</v>
      </c>
      <c r="P407" s="174">
        <v>22</v>
      </c>
      <c r="Q407" s="174">
        <v>24</v>
      </c>
      <c r="R407" s="174">
        <v>28</v>
      </c>
      <c r="S407" s="174">
        <v>28</v>
      </c>
      <c r="T407" s="174">
        <v>28</v>
      </c>
      <c r="U407" s="174">
        <v>28</v>
      </c>
      <c r="V407" s="174">
        <v>28</v>
      </c>
      <c r="W407" s="174">
        <v>26</v>
      </c>
      <c r="X407" s="174">
        <v>26</v>
      </c>
      <c r="Y407" s="174">
        <v>26</v>
      </c>
      <c r="Z407" s="174">
        <v>26</v>
      </c>
      <c r="AA407" s="174">
        <v>126</v>
      </c>
      <c r="AB407" s="174">
        <v>101</v>
      </c>
      <c r="AC407" s="174">
        <v>103</v>
      </c>
      <c r="AD407" s="174">
        <v>94</v>
      </c>
      <c r="AE407" s="174">
        <v>84</v>
      </c>
      <c r="AF407" s="174">
        <v>76</v>
      </c>
      <c r="AG407" s="174">
        <v>62</v>
      </c>
      <c r="AH407" s="174">
        <v>51</v>
      </c>
      <c r="AI407" s="174">
        <v>38</v>
      </c>
      <c r="AJ407" s="174">
        <v>29</v>
      </c>
      <c r="AK407" s="174">
        <v>18</v>
      </c>
      <c r="AL407" s="174">
        <v>12</v>
      </c>
      <c r="AM407" s="174">
        <v>7</v>
      </c>
      <c r="AN407" s="175">
        <v>6</v>
      </c>
      <c r="AO407" s="176">
        <v>2</v>
      </c>
      <c r="AP407" s="174">
        <v>12</v>
      </c>
      <c r="AQ407" s="175">
        <v>14</v>
      </c>
      <c r="AR407" s="177">
        <v>31</v>
      </c>
      <c r="AS407" s="178">
        <v>645</v>
      </c>
      <c r="AT407" s="176">
        <v>65</v>
      </c>
      <c r="AU407" s="174">
        <v>67</v>
      </c>
      <c r="AV407" s="175">
        <v>292</v>
      </c>
      <c r="AW407" s="178">
        <v>42</v>
      </c>
      <c r="AX407" s="119" t="s">
        <v>72</v>
      </c>
      <c r="AY407" s="155" t="s">
        <v>1023</v>
      </c>
      <c r="AZ407" s="156" t="s">
        <v>1033</v>
      </c>
    </row>
    <row r="408" spans="1:52" s="180" customFormat="1" ht="16.5" hidden="1" customHeight="1" x14ac:dyDescent="0.2">
      <c r="A408" s="171">
        <v>220805</v>
      </c>
      <c r="B408" s="165" t="s">
        <v>204</v>
      </c>
      <c r="C408" s="165" t="s">
        <v>1034</v>
      </c>
      <c r="D408" s="172" t="s">
        <v>1035</v>
      </c>
      <c r="E408" s="122">
        <v>8.6712198495720578</v>
      </c>
      <c r="F408" s="213">
        <f t="shared" si="150"/>
        <v>1486</v>
      </c>
      <c r="G408" s="174">
        <v>29</v>
      </c>
      <c r="H408" s="174">
        <v>29</v>
      </c>
      <c r="I408" s="174">
        <v>28</v>
      </c>
      <c r="J408" s="174">
        <v>28</v>
      </c>
      <c r="K408" s="174">
        <v>28</v>
      </c>
      <c r="L408" s="174">
        <v>26</v>
      </c>
      <c r="M408" s="174">
        <v>29</v>
      </c>
      <c r="N408" s="174">
        <v>27</v>
      </c>
      <c r="O408" s="174">
        <v>28</v>
      </c>
      <c r="P408" s="174">
        <v>25</v>
      </c>
      <c r="Q408" s="174">
        <v>27</v>
      </c>
      <c r="R408" s="174">
        <v>31</v>
      </c>
      <c r="S408" s="174">
        <v>32</v>
      </c>
      <c r="T408" s="174">
        <v>31</v>
      </c>
      <c r="U408" s="174">
        <v>32</v>
      </c>
      <c r="V408" s="174">
        <v>31</v>
      </c>
      <c r="W408" s="174">
        <v>30</v>
      </c>
      <c r="X408" s="174">
        <v>29</v>
      </c>
      <c r="Y408" s="174">
        <v>29</v>
      </c>
      <c r="Z408" s="174">
        <v>30</v>
      </c>
      <c r="AA408" s="174">
        <v>141</v>
      </c>
      <c r="AB408" s="174">
        <v>113</v>
      </c>
      <c r="AC408" s="174">
        <v>116</v>
      </c>
      <c r="AD408" s="174">
        <v>105</v>
      </c>
      <c r="AE408" s="174">
        <v>94</v>
      </c>
      <c r="AF408" s="174">
        <v>86</v>
      </c>
      <c r="AG408" s="174">
        <v>70</v>
      </c>
      <c r="AH408" s="174">
        <v>57</v>
      </c>
      <c r="AI408" s="174">
        <v>43</v>
      </c>
      <c r="AJ408" s="174">
        <v>33</v>
      </c>
      <c r="AK408" s="174">
        <v>20</v>
      </c>
      <c r="AL408" s="174">
        <v>14</v>
      </c>
      <c r="AM408" s="174">
        <v>8</v>
      </c>
      <c r="AN408" s="175">
        <v>7</v>
      </c>
      <c r="AO408" s="176">
        <v>2</v>
      </c>
      <c r="AP408" s="174">
        <v>14</v>
      </c>
      <c r="AQ408" s="175">
        <v>15</v>
      </c>
      <c r="AR408" s="177">
        <v>35</v>
      </c>
      <c r="AS408" s="178">
        <v>726</v>
      </c>
      <c r="AT408" s="176">
        <v>73</v>
      </c>
      <c r="AU408" s="174">
        <v>75</v>
      </c>
      <c r="AV408" s="175">
        <v>329</v>
      </c>
      <c r="AW408" s="178">
        <v>47</v>
      </c>
      <c r="AX408" s="119" t="s">
        <v>72</v>
      </c>
      <c r="AY408" s="155" t="s">
        <v>1023</v>
      </c>
      <c r="AZ408" s="156" t="s">
        <v>1036</v>
      </c>
    </row>
    <row r="409" spans="1:52" s="180" customFormat="1" ht="16.5" hidden="1" customHeight="1" x14ac:dyDescent="0.2">
      <c r="A409" s="171">
        <v>220805</v>
      </c>
      <c r="B409" s="165" t="s">
        <v>204</v>
      </c>
      <c r="C409" s="165" t="s">
        <v>1037</v>
      </c>
      <c r="D409" s="172" t="s">
        <v>1038</v>
      </c>
      <c r="E409" s="122">
        <v>5.3773666464943375</v>
      </c>
      <c r="F409" s="213">
        <f t="shared" si="150"/>
        <v>921</v>
      </c>
      <c r="G409" s="174">
        <v>18</v>
      </c>
      <c r="H409" s="174">
        <v>18</v>
      </c>
      <c r="I409" s="174">
        <v>17</v>
      </c>
      <c r="J409" s="174">
        <v>17</v>
      </c>
      <c r="K409" s="174">
        <v>17</v>
      </c>
      <c r="L409" s="174">
        <v>16</v>
      </c>
      <c r="M409" s="174">
        <v>18</v>
      </c>
      <c r="N409" s="174">
        <v>17</v>
      </c>
      <c r="O409" s="174">
        <v>17</v>
      </c>
      <c r="P409" s="174">
        <v>16</v>
      </c>
      <c r="Q409" s="174">
        <v>17</v>
      </c>
      <c r="R409" s="174">
        <v>19</v>
      </c>
      <c r="S409" s="174">
        <v>20</v>
      </c>
      <c r="T409" s="174">
        <v>19</v>
      </c>
      <c r="U409" s="174">
        <v>20</v>
      </c>
      <c r="V409" s="174">
        <v>20</v>
      </c>
      <c r="W409" s="174">
        <v>18</v>
      </c>
      <c r="X409" s="174">
        <v>18</v>
      </c>
      <c r="Y409" s="174">
        <v>18</v>
      </c>
      <c r="Z409" s="174">
        <v>18</v>
      </c>
      <c r="AA409" s="174">
        <v>88</v>
      </c>
      <c r="AB409" s="174">
        <v>70</v>
      </c>
      <c r="AC409" s="174">
        <v>72</v>
      </c>
      <c r="AD409" s="174">
        <v>65</v>
      </c>
      <c r="AE409" s="174">
        <v>59</v>
      </c>
      <c r="AF409" s="174">
        <v>53</v>
      </c>
      <c r="AG409" s="174">
        <v>43</v>
      </c>
      <c r="AH409" s="174">
        <v>36</v>
      </c>
      <c r="AI409" s="174">
        <v>27</v>
      </c>
      <c r="AJ409" s="174">
        <v>20</v>
      </c>
      <c r="AK409" s="174">
        <v>13</v>
      </c>
      <c r="AL409" s="174">
        <v>8</v>
      </c>
      <c r="AM409" s="174">
        <v>5</v>
      </c>
      <c r="AN409" s="175">
        <v>4</v>
      </c>
      <c r="AO409" s="176">
        <v>2</v>
      </c>
      <c r="AP409" s="174">
        <v>8</v>
      </c>
      <c r="AQ409" s="175">
        <v>9</v>
      </c>
      <c r="AR409" s="177">
        <v>22</v>
      </c>
      <c r="AS409" s="178">
        <v>450</v>
      </c>
      <c r="AT409" s="176">
        <v>45</v>
      </c>
      <c r="AU409" s="174">
        <v>46</v>
      </c>
      <c r="AV409" s="175">
        <v>204</v>
      </c>
      <c r="AW409" s="178">
        <v>29</v>
      </c>
      <c r="AX409" s="119" t="s">
        <v>72</v>
      </c>
      <c r="AY409" s="155" t="s">
        <v>1023</v>
      </c>
      <c r="AZ409" s="156" t="s">
        <v>1039</v>
      </c>
    </row>
    <row r="410" spans="1:52" s="180" customFormat="1" ht="16.5" hidden="1" customHeight="1" x14ac:dyDescent="0.2">
      <c r="A410" s="171">
        <v>220805</v>
      </c>
      <c r="B410" s="165" t="s">
        <v>204</v>
      </c>
      <c r="C410" s="165" t="s">
        <v>1040</v>
      </c>
      <c r="D410" s="172" t="s">
        <v>1041</v>
      </c>
      <c r="E410" s="122">
        <v>5.5156911904556063</v>
      </c>
      <c r="F410" s="213">
        <f t="shared" si="150"/>
        <v>945</v>
      </c>
      <c r="G410" s="174">
        <v>18</v>
      </c>
      <c r="H410" s="174">
        <v>18</v>
      </c>
      <c r="I410" s="174">
        <v>18</v>
      </c>
      <c r="J410" s="174">
        <v>18</v>
      </c>
      <c r="K410" s="174">
        <v>18</v>
      </c>
      <c r="L410" s="174">
        <v>17</v>
      </c>
      <c r="M410" s="174">
        <v>18</v>
      </c>
      <c r="N410" s="174">
        <v>17</v>
      </c>
      <c r="O410" s="174">
        <v>18</v>
      </c>
      <c r="P410" s="174">
        <v>16</v>
      </c>
      <c r="Q410" s="174">
        <v>17</v>
      </c>
      <c r="R410" s="174">
        <v>20</v>
      </c>
      <c r="S410" s="174">
        <v>20</v>
      </c>
      <c r="T410" s="174">
        <v>20</v>
      </c>
      <c r="U410" s="174">
        <v>20</v>
      </c>
      <c r="V410" s="174">
        <v>20</v>
      </c>
      <c r="W410" s="174">
        <v>19</v>
      </c>
      <c r="X410" s="174">
        <v>18</v>
      </c>
      <c r="Y410" s="174">
        <v>19</v>
      </c>
      <c r="Z410" s="174">
        <v>19</v>
      </c>
      <c r="AA410" s="174">
        <v>90</v>
      </c>
      <c r="AB410" s="174">
        <v>72</v>
      </c>
      <c r="AC410" s="174">
        <v>74</v>
      </c>
      <c r="AD410" s="174">
        <v>67</v>
      </c>
      <c r="AE410" s="174">
        <v>60</v>
      </c>
      <c r="AF410" s="174">
        <v>55</v>
      </c>
      <c r="AG410" s="174">
        <v>44</v>
      </c>
      <c r="AH410" s="174">
        <v>36</v>
      </c>
      <c r="AI410" s="174">
        <v>27</v>
      </c>
      <c r="AJ410" s="174">
        <v>21</v>
      </c>
      <c r="AK410" s="174">
        <v>13</v>
      </c>
      <c r="AL410" s="174">
        <v>9</v>
      </c>
      <c r="AM410" s="174">
        <v>5</v>
      </c>
      <c r="AN410" s="175">
        <v>4</v>
      </c>
      <c r="AO410" s="176">
        <v>2</v>
      </c>
      <c r="AP410" s="174">
        <v>9</v>
      </c>
      <c r="AQ410" s="175">
        <v>10</v>
      </c>
      <c r="AR410" s="177">
        <v>22</v>
      </c>
      <c r="AS410" s="178">
        <v>462</v>
      </c>
      <c r="AT410" s="176">
        <v>46</v>
      </c>
      <c r="AU410" s="174">
        <v>48</v>
      </c>
      <c r="AV410" s="175">
        <v>209</v>
      </c>
      <c r="AW410" s="178">
        <v>30</v>
      </c>
      <c r="AX410" s="119" t="s">
        <v>72</v>
      </c>
      <c r="AY410" s="155" t="s">
        <v>1023</v>
      </c>
      <c r="AZ410" s="156" t="s">
        <v>1042</v>
      </c>
    </row>
    <row r="411" spans="1:52" s="183" customFormat="1" ht="16.5" hidden="1" customHeight="1" x14ac:dyDescent="0.2">
      <c r="A411" s="171">
        <v>220805</v>
      </c>
      <c r="B411" s="165" t="s">
        <v>204</v>
      </c>
      <c r="C411" s="165" t="s">
        <v>1043</v>
      </c>
      <c r="D411" s="172" t="s">
        <v>1044</v>
      </c>
      <c r="E411" s="122">
        <v>2.8226852252096482</v>
      </c>
      <c r="F411" s="213">
        <f t="shared" si="150"/>
        <v>484</v>
      </c>
      <c r="G411" s="174">
        <v>9</v>
      </c>
      <c r="H411" s="174">
        <v>9</v>
      </c>
      <c r="I411" s="174">
        <v>9</v>
      </c>
      <c r="J411" s="174">
        <v>9</v>
      </c>
      <c r="K411" s="174">
        <v>9</v>
      </c>
      <c r="L411" s="174">
        <v>9</v>
      </c>
      <c r="M411" s="174">
        <v>9</v>
      </c>
      <c r="N411" s="174">
        <v>9</v>
      </c>
      <c r="O411" s="174">
        <v>9</v>
      </c>
      <c r="P411" s="174">
        <v>8</v>
      </c>
      <c r="Q411" s="174">
        <v>9</v>
      </c>
      <c r="R411" s="174">
        <v>10</v>
      </c>
      <c r="S411" s="174">
        <v>10</v>
      </c>
      <c r="T411" s="174">
        <v>10</v>
      </c>
      <c r="U411" s="174">
        <v>10</v>
      </c>
      <c r="V411" s="174">
        <v>10</v>
      </c>
      <c r="W411" s="174">
        <v>10</v>
      </c>
      <c r="X411" s="174">
        <v>9</v>
      </c>
      <c r="Y411" s="174">
        <v>10</v>
      </c>
      <c r="Z411" s="174">
        <v>10</v>
      </c>
      <c r="AA411" s="174">
        <v>46</v>
      </c>
      <c r="AB411" s="174">
        <v>37</v>
      </c>
      <c r="AC411" s="174">
        <v>38</v>
      </c>
      <c r="AD411" s="174">
        <v>34</v>
      </c>
      <c r="AE411" s="174">
        <v>31</v>
      </c>
      <c r="AF411" s="174">
        <v>28</v>
      </c>
      <c r="AG411" s="174">
        <v>23</v>
      </c>
      <c r="AH411" s="174">
        <v>19</v>
      </c>
      <c r="AI411" s="174">
        <v>14</v>
      </c>
      <c r="AJ411" s="174">
        <v>11</v>
      </c>
      <c r="AK411" s="174">
        <v>7</v>
      </c>
      <c r="AL411" s="174">
        <v>4</v>
      </c>
      <c r="AM411" s="174">
        <v>3</v>
      </c>
      <c r="AN411" s="175">
        <v>2</v>
      </c>
      <c r="AO411" s="176">
        <v>1</v>
      </c>
      <c r="AP411" s="174">
        <v>4</v>
      </c>
      <c r="AQ411" s="175">
        <v>5</v>
      </c>
      <c r="AR411" s="177">
        <v>11</v>
      </c>
      <c r="AS411" s="178">
        <v>236</v>
      </c>
      <c r="AT411" s="176">
        <v>24</v>
      </c>
      <c r="AU411" s="174">
        <v>24</v>
      </c>
      <c r="AV411" s="175">
        <v>107</v>
      </c>
      <c r="AW411" s="178">
        <v>15</v>
      </c>
      <c r="AX411" s="119" t="s">
        <v>72</v>
      </c>
      <c r="AY411" s="155" t="s">
        <v>1023</v>
      </c>
      <c r="AZ411" s="156" t="s">
        <v>1045</v>
      </c>
    </row>
    <row r="412" spans="1:52" s="90" customFormat="1" ht="16.5" hidden="1" customHeight="1" x14ac:dyDescent="0.2">
      <c r="A412" s="158">
        <v>220806</v>
      </c>
      <c r="B412" s="158"/>
      <c r="C412" s="158" t="s">
        <v>22</v>
      </c>
      <c r="D412" s="158" t="s">
        <v>77</v>
      </c>
      <c r="E412" s="158">
        <f>SUM(E414)</f>
        <v>100</v>
      </c>
      <c r="F412" s="158">
        <f t="shared" si="150"/>
        <v>2194</v>
      </c>
      <c r="G412" s="158">
        <v>45</v>
      </c>
      <c r="H412" s="158">
        <v>38</v>
      </c>
      <c r="I412" s="158">
        <v>31</v>
      </c>
      <c r="J412" s="158">
        <v>43</v>
      </c>
      <c r="K412" s="158">
        <v>35</v>
      </c>
      <c r="L412" s="158">
        <v>29</v>
      </c>
      <c r="M412" s="158">
        <v>31</v>
      </c>
      <c r="N412" s="158">
        <v>33</v>
      </c>
      <c r="O412" s="158">
        <v>31</v>
      </c>
      <c r="P412" s="158">
        <v>42</v>
      </c>
      <c r="Q412" s="158">
        <v>44</v>
      </c>
      <c r="R412" s="158">
        <v>39</v>
      </c>
      <c r="S412" s="158">
        <v>37</v>
      </c>
      <c r="T412" s="158">
        <v>29</v>
      </c>
      <c r="U412" s="158">
        <v>38</v>
      </c>
      <c r="V412" s="158">
        <v>32</v>
      </c>
      <c r="W412" s="158">
        <v>38</v>
      </c>
      <c r="X412" s="158">
        <v>35</v>
      </c>
      <c r="Y412" s="158">
        <v>30</v>
      </c>
      <c r="Z412" s="158">
        <v>40</v>
      </c>
      <c r="AA412" s="158">
        <v>182</v>
      </c>
      <c r="AB412" s="158">
        <v>164</v>
      </c>
      <c r="AC412" s="158">
        <v>183</v>
      </c>
      <c r="AD412" s="158">
        <v>176</v>
      </c>
      <c r="AE412" s="158">
        <v>153</v>
      </c>
      <c r="AF412" s="158">
        <v>131</v>
      </c>
      <c r="AG412" s="158">
        <v>138</v>
      </c>
      <c r="AH412" s="158">
        <v>115</v>
      </c>
      <c r="AI412" s="158">
        <v>91</v>
      </c>
      <c r="AJ412" s="158">
        <v>61</v>
      </c>
      <c r="AK412" s="158">
        <v>37</v>
      </c>
      <c r="AL412" s="158">
        <v>22</v>
      </c>
      <c r="AM412" s="158">
        <v>13</v>
      </c>
      <c r="AN412" s="184">
        <v>8</v>
      </c>
      <c r="AO412" s="185">
        <v>2</v>
      </c>
      <c r="AP412" s="158">
        <v>24</v>
      </c>
      <c r="AQ412" s="184">
        <v>21</v>
      </c>
      <c r="AR412" s="186">
        <v>53</v>
      </c>
      <c r="AS412" s="187">
        <v>1015</v>
      </c>
      <c r="AT412" s="185">
        <v>93</v>
      </c>
      <c r="AU412" s="158">
        <v>93</v>
      </c>
      <c r="AV412" s="184">
        <v>410</v>
      </c>
      <c r="AW412" s="187">
        <v>127</v>
      </c>
      <c r="AX412" s="119"/>
      <c r="AY412" s="182"/>
      <c r="AZ412" s="162"/>
    </row>
    <row r="413" spans="1:52" s="180" customFormat="1" ht="16.5" hidden="1" customHeight="1" x14ac:dyDescent="0.2">
      <c r="A413" s="109"/>
      <c r="B413" s="104"/>
      <c r="C413" s="106"/>
      <c r="D413" s="105"/>
      <c r="E413" s="122"/>
      <c r="F413" s="149">
        <f t="shared" si="150"/>
        <v>99.999999999999986</v>
      </c>
      <c r="G413" s="150">
        <f>G$412*100/$F412</f>
        <v>2.0510483135824975</v>
      </c>
      <c r="H413" s="150">
        <f t="shared" ref="H413:AW413" si="160">H$412*100/$F412</f>
        <v>1.731996353691887</v>
      </c>
      <c r="I413" s="150">
        <f t="shared" si="160"/>
        <v>1.4129443938012762</v>
      </c>
      <c r="J413" s="150">
        <f t="shared" si="160"/>
        <v>1.959890610756609</v>
      </c>
      <c r="K413" s="150">
        <f t="shared" si="160"/>
        <v>1.5952597994530537</v>
      </c>
      <c r="L413" s="150">
        <f t="shared" si="160"/>
        <v>1.3217866909753875</v>
      </c>
      <c r="M413" s="150">
        <f t="shared" si="160"/>
        <v>1.4129443938012762</v>
      </c>
      <c r="N413" s="150">
        <f t="shared" si="160"/>
        <v>1.504102096627165</v>
      </c>
      <c r="O413" s="150">
        <f t="shared" si="160"/>
        <v>1.4129443938012762</v>
      </c>
      <c r="P413" s="150">
        <f t="shared" si="160"/>
        <v>1.9143117593436645</v>
      </c>
      <c r="Q413" s="150">
        <f t="shared" si="160"/>
        <v>2.0054694621695535</v>
      </c>
      <c r="R413" s="150">
        <f t="shared" si="160"/>
        <v>1.7775752051048315</v>
      </c>
      <c r="S413" s="150">
        <f t="shared" si="160"/>
        <v>1.6864175022789425</v>
      </c>
      <c r="T413" s="150">
        <f t="shared" si="160"/>
        <v>1.3217866909753875</v>
      </c>
      <c r="U413" s="150">
        <f t="shared" si="160"/>
        <v>1.731996353691887</v>
      </c>
      <c r="V413" s="150">
        <f t="shared" si="160"/>
        <v>1.4585232452142205</v>
      </c>
      <c r="W413" s="150">
        <f t="shared" si="160"/>
        <v>1.731996353691887</v>
      </c>
      <c r="X413" s="150">
        <f t="shared" si="160"/>
        <v>1.5952597994530537</v>
      </c>
      <c r="Y413" s="150">
        <f t="shared" si="160"/>
        <v>1.3673655423883317</v>
      </c>
      <c r="Z413" s="150">
        <f t="shared" si="160"/>
        <v>1.8231540565177757</v>
      </c>
      <c r="AA413" s="150">
        <f t="shared" si="160"/>
        <v>8.295350957155879</v>
      </c>
      <c r="AB413" s="150">
        <f t="shared" si="160"/>
        <v>7.4749316317228809</v>
      </c>
      <c r="AC413" s="150">
        <f t="shared" si="160"/>
        <v>8.3409298085688235</v>
      </c>
      <c r="AD413" s="150">
        <f t="shared" si="160"/>
        <v>8.0218778486782139</v>
      </c>
      <c r="AE413" s="150">
        <f t="shared" si="160"/>
        <v>6.9735642661804924</v>
      </c>
      <c r="AF413" s="150">
        <f t="shared" si="160"/>
        <v>5.9708295350957155</v>
      </c>
      <c r="AG413" s="150">
        <f t="shared" si="160"/>
        <v>6.289881494986326</v>
      </c>
      <c r="AH413" s="150">
        <f t="shared" si="160"/>
        <v>5.2415679124886054</v>
      </c>
      <c r="AI413" s="150">
        <f t="shared" si="160"/>
        <v>4.1476754785779395</v>
      </c>
      <c r="AJ413" s="150">
        <f t="shared" si="160"/>
        <v>2.780309936189608</v>
      </c>
      <c r="AK413" s="150">
        <f t="shared" si="160"/>
        <v>1.6864175022789425</v>
      </c>
      <c r="AL413" s="150">
        <f t="shared" si="160"/>
        <v>1.0027347310847767</v>
      </c>
      <c r="AM413" s="150">
        <f t="shared" si="160"/>
        <v>0.59252506836827712</v>
      </c>
      <c r="AN413" s="151">
        <f t="shared" si="160"/>
        <v>0.36463081130355512</v>
      </c>
      <c r="AO413" s="152">
        <f t="shared" si="160"/>
        <v>9.1157702825888781E-2</v>
      </c>
      <c r="AP413" s="150">
        <f t="shared" si="160"/>
        <v>1.0938924339106655</v>
      </c>
      <c r="AQ413" s="151">
        <f t="shared" si="160"/>
        <v>0.95715587967183224</v>
      </c>
      <c r="AR413" s="153">
        <f t="shared" si="160"/>
        <v>2.415679124886053</v>
      </c>
      <c r="AS413" s="154">
        <f t="shared" si="160"/>
        <v>46.262534184138559</v>
      </c>
      <c r="AT413" s="152">
        <f t="shared" si="160"/>
        <v>4.2388331814038285</v>
      </c>
      <c r="AU413" s="150">
        <f t="shared" si="160"/>
        <v>4.2388331814038285</v>
      </c>
      <c r="AV413" s="151">
        <f t="shared" si="160"/>
        <v>18.687329079307201</v>
      </c>
      <c r="AW413" s="154">
        <f t="shared" si="160"/>
        <v>5.7885141294439384</v>
      </c>
      <c r="AX413" s="119"/>
      <c r="AY413" s="155"/>
      <c r="AZ413" s="156"/>
    </row>
    <row r="414" spans="1:52" s="183" customFormat="1" ht="16.5" hidden="1" customHeight="1" x14ac:dyDescent="0.2">
      <c r="A414" s="171">
        <v>220806</v>
      </c>
      <c r="B414" s="165" t="s">
        <v>204</v>
      </c>
      <c r="C414" s="165" t="s">
        <v>1046</v>
      </c>
      <c r="D414" s="172" t="s">
        <v>1047</v>
      </c>
      <c r="E414" s="122">
        <v>100</v>
      </c>
      <c r="F414" s="213">
        <f t="shared" si="150"/>
        <v>2194</v>
      </c>
      <c r="G414" s="189">
        <v>45</v>
      </c>
      <c r="H414" s="189">
        <v>38</v>
      </c>
      <c r="I414" s="189">
        <v>31</v>
      </c>
      <c r="J414" s="189">
        <v>43</v>
      </c>
      <c r="K414" s="189">
        <v>35</v>
      </c>
      <c r="L414" s="189">
        <v>29</v>
      </c>
      <c r="M414" s="189">
        <v>31</v>
      </c>
      <c r="N414" s="189">
        <v>33</v>
      </c>
      <c r="O414" s="189">
        <v>31</v>
      </c>
      <c r="P414" s="189">
        <v>42</v>
      </c>
      <c r="Q414" s="189">
        <v>44</v>
      </c>
      <c r="R414" s="189">
        <v>39</v>
      </c>
      <c r="S414" s="189">
        <v>37</v>
      </c>
      <c r="T414" s="189">
        <v>29</v>
      </c>
      <c r="U414" s="189">
        <v>38</v>
      </c>
      <c r="V414" s="189">
        <v>32</v>
      </c>
      <c r="W414" s="189">
        <v>38</v>
      </c>
      <c r="X414" s="189">
        <v>35</v>
      </c>
      <c r="Y414" s="189">
        <v>30</v>
      </c>
      <c r="Z414" s="189">
        <v>40</v>
      </c>
      <c r="AA414" s="189">
        <v>182</v>
      </c>
      <c r="AB414" s="189">
        <v>164</v>
      </c>
      <c r="AC414" s="189">
        <v>183</v>
      </c>
      <c r="AD414" s="189">
        <v>176</v>
      </c>
      <c r="AE414" s="189">
        <v>153</v>
      </c>
      <c r="AF414" s="189">
        <v>131</v>
      </c>
      <c r="AG414" s="189">
        <v>138</v>
      </c>
      <c r="AH414" s="189">
        <v>115</v>
      </c>
      <c r="AI414" s="189">
        <v>91</v>
      </c>
      <c r="AJ414" s="189">
        <v>61</v>
      </c>
      <c r="AK414" s="189">
        <v>37</v>
      </c>
      <c r="AL414" s="189">
        <v>22</v>
      </c>
      <c r="AM414" s="189">
        <v>13</v>
      </c>
      <c r="AN414" s="190">
        <v>8</v>
      </c>
      <c r="AO414" s="191">
        <v>2</v>
      </c>
      <c r="AP414" s="189">
        <v>24</v>
      </c>
      <c r="AQ414" s="190">
        <v>21</v>
      </c>
      <c r="AR414" s="192">
        <v>53</v>
      </c>
      <c r="AS414" s="193">
        <v>1015</v>
      </c>
      <c r="AT414" s="191">
        <v>93</v>
      </c>
      <c r="AU414" s="189">
        <v>93</v>
      </c>
      <c r="AV414" s="190">
        <v>410</v>
      </c>
      <c r="AW414" s="194">
        <v>127</v>
      </c>
      <c r="AX414" s="119" t="s">
        <v>72</v>
      </c>
      <c r="AY414" s="155" t="s">
        <v>942</v>
      </c>
      <c r="AZ414" s="156" t="s">
        <v>1048</v>
      </c>
    </row>
    <row r="415" spans="1:52" s="90" customFormat="1" ht="16.5" hidden="1" customHeight="1" x14ac:dyDescent="0.2">
      <c r="A415" s="158">
        <v>220807</v>
      </c>
      <c r="B415" s="158"/>
      <c r="C415" s="158" t="s">
        <v>22</v>
      </c>
      <c r="D415" s="158" t="s">
        <v>78</v>
      </c>
      <c r="E415" s="158">
        <f>SUM(E417:E418)</f>
        <v>100</v>
      </c>
      <c r="F415" s="158">
        <f t="shared" si="150"/>
        <v>3668</v>
      </c>
      <c r="G415" s="158">
        <v>73</v>
      </c>
      <c r="H415" s="158">
        <v>73</v>
      </c>
      <c r="I415" s="158">
        <v>75</v>
      </c>
      <c r="J415" s="158">
        <v>86</v>
      </c>
      <c r="K415" s="158">
        <v>73</v>
      </c>
      <c r="L415" s="158">
        <v>71</v>
      </c>
      <c r="M415" s="158">
        <v>69</v>
      </c>
      <c r="N415" s="158">
        <v>74</v>
      </c>
      <c r="O415" s="158">
        <v>58</v>
      </c>
      <c r="P415" s="158">
        <v>64</v>
      </c>
      <c r="Q415" s="158">
        <f t="shared" ref="Q415:AD415" si="161">+SUM(Q417:Q418)</f>
        <v>76</v>
      </c>
      <c r="R415" s="158">
        <f t="shared" si="161"/>
        <v>71</v>
      </c>
      <c r="S415" s="158">
        <f t="shared" si="161"/>
        <v>67</v>
      </c>
      <c r="T415" s="158">
        <f t="shared" si="161"/>
        <v>63</v>
      </c>
      <c r="U415" s="158">
        <f t="shared" si="161"/>
        <v>67</v>
      </c>
      <c r="V415" s="158">
        <f t="shared" si="161"/>
        <v>65</v>
      </c>
      <c r="W415" s="158">
        <f t="shared" si="161"/>
        <v>80</v>
      </c>
      <c r="X415" s="158">
        <f t="shared" si="161"/>
        <v>76</v>
      </c>
      <c r="Y415" s="158">
        <f t="shared" si="161"/>
        <v>61</v>
      </c>
      <c r="Z415" s="158">
        <f t="shared" si="161"/>
        <v>61</v>
      </c>
      <c r="AA415" s="158">
        <f t="shared" si="161"/>
        <v>333</v>
      </c>
      <c r="AB415" s="158">
        <f t="shared" si="161"/>
        <v>244</v>
      </c>
      <c r="AC415" s="158">
        <f t="shared" si="161"/>
        <v>245</v>
      </c>
      <c r="AD415" s="158">
        <f t="shared" si="161"/>
        <v>247</v>
      </c>
      <c r="AE415" s="158">
        <f t="shared" ref="AE415:AW415" si="162">+SUM(AE417:AE418)</f>
        <v>239</v>
      </c>
      <c r="AF415" s="158">
        <f t="shared" si="162"/>
        <v>226</v>
      </c>
      <c r="AG415" s="158">
        <f t="shared" si="162"/>
        <v>194</v>
      </c>
      <c r="AH415" s="158">
        <f t="shared" si="162"/>
        <v>159</v>
      </c>
      <c r="AI415" s="158">
        <f t="shared" si="162"/>
        <v>130</v>
      </c>
      <c r="AJ415" s="158">
        <f t="shared" si="162"/>
        <v>107</v>
      </c>
      <c r="AK415" s="158">
        <f t="shared" si="162"/>
        <v>67</v>
      </c>
      <c r="AL415" s="158">
        <f t="shared" si="162"/>
        <v>32</v>
      </c>
      <c r="AM415" s="158">
        <f t="shared" si="162"/>
        <v>20</v>
      </c>
      <c r="AN415" s="158">
        <f t="shared" si="162"/>
        <v>22</v>
      </c>
      <c r="AO415" s="158">
        <f t="shared" si="162"/>
        <v>6</v>
      </c>
      <c r="AP415" s="158">
        <f t="shared" si="162"/>
        <v>36</v>
      </c>
      <c r="AQ415" s="158">
        <f t="shared" si="162"/>
        <v>37</v>
      </c>
      <c r="AR415" s="158">
        <f t="shared" si="162"/>
        <v>88</v>
      </c>
      <c r="AS415" s="158">
        <f t="shared" si="162"/>
        <v>1702</v>
      </c>
      <c r="AT415" s="158">
        <f t="shared" si="162"/>
        <v>183</v>
      </c>
      <c r="AU415" s="158">
        <f t="shared" si="162"/>
        <v>148</v>
      </c>
      <c r="AV415" s="158">
        <f t="shared" si="162"/>
        <v>700</v>
      </c>
      <c r="AW415" s="158">
        <f t="shared" si="162"/>
        <v>104</v>
      </c>
      <c r="AX415" s="160"/>
      <c r="AY415" s="161"/>
      <c r="AZ415" s="162"/>
    </row>
    <row r="416" spans="1:52" s="180" customFormat="1" ht="16.5" hidden="1" customHeight="1" x14ac:dyDescent="0.2">
      <c r="A416" s="109"/>
      <c r="B416" s="104"/>
      <c r="C416" s="106"/>
      <c r="D416" s="105"/>
      <c r="E416" s="122"/>
      <c r="F416" s="149">
        <f t="shared" si="150"/>
        <v>100</v>
      </c>
      <c r="G416" s="150">
        <f>G$415*100/$F415</f>
        <v>1.9901853871319519</v>
      </c>
      <c r="H416" s="150">
        <f t="shared" ref="H416:AW416" si="163">H$415*100/$F415</f>
        <v>1.9901853871319519</v>
      </c>
      <c r="I416" s="150">
        <f t="shared" si="163"/>
        <v>2.0447110141766629</v>
      </c>
      <c r="J416" s="150">
        <f t="shared" si="163"/>
        <v>2.3446019629225736</v>
      </c>
      <c r="K416" s="150">
        <f t="shared" si="163"/>
        <v>1.9901853871319519</v>
      </c>
      <c r="L416" s="150">
        <f t="shared" si="163"/>
        <v>1.9356597600872409</v>
      </c>
      <c r="M416" s="150">
        <f t="shared" si="163"/>
        <v>1.88113413304253</v>
      </c>
      <c r="N416" s="150">
        <f t="shared" si="163"/>
        <v>2.0174482006543077</v>
      </c>
      <c r="O416" s="150">
        <f t="shared" si="163"/>
        <v>1.5812431842966195</v>
      </c>
      <c r="P416" s="150">
        <f t="shared" si="163"/>
        <v>1.7448200654307524</v>
      </c>
      <c r="Q416" s="150">
        <f t="shared" si="163"/>
        <v>2.0719738276990185</v>
      </c>
      <c r="R416" s="150">
        <f t="shared" si="163"/>
        <v>1.9356597600872409</v>
      </c>
      <c r="S416" s="150">
        <f t="shared" si="163"/>
        <v>1.826608505997819</v>
      </c>
      <c r="T416" s="150">
        <f t="shared" si="163"/>
        <v>1.717557251908397</v>
      </c>
      <c r="U416" s="150">
        <f t="shared" si="163"/>
        <v>1.826608505997819</v>
      </c>
      <c r="V416" s="150">
        <f t="shared" si="163"/>
        <v>1.772082878953108</v>
      </c>
      <c r="W416" s="150">
        <f t="shared" si="163"/>
        <v>2.1810250817884405</v>
      </c>
      <c r="X416" s="150">
        <f t="shared" si="163"/>
        <v>2.0719738276990185</v>
      </c>
      <c r="Y416" s="150">
        <f t="shared" si="163"/>
        <v>1.6630316248636858</v>
      </c>
      <c r="Z416" s="150">
        <f t="shared" si="163"/>
        <v>1.6630316248636858</v>
      </c>
      <c r="AA416" s="150">
        <f t="shared" si="163"/>
        <v>9.0785169029443846</v>
      </c>
      <c r="AB416" s="150">
        <f t="shared" si="163"/>
        <v>6.6521264994547433</v>
      </c>
      <c r="AC416" s="150">
        <f t="shared" si="163"/>
        <v>6.6793893129770989</v>
      </c>
      <c r="AD416" s="150">
        <f t="shared" si="163"/>
        <v>6.7339149400218101</v>
      </c>
      <c r="AE416" s="150">
        <f t="shared" si="163"/>
        <v>6.5158124318429662</v>
      </c>
      <c r="AF416" s="150">
        <f t="shared" si="163"/>
        <v>6.1613958560523443</v>
      </c>
      <c r="AG416" s="150">
        <f t="shared" si="163"/>
        <v>5.2889858233369687</v>
      </c>
      <c r="AH416" s="150">
        <f t="shared" si="163"/>
        <v>4.3347873500545253</v>
      </c>
      <c r="AI416" s="150">
        <f t="shared" si="163"/>
        <v>3.544165757906216</v>
      </c>
      <c r="AJ416" s="150">
        <f t="shared" si="163"/>
        <v>2.9171210468920394</v>
      </c>
      <c r="AK416" s="150">
        <f t="shared" si="163"/>
        <v>1.826608505997819</v>
      </c>
      <c r="AL416" s="150">
        <f t="shared" si="163"/>
        <v>0.8724100327153762</v>
      </c>
      <c r="AM416" s="150">
        <f t="shared" si="163"/>
        <v>0.54525627044711011</v>
      </c>
      <c r="AN416" s="151">
        <f t="shared" si="163"/>
        <v>0.5997818974918212</v>
      </c>
      <c r="AO416" s="152">
        <f t="shared" si="163"/>
        <v>0.16357688113413305</v>
      </c>
      <c r="AP416" s="150">
        <f t="shared" si="163"/>
        <v>0.98146128680479827</v>
      </c>
      <c r="AQ416" s="151">
        <f t="shared" si="163"/>
        <v>1.0087241003271539</v>
      </c>
      <c r="AR416" s="153">
        <f t="shared" si="163"/>
        <v>2.3991275899672848</v>
      </c>
      <c r="AS416" s="154">
        <f t="shared" si="163"/>
        <v>46.401308615049075</v>
      </c>
      <c r="AT416" s="152">
        <f t="shared" si="163"/>
        <v>4.9890948745910579</v>
      </c>
      <c r="AU416" s="150">
        <f t="shared" si="163"/>
        <v>4.0348964013086155</v>
      </c>
      <c r="AV416" s="151">
        <f t="shared" si="163"/>
        <v>19.083969465648856</v>
      </c>
      <c r="AW416" s="154">
        <f t="shared" si="163"/>
        <v>2.8353326063249726</v>
      </c>
      <c r="AX416" s="119"/>
      <c r="AY416" s="155"/>
      <c r="AZ416" s="156"/>
    </row>
    <row r="417" spans="1:52" s="180" customFormat="1" ht="16.5" hidden="1" customHeight="1" x14ac:dyDescent="0.2">
      <c r="A417" s="171">
        <v>220807</v>
      </c>
      <c r="B417" s="165" t="s">
        <v>191</v>
      </c>
      <c r="C417" s="165" t="s">
        <v>1049</v>
      </c>
      <c r="D417" s="172" t="s">
        <v>1050</v>
      </c>
      <c r="E417" s="122">
        <v>83.161416225257881</v>
      </c>
      <c r="F417" s="213">
        <f t="shared" si="150"/>
        <v>3052</v>
      </c>
      <c r="G417" s="174">
        <v>61</v>
      </c>
      <c r="H417" s="174">
        <v>61</v>
      </c>
      <c r="I417" s="174">
        <v>62</v>
      </c>
      <c r="J417" s="174">
        <v>72</v>
      </c>
      <c r="K417" s="174">
        <v>61</v>
      </c>
      <c r="L417" s="174">
        <v>59</v>
      </c>
      <c r="M417" s="174">
        <v>57</v>
      </c>
      <c r="N417" s="174">
        <v>62</v>
      </c>
      <c r="O417" s="174">
        <v>48</v>
      </c>
      <c r="P417" s="174">
        <v>53</v>
      </c>
      <c r="Q417" s="174">
        <v>63</v>
      </c>
      <c r="R417" s="174">
        <v>59</v>
      </c>
      <c r="S417" s="174">
        <v>56</v>
      </c>
      <c r="T417" s="174">
        <v>52</v>
      </c>
      <c r="U417" s="174">
        <v>56</v>
      </c>
      <c r="V417" s="174">
        <v>54</v>
      </c>
      <c r="W417" s="174">
        <v>67</v>
      </c>
      <c r="X417" s="174">
        <v>63</v>
      </c>
      <c r="Y417" s="174">
        <v>51</v>
      </c>
      <c r="Z417" s="174">
        <v>51</v>
      </c>
      <c r="AA417" s="174">
        <v>277</v>
      </c>
      <c r="AB417" s="174">
        <v>203</v>
      </c>
      <c r="AC417" s="174">
        <v>204</v>
      </c>
      <c r="AD417" s="174">
        <v>205</v>
      </c>
      <c r="AE417" s="174">
        <v>199</v>
      </c>
      <c r="AF417" s="174">
        <v>188</v>
      </c>
      <c r="AG417" s="174">
        <v>161</v>
      </c>
      <c r="AH417" s="174">
        <v>132</v>
      </c>
      <c r="AI417" s="174">
        <v>108</v>
      </c>
      <c r="AJ417" s="174">
        <v>89</v>
      </c>
      <c r="AK417" s="174">
        <v>56</v>
      </c>
      <c r="AL417" s="174">
        <v>27</v>
      </c>
      <c r="AM417" s="174">
        <v>17</v>
      </c>
      <c r="AN417" s="175">
        <v>18</v>
      </c>
      <c r="AO417" s="176">
        <v>5</v>
      </c>
      <c r="AP417" s="174">
        <v>30</v>
      </c>
      <c r="AQ417" s="175">
        <v>31</v>
      </c>
      <c r="AR417" s="177">
        <v>73</v>
      </c>
      <c r="AS417" s="178">
        <v>1415</v>
      </c>
      <c r="AT417" s="176">
        <v>152</v>
      </c>
      <c r="AU417" s="174">
        <v>123</v>
      </c>
      <c r="AV417" s="175">
        <v>582</v>
      </c>
      <c r="AW417" s="178">
        <v>86</v>
      </c>
      <c r="AX417" s="119" t="s">
        <v>72</v>
      </c>
      <c r="AY417" s="155" t="s">
        <v>78</v>
      </c>
      <c r="AZ417" s="156" t="s">
        <v>1051</v>
      </c>
    </row>
    <row r="418" spans="1:52" s="183" customFormat="1" ht="16.5" hidden="1" customHeight="1" x14ac:dyDescent="0.2">
      <c r="A418" s="171">
        <v>220807</v>
      </c>
      <c r="B418" s="165" t="s">
        <v>204</v>
      </c>
      <c r="C418" s="165" t="s">
        <v>1052</v>
      </c>
      <c r="D418" s="172" t="s">
        <v>1053</v>
      </c>
      <c r="E418" s="122">
        <v>16.838583774742126</v>
      </c>
      <c r="F418" s="213">
        <f t="shared" si="150"/>
        <v>616</v>
      </c>
      <c r="G418" s="174">
        <v>12</v>
      </c>
      <c r="H418" s="174">
        <v>12</v>
      </c>
      <c r="I418" s="174">
        <v>13</v>
      </c>
      <c r="J418" s="174">
        <v>14</v>
      </c>
      <c r="K418" s="174">
        <v>12</v>
      </c>
      <c r="L418" s="174">
        <v>12</v>
      </c>
      <c r="M418" s="174">
        <v>12</v>
      </c>
      <c r="N418" s="174">
        <v>12</v>
      </c>
      <c r="O418" s="174">
        <v>10</v>
      </c>
      <c r="P418" s="174">
        <v>11</v>
      </c>
      <c r="Q418" s="174">
        <v>13</v>
      </c>
      <c r="R418" s="174">
        <v>12</v>
      </c>
      <c r="S418" s="174">
        <v>11</v>
      </c>
      <c r="T418" s="174">
        <v>11</v>
      </c>
      <c r="U418" s="174">
        <v>11</v>
      </c>
      <c r="V418" s="174">
        <v>11</v>
      </c>
      <c r="W418" s="174">
        <v>13</v>
      </c>
      <c r="X418" s="174">
        <v>13</v>
      </c>
      <c r="Y418" s="174">
        <v>10</v>
      </c>
      <c r="Z418" s="174">
        <v>10</v>
      </c>
      <c r="AA418" s="174">
        <v>56</v>
      </c>
      <c r="AB418" s="174">
        <v>41</v>
      </c>
      <c r="AC418" s="174">
        <v>41</v>
      </c>
      <c r="AD418" s="174">
        <v>42</v>
      </c>
      <c r="AE418" s="174">
        <v>40</v>
      </c>
      <c r="AF418" s="174">
        <v>38</v>
      </c>
      <c r="AG418" s="174">
        <v>33</v>
      </c>
      <c r="AH418" s="174">
        <v>27</v>
      </c>
      <c r="AI418" s="174">
        <v>22</v>
      </c>
      <c r="AJ418" s="174">
        <v>18</v>
      </c>
      <c r="AK418" s="174">
        <v>11</v>
      </c>
      <c r="AL418" s="174">
        <v>5</v>
      </c>
      <c r="AM418" s="174">
        <v>3</v>
      </c>
      <c r="AN418" s="175">
        <v>4</v>
      </c>
      <c r="AO418" s="176">
        <v>1</v>
      </c>
      <c r="AP418" s="174">
        <v>6</v>
      </c>
      <c r="AQ418" s="175">
        <v>6</v>
      </c>
      <c r="AR418" s="177">
        <v>15</v>
      </c>
      <c r="AS418" s="178">
        <v>287</v>
      </c>
      <c r="AT418" s="176">
        <v>31</v>
      </c>
      <c r="AU418" s="174">
        <v>25</v>
      </c>
      <c r="AV418" s="175">
        <v>118</v>
      </c>
      <c r="AW418" s="178">
        <v>18</v>
      </c>
      <c r="AX418" s="119" t="s">
        <v>72</v>
      </c>
      <c r="AY418" s="155" t="s">
        <v>78</v>
      </c>
      <c r="AZ418" s="156" t="s">
        <v>1054</v>
      </c>
    </row>
    <row r="419" spans="1:52" s="90" customFormat="1" ht="16.5" hidden="1" customHeight="1" x14ac:dyDescent="0.2">
      <c r="A419" s="158">
        <v>220808</v>
      </c>
      <c r="B419" s="158"/>
      <c r="C419" s="158" t="s">
        <v>22</v>
      </c>
      <c r="D419" s="158" t="s">
        <v>79</v>
      </c>
      <c r="E419" s="158">
        <f>SUM(E421:E422)</f>
        <v>99.999999999999986</v>
      </c>
      <c r="F419" s="158">
        <f t="shared" si="150"/>
        <v>2511</v>
      </c>
      <c r="G419" s="158">
        <v>33</v>
      </c>
      <c r="H419" s="158">
        <v>40</v>
      </c>
      <c r="I419" s="158">
        <v>41</v>
      </c>
      <c r="J419" s="158">
        <v>33</v>
      </c>
      <c r="K419" s="158">
        <v>46</v>
      </c>
      <c r="L419" s="158">
        <v>52</v>
      </c>
      <c r="M419" s="158">
        <v>44</v>
      </c>
      <c r="N419" s="158">
        <v>35</v>
      </c>
      <c r="O419" s="158">
        <f t="shared" ref="O419:AD419" si="164">+SUM(O421:O422)</f>
        <v>40</v>
      </c>
      <c r="P419" s="158">
        <f t="shared" si="164"/>
        <v>53</v>
      </c>
      <c r="Q419" s="158">
        <f t="shared" si="164"/>
        <v>43</v>
      </c>
      <c r="R419" s="158">
        <f t="shared" si="164"/>
        <v>38</v>
      </c>
      <c r="S419" s="158">
        <f t="shared" si="164"/>
        <v>48</v>
      </c>
      <c r="T419" s="158">
        <f t="shared" si="164"/>
        <v>47</v>
      </c>
      <c r="U419" s="158">
        <f t="shared" si="164"/>
        <v>38</v>
      </c>
      <c r="V419" s="158">
        <f t="shared" si="164"/>
        <v>44</v>
      </c>
      <c r="W419" s="158">
        <f t="shared" si="164"/>
        <v>43</v>
      </c>
      <c r="X419" s="158">
        <f t="shared" si="164"/>
        <v>40</v>
      </c>
      <c r="Y419" s="158">
        <f t="shared" si="164"/>
        <v>41</v>
      </c>
      <c r="Z419" s="158">
        <f t="shared" si="164"/>
        <v>43</v>
      </c>
      <c r="AA419" s="158">
        <f t="shared" si="164"/>
        <v>231</v>
      </c>
      <c r="AB419" s="158">
        <f t="shared" si="164"/>
        <v>192</v>
      </c>
      <c r="AC419" s="158">
        <f t="shared" si="164"/>
        <v>167</v>
      </c>
      <c r="AD419" s="158">
        <f t="shared" si="164"/>
        <v>200</v>
      </c>
      <c r="AE419" s="158">
        <f t="shared" ref="AE419:AW419" si="165">+SUM(AE421:AE422)</f>
        <v>181</v>
      </c>
      <c r="AF419" s="158">
        <f t="shared" si="165"/>
        <v>163</v>
      </c>
      <c r="AG419" s="158">
        <f t="shared" si="165"/>
        <v>156</v>
      </c>
      <c r="AH419" s="158">
        <f t="shared" si="165"/>
        <v>118</v>
      </c>
      <c r="AI419" s="158">
        <f t="shared" si="165"/>
        <v>91</v>
      </c>
      <c r="AJ419" s="158">
        <f t="shared" si="165"/>
        <v>63</v>
      </c>
      <c r="AK419" s="158">
        <f t="shared" si="165"/>
        <v>46</v>
      </c>
      <c r="AL419" s="158">
        <f t="shared" si="165"/>
        <v>30</v>
      </c>
      <c r="AM419" s="158">
        <f t="shared" si="165"/>
        <v>19</v>
      </c>
      <c r="AN419" s="158">
        <f t="shared" si="165"/>
        <v>12</v>
      </c>
      <c r="AO419" s="158">
        <f t="shared" si="165"/>
        <v>1</v>
      </c>
      <c r="AP419" s="158">
        <f t="shared" si="165"/>
        <v>18</v>
      </c>
      <c r="AQ419" s="158">
        <f t="shared" si="165"/>
        <v>15</v>
      </c>
      <c r="AR419" s="158">
        <f t="shared" si="165"/>
        <v>40</v>
      </c>
      <c r="AS419" s="158">
        <f t="shared" si="165"/>
        <v>1123</v>
      </c>
      <c r="AT419" s="158">
        <f t="shared" si="165"/>
        <v>108</v>
      </c>
      <c r="AU419" s="158">
        <f t="shared" si="165"/>
        <v>100</v>
      </c>
      <c r="AV419" s="158">
        <f t="shared" si="165"/>
        <v>504</v>
      </c>
      <c r="AW419" s="158">
        <f t="shared" si="165"/>
        <v>64</v>
      </c>
      <c r="AX419" s="119"/>
      <c r="AY419" s="182"/>
      <c r="AZ419" s="162"/>
    </row>
    <row r="420" spans="1:52" s="180" customFormat="1" ht="16.5" hidden="1" customHeight="1" x14ac:dyDescent="0.2">
      <c r="A420" s="109"/>
      <c r="B420" s="104"/>
      <c r="C420" s="106"/>
      <c r="D420" s="105"/>
      <c r="E420" s="122"/>
      <c r="F420" s="149">
        <f t="shared" si="150"/>
        <v>100</v>
      </c>
      <c r="G420" s="150">
        <f>G$419*100/$F419</f>
        <v>1.3142174432497014</v>
      </c>
      <c r="H420" s="150">
        <f t="shared" ref="H420:AW420" si="166">H$419*100/$F419</f>
        <v>1.5929908403026682</v>
      </c>
      <c r="I420" s="150">
        <f t="shared" si="166"/>
        <v>1.632815611310235</v>
      </c>
      <c r="J420" s="150">
        <f t="shared" si="166"/>
        <v>1.3142174432497014</v>
      </c>
      <c r="K420" s="150">
        <f t="shared" si="166"/>
        <v>1.8319394663480686</v>
      </c>
      <c r="L420" s="150">
        <f t="shared" si="166"/>
        <v>2.0708880923934689</v>
      </c>
      <c r="M420" s="150">
        <f t="shared" si="166"/>
        <v>1.7522899243329351</v>
      </c>
      <c r="N420" s="150">
        <f t="shared" si="166"/>
        <v>1.3938669852648347</v>
      </c>
      <c r="O420" s="150">
        <f t="shared" si="166"/>
        <v>1.5929908403026682</v>
      </c>
      <c r="P420" s="150">
        <f t="shared" si="166"/>
        <v>2.1107128634010355</v>
      </c>
      <c r="Q420" s="150">
        <f t="shared" si="166"/>
        <v>1.7124651533253683</v>
      </c>
      <c r="R420" s="150">
        <f t="shared" si="166"/>
        <v>1.5133412982875349</v>
      </c>
      <c r="S420" s="150">
        <f t="shared" si="166"/>
        <v>1.9115890083632019</v>
      </c>
      <c r="T420" s="150">
        <f t="shared" si="166"/>
        <v>1.8717642373556351</v>
      </c>
      <c r="U420" s="150">
        <f t="shared" si="166"/>
        <v>1.5133412982875349</v>
      </c>
      <c r="V420" s="150">
        <f t="shared" si="166"/>
        <v>1.7522899243329351</v>
      </c>
      <c r="W420" s="150">
        <f t="shared" si="166"/>
        <v>1.7124651533253683</v>
      </c>
      <c r="X420" s="150">
        <f t="shared" si="166"/>
        <v>1.5929908403026682</v>
      </c>
      <c r="Y420" s="150">
        <f t="shared" si="166"/>
        <v>1.632815611310235</v>
      </c>
      <c r="Z420" s="150">
        <f t="shared" si="166"/>
        <v>1.7124651533253683</v>
      </c>
      <c r="AA420" s="150">
        <f t="shared" si="166"/>
        <v>9.1995221027479097</v>
      </c>
      <c r="AB420" s="150">
        <f t="shared" si="166"/>
        <v>7.6463560334528076</v>
      </c>
      <c r="AC420" s="150">
        <f t="shared" si="166"/>
        <v>6.6507367582636396</v>
      </c>
      <c r="AD420" s="150">
        <f t="shared" si="166"/>
        <v>7.9649542015133417</v>
      </c>
      <c r="AE420" s="150">
        <f t="shared" si="166"/>
        <v>7.2082835523695739</v>
      </c>
      <c r="AF420" s="150">
        <f t="shared" si="166"/>
        <v>6.4914376742333735</v>
      </c>
      <c r="AG420" s="150">
        <f t="shared" si="166"/>
        <v>6.2126642771804059</v>
      </c>
      <c r="AH420" s="150">
        <f t="shared" si="166"/>
        <v>4.6993229788928712</v>
      </c>
      <c r="AI420" s="150">
        <f t="shared" si="166"/>
        <v>3.6240541616885702</v>
      </c>
      <c r="AJ420" s="150">
        <f t="shared" si="166"/>
        <v>2.5089605734767026</v>
      </c>
      <c r="AK420" s="150">
        <f t="shared" si="166"/>
        <v>1.8319394663480686</v>
      </c>
      <c r="AL420" s="150">
        <f t="shared" si="166"/>
        <v>1.1947431302270013</v>
      </c>
      <c r="AM420" s="150">
        <f t="shared" si="166"/>
        <v>0.75667064914376747</v>
      </c>
      <c r="AN420" s="151">
        <f t="shared" si="166"/>
        <v>0.47789725209080047</v>
      </c>
      <c r="AO420" s="152">
        <f t="shared" si="166"/>
        <v>3.9824771007566706E-2</v>
      </c>
      <c r="AP420" s="150">
        <f t="shared" si="166"/>
        <v>0.71684587813620071</v>
      </c>
      <c r="AQ420" s="151">
        <f t="shared" si="166"/>
        <v>0.59737156511350065</v>
      </c>
      <c r="AR420" s="153">
        <f t="shared" si="166"/>
        <v>1.5929908403026682</v>
      </c>
      <c r="AS420" s="154">
        <f t="shared" si="166"/>
        <v>44.723217841497409</v>
      </c>
      <c r="AT420" s="152">
        <f t="shared" si="166"/>
        <v>4.301075268817204</v>
      </c>
      <c r="AU420" s="150">
        <f t="shared" si="166"/>
        <v>3.9824771007566708</v>
      </c>
      <c r="AV420" s="151">
        <f t="shared" si="166"/>
        <v>20.071684587813621</v>
      </c>
      <c r="AW420" s="154">
        <f t="shared" si="166"/>
        <v>2.5487853444842692</v>
      </c>
      <c r="AX420" s="119"/>
      <c r="AY420" s="155"/>
      <c r="AZ420" s="156"/>
    </row>
    <row r="421" spans="1:52" s="180" customFormat="1" ht="16.5" hidden="1" customHeight="1" x14ac:dyDescent="0.2">
      <c r="A421" s="171">
        <v>220808</v>
      </c>
      <c r="B421" s="165" t="s">
        <v>191</v>
      </c>
      <c r="C421" s="165" t="s">
        <v>1055</v>
      </c>
      <c r="D421" s="172" t="s">
        <v>1056</v>
      </c>
      <c r="E421" s="122">
        <v>93.458197611292064</v>
      </c>
      <c r="F421" s="213">
        <f t="shared" si="150"/>
        <v>2346</v>
      </c>
      <c r="G421" s="174">
        <v>31</v>
      </c>
      <c r="H421" s="174">
        <v>37</v>
      </c>
      <c r="I421" s="174">
        <v>38</v>
      </c>
      <c r="J421" s="174">
        <v>31</v>
      </c>
      <c r="K421" s="174">
        <v>43</v>
      </c>
      <c r="L421" s="174">
        <v>49</v>
      </c>
      <c r="M421" s="174">
        <v>41</v>
      </c>
      <c r="N421" s="174">
        <v>33</v>
      </c>
      <c r="O421" s="174">
        <v>37</v>
      </c>
      <c r="P421" s="174">
        <v>50</v>
      </c>
      <c r="Q421" s="174">
        <v>40</v>
      </c>
      <c r="R421" s="174">
        <v>36</v>
      </c>
      <c r="S421" s="174">
        <v>45</v>
      </c>
      <c r="T421" s="174">
        <v>44</v>
      </c>
      <c r="U421" s="174">
        <v>36</v>
      </c>
      <c r="V421" s="174">
        <v>41</v>
      </c>
      <c r="W421" s="174">
        <v>40</v>
      </c>
      <c r="X421" s="174">
        <v>37</v>
      </c>
      <c r="Y421" s="174">
        <v>38</v>
      </c>
      <c r="Z421" s="174">
        <v>40</v>
      </c>
      <c r="AA421" s="174">
        <v>216</v>
      </c>
      <c r="AB421" s="174">
        <v>179</v>
      </c>
      <c r="AC421" s="174">
        <v>156</v>
      </c>
      <c r="AD421" s="174">
        <v>187</v>
      </c>
      <c r="AE421" s="174">
        <v>169</v>
      </c>
      <c r="AF421" s="174">
        <v>152</v>
      </c>
      <c r="AG421" s="174">
        <v>146</v>
      </c>
      <c r="AH421" s="174">
        <v>110</v>
      </c>
      <c r="AI421" s="174">
        <v>85</v>
      </c>
      <c r="AJ421" s="174">
        <v>59</v>
      </c>
      <c r="AK421" s="174">
        <v>43</v>
      </c>
      <c r="AL421" s="174">
        <v>28</v>
      </c>
      <c r="AM421" s="174">
        <v>18</v>
      </c>
      <c r="AN421" s="175">
        <v>11</v>
      </c>
      <c r="AO421" s="176">
        <v>1</v>
      </c>
      <c r="AP421" s="174">
        <v>17</v>
      </c>
      <c r="AQ421" s="175">
        <v>14</v>
      </c>
      <c r="AR421" s="177">
        <v>37</v>
      </c>
      <c r="AS421" s="178">
        <v>1050</v>
      </c>
      <c r="AT421" s="176">
        <v>101</v>
      </c>
      <c r="AU421" s="174">
        <v>93</v>
      </c>
      <c r="AV421" s="175">
        <v>471</v>
      </c>
      <c r="AW421" s="178">
        <v>60</v>
      </c>
      <c r="AX421" s="119" t="s">
        <v>72</v>
      </c>
      <c r="AY421" s="155" t="s">
        <v>942</v>
      </c>
      <c r="AZ421" s="156" t="s">
        <v>1057</v>
      </c>
    </row>
    <row r="422" spans="1:52" s="183" customFormat="1" ht="16.5" hidden="1" customHeight="1" x14ac:dyDescent="0.2">
      <c r="A422" s="171">
        <v>220808</v>
      </c>
      <c r="B422" s="165" t="s">
        <v>204</v>
      </c>
      <c r="C422" s="165" t="s">
        <v>1058</v>
      </c>
      <c r="D422" s="172" t="s">
        <v>1059</v>
      </c>
      <c r="E422" s="122">
        <v>6.541802388707926</v>
      </c>
      <c r="F422" s="213">
        <f t="shared" si="150"/>
        <v>165</v>
      </c>
      <c r="G422" s="174">
        <v>2</v>
      </c>
      <c r="H422" s="174">
        <v>3</v>
      </c>
      <c r="I422" s="174">
        <v>3</v>
      </c>
      <c r="J422" s="174">
        <v>2</v>
      </c>
      <c r="K422" s="174">
        <v>3</v>
      </c>
      <c r="L422" s="174">
        <v>3</v>
      </c>
      <c r="M422" s="174">
        <v>3</v>
      </c>
      <c r="N422" s="174">
        <v>2</v>
      </c>
      <c r="O422" s="174">
        <v>3</v>
      </c>
      <c r="P422" s="174">
        <v>3</v>
      </c>
      <c r="Q422" s="174">
        <v>3</v>
      </c>
      <c r="R422" s="174">
        <v>2</v>
      </c>
      <c r="S422" s="174">
        <v>3</v>
      </c>
      <c r="T422" s="174">
        <v>3</v>
      </c>
      <c r="U422" s="174">
        <v>2</v>
      </c>
      <c r="V422" s="174">
        <v>3</v>
      </c>
      <c r="W422" s="174">
        <v>3</v>
      </c>
      <c r="X422" s="174">
        <v>3</v>
      </c>
      <c r="Y422" s="174">
        <v>3</v>
      </c>
      <c r="Z422" s="174">
        <v>3</v>
      </c>
      <c r="AA422" s="174">
        <v>15</v>
      </c>
      <c r="AB422" s="174">
        <v>13</v>
      </c>
      <c r="AC422" s="174">
        <v>11</v>
      </c>
      <c r="AD422" s="174">
        <v>13</v>
      </c>
      <c r="AE422" s="174">
        <v>12</v>
      </c>
      <c r="AF422" s="174">
        <v>11</v>
      </c>
      <c r="AG422" s="174">
        <v>10</v>
      </c>
      <c r="AH422" s="174">
        <v>8</v>
      </c>
      <c r="AI422" s="174">
        <v>6</v>
      </c>
      <c r="AJ422" s="174">
        <v>4</v>
      </c>
      <c r="AK422" s="174">
        <v>3</v>
      </c>
      <c r="AL422" s="174">
        <v>2</v>
      </c>
      <c r="AM422" s="174">
        <v>1</v>
      </c>
      <c r="AN422" s="175">
        <v>1</v>
      </c>
      <c r="AO422" s="176">
        <v>0</v>
      </c>
      <c r="AP422" s="174">
        <v>1</v>
      </c>
      <c r="AQ422" s="175">
        <v>1</v>
      </c>
      <c r="AR422" s="177">
        <v>3</v>
      </c>
      <c r="AS422" s="178">
        <v>73</v>
      </c>
      <c r="AT422" s="176">
        <v>7</v>
      </c>
      <c r="AU422" s="174">
        <v>7</v>
      </c>
      <c r="AV422" s="175">
        <v>33</v>
      </c>
      <c r="AW422" s="178">
        <v>4</v>
      </c>
      <c r="AX422" s="119" t="s">
        <v>72</v>
      </c>
      <c r="AY422" s="155" t="s">
        <v>942</v>
      </c>
      <c r="AZ422" s="156" t="s">
        <v>1060</v>
      </c>
    </row>
    <row r="423" spans="1:52" s="90" customFormat="1" ht="16.5" hidden="1" customHeight="1" x14ac:dyDescent="0.2">
      <c r="A423" s="158">
        <v>220809</v>
      </c>
      <c r="B423" s="158"/>
      <c r="C423" s="158" t="s">
        <v>22</v>
      </c>
      <c r="D423" s="158" t="s">
        <v>80</v>
      </c>
      <c r="E423" s="158">
        <f>SUM(E425)</f>
        <v>100</v>
      </c>
      <c r="F423" s="158">
        <f t="shared" si="150"/>
        <v>3722</v>
      </c>
      <c r="G423" s="158">
        <v>37</v>
      </c>
      <c r="H423" s="158">
        <v>44</v>
      </c>
      <c r="I423" s="158">
        <v>47</v>
      </c>
      <c r="J423" s="158">
        <v>50</v>
      </c>
      <c r="K423" s="158">
        <v>70</v>
      </c>
      <c r="L423" s="158">
        <v>58</v>
      </c>
      <c r="M423" s="158">
        <v>72</v>
      </c>
      <c r="N423" s="158">
        <v>61</v>
      </c>
      <c r="O423" s="158">
        <v>60</v>
      </c>
      <c r="P423" s="158">
        <v>52</v>
      </c>
      <c r="Q423" s="158">
        <v>63</v>
      </c>
      <c r="R423" s="158">
        <v>58</v>
      </c>
      <c r="S423" s="158">
        <v>92</v>
      </c>
      <c r="T423" s="158">
        <v>55</v>
      </c>
      <c r="U423" s="158">
        <v>63</v>
      </c>
      <c r="V423" s="158">
        <v>68</v>
      </c>
      <c r="W423" s="158">
        <v>68</v>
      </c>
      <c r="X423" s="158">
        <v>73</v>
      </c>
      <c r="Y423" s="158">
        <v>63</v>
      </c>
      <c r="Z423" s="158">
        <v>60</v>
      </c>
      <c r="AA423" s="158">
        <v>317</v>
      </c>
      <c r="AB423" s="158">
        <v>287</v>
      </c>
      <c r="AC423" s="158">
        <v>242</v>
      </c>
      <c r="AD423" s="158">
        <v>300</v>
      </c>
      <c r="AE423" s="158">
        <v>253</v>
      </c>
      <c r="AF423" s="158">
        <v>247</v>
      </c>
      <c r="AG423" s="158">
        <v>199</v>
      </c>
      <c r="AH423" s="158">
        <v>203</v>
      </c>
      <c r="AI423" s="158">
        <v>162</v>
      </c>
      <c r="AJ423" s="158">
        <v>122</v>
      </c>
      <c r="AK423" s="158">
        <v>71</v>
      </c>
      <c r="AL423" s="158">
        <v>48</v>
      </c>
      <c r="AM423" s="158">
        <v>30</v>
      </c>
      <c r="AN423" s="184">
        <v>27</v>
      </c>
      <c r="AO423" s="185">
        <v>4</v>
      </c>
      <c r="AP423" s="158">
        <v>19</v>
      </c>
      <c r="AQ423" s="184">
        <v>18</v>
      </c>
      <c r="AR423" s="186">
        <v>46</v>
      </c>
      <c r="AS423" s="187">
        <v>1691</v>
      </c>
      <c r="AT423" s="185">
        <v>154</v>
      </c>
      <c r="AU423" s="158">
        <v>177</v>
      </c>
      <c r="AV423" s="184">
        <v>775</v>
      </c>
      <c r="AW423" s="187">
        <v>94</v>
      </c>
      <c r="AX423" s="119"/>
      <c r="AY423" s="182"/>
      <c r="AZ423" s="162"/>
    </row>
    <row r="424" spans="1:52" s="180" customFormat="1" ht="16.5" hidden="1" customHeight="1" x14ac:dyDescent="0.2">
      <c r="A424" s="109"/>
      <c r="B424" s="104"/>
      <c r="C424" s="106"/>
      <c r="D424" s="105"/>
      <c r="E424" s="122"/>
      <c r="F424" s="149">
        <f t="shared" si="150"/>
        <v>100.00000000000001</v>
      </c>
      <c r="G424" s="150">
        <f>G$423*100/$F423</f>
        <v>0.99408919935518536</v>
      </c>
      <c r="H424" s="150">
        <f t="shared" ref="H424:AW424" si="167">H$423*100/$F423</f>
        <v>1.1821601289629231</v>
      </c>
      <c r="I424" s="150">
        <f t="shared" si="167"/>
        <v>1.2627619559376679</v>
      </c>
      <c r="J424" s="150">
        <f t="shared" si="167"/>
        <v>1.3433637829124128</v>
      </c>
      <c r="K424" s="150">
        <f t="shared" si="167"/>
        <v>1.8807092960773777</v>
      </c>
      <c r="L424" s="150">
        <f t="shared" si="167"/>
        <v>1.5583019881783986</v>
      </c>
      <c r="M424" s="150">
        <f t="shared" si="167"/>
        <v>1.9344438473938743</v>
      </c>
      <c r="N424" s="150">
        <f t="shared" si="167"/>
        <v>1.6389038151531434</v>
      </c>
      <c r="O424" s="150">
        <f t="shared" si="167"/>
        <v>1.6120365394948952</v>
      </c>
      <c r="P424" s="150">
        <f t="shared" si="167"/>
        <v>1.3970983342289092</v>
      </c>
      <c r="Q424" s="150">
        <f t="shared" si="167"/>
        <v>1.6926383664696401</v>
      </c>
      <c r="R424" s="150">
        <f t="shared" si="167"/>
        <v>1.5583019881783986</v>
      </c>
      <c r="S424" s="150">
        <f t="shared" si="167"/>
        <v>2.4717893605588395</v>
      </c>
      <c r="T424" s="150">
        <f t="shared" si="167"/>
        <v>1.477700161203654</v>
      </c>
      <c r="U424" s="150">
        <f t="shared" si="167"/>
        <v>1.6926383664696401</v>
      </c>
      <c r="V424" s="150">
        <f t="shared" si="167"/>
        <v>1.8269747447608813</v>
      </c>
      <c r="W424" s="150">
        <f t="shared" si="167"/>
        <v>1.8269747447608813</v>
      </c>
      <c r="X424" s="150">
        <f t="shared" si="167"/>
        <v>1.9613111230521225</v>
      </c>
      <c r="Y424" s="150">
        <f t="shared" si="167"/>
        <v>1.6926383664696401</v>
      </c>
      <c r="Z424" s="150">
        <f t="shared" si="167"/>
        <v>1.6120365394948952</v>
      </c>
      <c r="AA424" s="150">
        <f t="shared" si="167"/>
        <v>8.5169263836646962</v>
      </c>
      <c r="AB424" s="150">
        <f t="shared" si="167"/>
        <v>7.7109081139172488</v>
      </c>
      <c r="AC424" s="150">
        <f t="shared" si="167"/>
        <v>6.5018807092960778</v>
      </c>
      <c r="AD424" s="150">
        <f t="shared" si="167"/>
        <v>8.0601826974744757</v>
      </c>
      <c r="AE424" s="150">
        <f t="shared" si="167"/>
        <v>6.7974207415368078</v>
      </c>
      <c r="AF424" s="150">
        <f t="shared" si="167"/>
        <v>6.636217087587319</v>
      </c>
      <c r="AG424" s="150">
        <f t="shared" si="167"/>
        <v>5.3465878559914026</v>
      </c>
      <c r="AH424" s="150">
        <f t="shared" si="167"/>
        <v>5.4540569586243954</v>
      </c>
      <c r="AI424" s="150">
        <f t="shared" si="167"/>
        <v>4.3524986566362172</v>
      </c>
      <c r="AJ424" s="150">
        <f t="shared" si="167"/>
        <v>3.2778076303062869</v>
      </c>
      <c r="AK424" s="150">
        <f t="shared" si="167"/>
        <v>1.9075765717356261</v>
      </c>
      <c r="AL424" s="150">
        <f t="shared" si="167"/>
        <v>1.2896292315959161</v>
      </c>
      <c r="AM424" s="150">
        <f t="shared" si="167"/>
        <v>0.80601826974744761</v>
      </c>
      <c r="AN424" s="151">
        <f t="shared" si="167"/>
        <v>0.7254164427727029</v>
      </c>
      <c r="AO424" s="152">
        <f t="shared" si="167"/>
        <v>0.10746910263299302</v>
      </c>
      <c r="AP424" s="150">
        <f t="shared" si="167"/>
        <v>0.51047823750671684</v>
      </c>
      <c r="AQ424" s="151">
        <f t="shared" si="167"/>
        <v>0.48361096184846858</v>
      </c>
      <c r="AR424" s="153">
        <f t="shared" si="167"/>
        <v>1.2358946802794197</v>
      </c>
      <c r="AS424" s="154">
        <f t="shared" si="167"/>
        <v>45.432563138097798</v>
      </c>
      <c r="AT424" s="152">
        <f t="shared" si="167"/>
        <v>4.1375604513702307</v>
      </c>
      <c r="AU424" s="150">
        <f t="shared" si="167"/>
        <v>4.7555077915099409</v>
      </c>
      <c r="AV424" s="151">
        <f t="shared" si="167"/>
        <v>20.822138635142398</v>
      </c>
      <c r="AW424" s="154">
        <f t="shared" si="167"/>
        <v>2.5255239118753359</v>
      </c>
      <c r="AX424" s="119"/>
      <c r="AY424" s="155"/>
      <c r="AZ424" s="156"/>
    </row>
    <row r="425" spans="1:52" s="91" customFormat="1" ht="16.5" hidden="1" customHeight="1" x14ac:dyDescent="0.2">
      <c r="A425" s="171">
        <v>220809</v>
      </c>
      <c r="B425" s="165" t="s">
        <v>191</v>
      </c>
      <c r="C425" s="165" t="s">
        <v>1061</v>
      </c>
      <c r="D425" s="172" t="s">
        <v>1062</v>
      </c>
      <c r="E425" s="122">
        <v>100</v>
      </c>
      <c r="F425" s="213">
        <f t="shared" si="150"/>
        <v>3722</v>
      </c>
      <c r="G425" s="189">
        <v>37</v>
      </c>
      <c r="H425" s="189">
        <v>44</v>
      </c>
      <c r="I425" s="189">
        <v>47</v>
      </c>
      <c r="J425" s="189">
        <v>50</v>
      </c>
      <c r="K425" s="189">
        <v>70</v>
      </c>
      <c r="L425" s="189">
        <v>58</v>
      </c>
      <c r="M425" s="189">
        <v>72</v>
      </c>
      <c r="N425" s="189">
        <v>61</v>
      </c>
      <c r="O425" s="189">
        <v>60</v>
      </c>
      <c r="P425" s="189">
        <v>52</v>
      </c>
      <c r="Q425" s="189">
        <v>63</v>
      </c>
      <c r="R425" s="189">
        <v>58</v>
      </c>
      <c r="S425" s="189">
        <v>92</v>
      </c>
      <c r="T425" s="189">
        <v>55</v>
      </c>
      <c r="U425" s="189">
        <v>63</v>
      </c>
      <c r="V425" s="189">
        <v>68</v>
      </c>
      <c r="W425" s="189">
        <v>68</v>
      </c>
      <c r="X425" s="189">
        <v>73</v>
      </c>
      <c r="Y425" s="189">
        <v>63</v>
      </c>
      <c r="Z425" s="189">
        <v>60</v>
      </c>
      <c r="AA425" s="189">
        <v>317</v>
      </c>
      <c r="AB425" s="189">
        <v>287</v>
      </c>
      <c r="AC425" s="189">
        <v>242</v>
      </c>
      <c r="AD425" s="189">
        <v>300</v>
      </c>
      <c r="AE425" s="189">
        <v>253</v>
      </c>
      <c r="AF425" s="189">
        <v>247</v>
      </c>
      <c r="AG425" s="189">
        <v>199</v>
      </c>
      <c r="AH425" s="189">
        <v>203</v>
      </c>
      <c r="AI425" s="189">
        <v>162</v>
      </c>
      <c r="AJ425" s="189">
        <v>122</v>
      </c>
      <c r="AK425" s="189">
        <v>71</v>
      </c>
      <c r="AL425" s="189">
        <v>48</v>
      </c>
      <c r="AM425" s="189">
        <v>30</v>
      </c>
      <c r="AN425" s="190">
        <v>27</v>
      </c>
      <c r="AO425" s="191">
        <v>4</v>
      </c>
      <c r="AP425" s="189">
        <v>19</v>
      </c>
      <c r="AQ425" s="190">
        <v>18</v>
      </c>
      <c r="AR425" s="192">
        <v>46</v>
      </c>
      <c r="AS425" s="193">
        <v>1691</v>
      </c>
      <c r="AT425" s="191">
        <v>154</v>
      </c>
      <c r="AU425" s="189">
        <v>177</v>
      </c>
      <c r="AV425" s="190">
        <v>775</v>
      </c>
      <c r="AW425" s="194">
        <v>94</v>
      </c>
      <c r="AX425" s="119" t="s">
        <v>72</v>
      </c>
      <c r="AY425" s="155" t="s">
        <v>217</v>
      </c>
      <c r="AZ425" s="156" t="s">
        <v>1063</v>
      </c>
    </row>
    <row r="426" spans="1:52" s="93" customFormat="1" ht="16.5" hidden="1" customHeight="1" x14ac:dyDescent="0.2">
      <c r="A426" s="139">
        <v>220900</v>
      </c>
      <c r="B426" s="140"/>
      <c r="C426" s="140"/>
      <c r="D426" s="195" t="s">
        <v>20</v>
      </c>
      <c r="E426" s="196"/>
      <c r="F426" s="143">
        <f t="shared" si="150"/>
        <v>226441</v>
      </c>
      <c r="G426" s="143">
        <f t="shared" ref="G426:AW426" si="168">SUM(G428+G436+G440+G443+G453+G458+G462+G473+G477+G486+G489+G497+G502+G506)</f>
        <v>4626</v>
      </c>
      <c r="H426" s="143">
        <f t="shared" si="168"/>
        <v>4488</v>
      </c>
      <c r="I426" s="143">
        <f t="shared" si="168"/>
        <v>4633</v>
      </c>
      <c r="J426" s="143">
        <f t="shared" si="168"/>
        <v>4457</v>
      </c>
      <c r="K426" s="143">
        <f t="shared" si="168"/>
        <v>4708</v>
      </c>
      <c r="L426" s="143">
        <f t="shared" si="168"/>
        <v>4103</v>
      </c>
      <c r="M426" s="143">
        <f t="shared" si="168"/>
        <v>4311</v>
      </c>
      <c r="N426" s="143">
        <f t="shared" si="168"/>
        <v>4534</v>
      </c>
      <c r="O426" s="143">
        <f t="shared" si="168"/>
        <v>4386</v>
      </c>
      <c r="P426" s="143">
        <f t="shared" si="168"/>
        <v>4367</v>
      </c>
      <c r="Q426" s="143">
        <f t="shared" si="168"/>
        <v>4279</v>
      </c>
      <c r="R426" s="143">
        <f t="shared" si="168"/>
        <v>4326</v>
      </c>
      <c r="S426" s="143">
        <f t="shared" si="168"/>
        <v>4309</v>
      </c>
      <c r="T426" s="143">
        <f t="shared" si="168"/>
        <v>4288</v>
      </c>
      <c r="U426" s="143">
        <f t="shared" si="168"/>
        <v>4082</v>
      </c>
      <c r="V426" s="143">
        <f t="shared" si="168"/>
        <v>3981</v>
      </c>
      <c r="W426" s="143">
        <f t="shared" si="168"/>
        <v>3844</v>
      </c>
      <c r="X426" s="143">
        <f t="shared" si="168"/>
        <v>3721</v>
      </c>
      <c r="Y426" s="143">
        <f t="shared" si="168"/>
        <v>3683</v>
      </c>
      <c r="Z426" s="143">
        <f t="shared" si="168"/>
        <v>3624</v>
      </c>
      <c r="AA426" s="143">
        <f t="shared" si="168"/>
        <v>16496</v>
      </c>
      <c r="AB426" s="143">
        <f t="shared" si="168"/>
        <v>16796</v>
      </c>
      <c r="AC426" s="143">
        <f t="shared" si="168"/>
        <v>16451</v>
      </c>
      <c r="AD426" s="143">
        <f t="shared" si="168"/>
        <v>15856</v>
      </c>
      <c r="AE426" s="143">
        <f t="shared" si="168"/>
        <v>15507</v>
      </c>
      <c r="AF426" s="143">
        <f t="shared" si="168"/>
        <v>13029</v>
      </c>
      <c r="AG426" s="143">
        <f t="shared" si="168"/>
        <v>12271</v>
      </c>
      <c r="AH426" s="143">
        <f t="shared" si="168"/>
        <v>11242</v>
      </c>
      <c r="AI426" s="143">
        <f t="shared" si="168"/>
        <v>8792</v>
      </c>
      <c r="AJ426" s="143">
        <f t="shared" si="168"/>
        <v>6025</v>
      </c>
      <c r="AK426" s="143">
        <f t="shared" si="168"/>
        <v>4020</v>
      </c>
      <c r="AL426" s="143">
        <f t="shared" si="168"/>
        <v>2472</v>
      </c>
      <c r="AM426" s="143">
        <f t="shared" si="168"/>
        <v>1498</v>
      </c>
      <c r="AN426" s="143">
        <f t="shared" si="168"/>
        <v>1236</v>
      </c>
      <c r="AO426" s="143">
        <f t="shared" si="168"/>
        <v>244</v>
      </c>
      <c r="AP426" s="143">
        <f t="shared" si="168"/>
        <v>2379</v>
      </c>
      <c r="AQ426" s="143">
        <f t="shared" si="168"/>
        <v>2247</v>
      </c>
      <c r="AR426" s="143">
        <f t="shared" si="168"/>
        <v>5591</v>
      </c>
      <c r="AS426" s="143">
        <f t="shared" si="168"/>
        <v>106156</v>
      </c>
      <c r="AT426" s="143">
        <f t="shared" si="168"/>
        <v>10688</v>
      </c>
      <c r="AU426" s="143">
        <f t="shared" si="168"/>
        <v>9260</v>
      </c>
      <c r="AV426" s="143">
        <f t="shared" si="168"/>
        <v>42761</v>
      </c>
      <c r="AW426" s="143">
        <f t="shared" si="168"/>
        <v>5996</v>
      </c>
      <c r="AX426" s="148"/>
      <c r="AY426" s="132"/>
      <c r="AZ426" s="133"/>
    </row>
    <row r="427" spans="1:52" s="183" customFormat="1" ht="16.5" hidden="1" customHeight="1" x14ac:dyDescent="0.2">
      <c r="A427" s="110"/>
      <c r="B427" s="107"/>
      <c r="C427" s="108"/>
      <c r="D427" s="105"/>
      <c r="E427" s="122"/>
      <c r="F427" s="149">
        <f t="shared" si="150"/>
        <v>100.00000000000001</v>
      </c>
      <c r="G427" s="150">
        <f>G$425*100/$F425</f>
        <v>0.99408919935518536</v>
      </c>
      <c r="H427" s="150">
        <f t="shared" ref="H427:AW427" si="169">H$425*100/$F425</f>
        <v>1.1821601289629231</v>
      </c>
      <c r="I427" s="150">
        <f t="shared" si="169"/>
        <v>1.2627619559376679</v>
      </c>
      <c r="J427" s="150">
        <f t="shared" si="169"/>
        <v>1.3433637829124128</v>
      </c>
      <c r="K427" s="150">
        <f t="shared" si="169"/>
        <v>1.8807092960773777</v>
      </c>
      <c r="L427" s="150">
        <f t="shared" si="169"/>
        <v>1.5583019881783986</v>
      </c>
      <c r="M427" s="150">
        <f t="shared" si="169"/>
        <v>1.9344438473938743</v>
      </c>
      <c r="N427" s="150">
        <f t="shared" si="169"/>
        <v>1.6389038151531434</v>
      </c>
      <c r="O427" s="150">
        <f t="shared" si="169"/>
        <v>1.6120365394948952</v>
      </c>
      <c r="P427" s="150">
        <f t="shared" si="169"/>
        <v>1.3970983342289092</v>
      </c>
      <c r="Q427" s="150">
        <f t="shared" si="169"/>
        <v>1.6926383664696401</v>
      </c>
      <c r="R427" s="150">
        <f t="shared" si="169"/>
        <v>1.5583019881783986</v>
      </c>
      <c r="S427" s="150">
        <f t="shared" si="169"/>
        <v>2.4717893605588395</v>
      </c>
      <c r="T427" s="150">
        <f t="shared" si="169"/>
        <v>1.477700161203654</v>
      </c>
      <c r="U427" s="150">
        <f t="shared" si="169"/>
        <v>1.6926383664696401</v>
      </c>
      <c r="V427" s="150">
        <f t="shared" si="169"/>
        <v>1.8269747447608813</v>
      </c>
      <c r="W427" s="150">
        <f t="shared" si="169"/>
        <v>1.8269747447608813</v>
      </c>
      <c r="X427" s="150">
        <f t="shared" si="169"/>
        <v>1.9613111230521225</v>
      </c>
      <c r="Y427" s="150">
        <f t="shared" si="169"/>
        <v>1.6926383664696401</v>
      </c>
      <c r="Z427" s="150">
        <f t="shared" si="169"/>
        <v>1.6120365394948952</v>
      </c>
      <c r="AA427" s="150">
        <f t="shared" si="169"/>
        <v>8.5169263836646962</v>
      </c>
      <c r="AB427" s="150">
        <f t="shared" si="169"/>
        <v>7.7109081139172488</v>
      </c>
      <c r="AC427" s="150">
        <f t="shared" si="169"/>
        <v>6.5018807092960778</v>
      </c>
      <c r="AD427" s="150">
        <f t="shared" si="169"/>
        <v>8.0601826974744757</v>
      </c>
      <c r="AE427" s="150">
        <f t="shared" si="169"/>
        <v>6.7974207415368078</v>
      </c>
      <c r="AF427" s="150">
        <f t="shared" si="169"/>
        <v>6.636217087587319</v>
      </c>
      <c r="AG427" s="150">
        <f t="shared" si="169"/>
        <v>5.3465878559914026</v>
      </c>
      <c r="AH427" s="150">
        <f t="shared" si="169"/>
        <v>5.4540569586243954</v>
      </c>
      <c r="AI427" s="150">
        <f t="shared" si="169"/>
        <v>4.3524986566362172</v>
      </c>
      <c r="AJ427" s="150">
        <f t="shared" si="169"/>
        <v>3.2778076303062869</v>
      </c>
      <c r="AK427" s="150">
        <f t="shared" si="169"/>
        <v>1.9075765717356261</v>
      </c>
      <c r="AL427" s="150">
        <f t="shared" si="169"/>
        <v>1.2896292315959161</v>
      </c>
      <c r="AM427" s="150">
        <f t="shared" si="169"/>
        <v>0.80601826974744761</v>
      </c>
      <c r="AN427" s="151">
        <f t="shared" si="169"/>
        <v>0.7254164427727029</v>
      </c>
      <c r="AO427" s="152">
        <f t="shared" si="169"/>
        <v>0.10746910263299302</v>
      </c>
      <c r="AP427" s="150">
        <f t="shared" si="169"/>
        <v>0.51047823750671684</v>
      </c>
      <c r="AQ427" s="151">
        <f t="shared" si="169"/>
        <v>0.48361096184846858</v>
      </c>
      <c r="AR427" s="153">
        <f t="shared" si="169"/>
        <v>1.2358946802794197</v>
      </c>
      <c r="AS427" s="154">
        <f t="shared" si="169"/>
        <v>45.432563138097798</v>
      </c>
      <c r="AT427" s="152">
        <f t="shared" si="169"/>
        <v>4.1375604513702307</v>
      </c>
      <c r="AU427" s="150">
        <f t="shared" si="169"/>
        <v>4.7555077915099409</v>
      </c>
      <c r="AV427" s="151">
        <f t="shared" si="169"/>
        <v>20.822138635142398</v>
      </c>
      <c r="AW427" s="154">
        <f t="shared" si="169"/>
        <v>2.5255239118753359</v>
      </c>
      <c r="AX427" s="119"/>
      <c r="AY427" s="155"/>
      <c r="AZ427" s="156"/>
    </row>
    <row r="428" spans="1:52" s="90" customFormat="1" ht="16.5" hidden="1" customHeight="1" x14ac:dyDescent="0.2">
      <c r="A428" s="158">
        <v>220901</v>
      </c>
      <c r="B428" s="158"/>
      <c r="C428" s="158" t="s">
        <v>22</v>
      </c>
      <c r="D428" s="158" t="s">
        <v>81</v>
      </c>
      <c r="E428" s="158">
        <f>SUM(E430:E435)</f>
        <v>100</v>
      </c>
      <c r="F428" s="158">
        <f t="shared" si="150"/>
        <v>84795</v>
      </c>
      <c r="G428" s="158">
        <v>1513</v>
      </c>
      <c r="H428" s="158">
        <v>1343</v>
      </c>
      <c r="I428" s="158">
        <v>1428</v>
      </c>
      <c r="J428" s="158">
        <v>1353</v>
      </c>
      <c r="K428" s="158">
        <v>1638</v>
      </c>
      <c r="L428" s="158">
        <v>1248</v>
      </c>
      <c r="M428" s="158">
        <v>1462</v>
      </c>
      <c r="N428" s="158">
        <v>1554</v>
      </c>
      <c r="O428" s="158">
        <v>1517</v>
      </c>
      <c r="P428" s="158">
        <f t="shared" ref="P428:AD428" si="170">+SUM(P430:P435)</f>
        <v>1519</v>
      </c>
      <c r="Q428" s="158">
        <f t="shared" si="170"/>
        <v>1484</v>
      </c>
      <c r="R428" s="158">
        <f t="shared" si="170"/>
        <v>1563</v>
      </c>
      <c r="S428" s="158">
        <f t="shared" si="170"/>
        <v>1567</v>
      </c>
      <c r="T428" s="158">
        <f t="shared" si="170"/>
        <v>1574</v>
      </c>
      <c r="U428" s="158">
        <f t="shared" si="170"/>
        <v>1501</v>
      </c>
      <c r="V428" s="158">
        <f t="shared" si="170"/>
        <v>1433</v>
      </c>
      <c r="W428" s="158">
        <f t="shared" si="170"/>
        <v>1343</v>
      </c>
      <c r="X428" s="158">
        <f t="shared" si="170"/>
        <v>1337</v>
      </c>
      <c r="Y428" s="158">
        <f t="shared" si="170"/>
        <v>1333</v>
      </c>
      <c r="Z428" s="158">
        <f t="shared" si="170"/>
        <v>1316</v>
      </c>
      <c r="AA428" s="158">
        <f t="shared" si="170"/>
        <v>6185</v>
      </c>
      <c r="AB428" s="158">
        <f t="shared" si="170"/>
        <v>6327</v>
      </c>
      <c r="AC428" s="158">
        <f t="shared" si="170"/>
        <v>6231</v>
      </c>
      <c r="AD428" s="158">
        <f t="shared" si="170"/>
        <v>6140</v>
      </c>
      <c r="AE428" s="158">
        <f t="shared" ref="AE428:AW428" si="171">+SUM(AE430:AE435)</f>
        <v>6125</v>
      </c>
      <c r="AF428" s="158">
        <f t="shared" si="171"/>
        <v>5146</v>
      </c>
      <c r="AG428" s="158">
        <f t="shared" si="171"/>
        <v>4945</v>
      </c>
      <c r="AH428" s="158">
        <f t="shared" si="171"/>
        <v>4560</v>
      </c>
      <c r="AI428" s="158">
        <f t="shared" si="171"/>
        <v>3613</v>
      </c>
      <c r="AJ428" s="158">
        <f t="shared" si="171"/>
        <v>2484</v>
      </c>
      <c r="AK428" s="158">
        <f t="shared" si="171"/>
        <v>1735</v>
      </c>
      <c r="AL428" s="158">
        <f t="shared" si="171"/>
        <v>1076</v>
      </c>
      <c r="AM428" s="158">
        <f t="shared" si="171"/>
        <v>661</v>
      </c>
      <c r="AN428" s="158">
        <f t="shared" si="171"/>
        <v>541</v>
      </c>
      <c r="AO428" s="158">
        <f t="shared" si="171"/>
        <v>86</v>
      </c>
      <c r="AP428" s="158">
        <f t="shared" si="171"/>
        <v>772</v>
      </c>
      <c r="AQ428" s="158">
        <f t="shared" si="171"/>
        <v>741</v>
      </c>
      <c r="AR428" s="158">
        <f t="shared" si="171"/>
        <v>1819</v>
      </c>
      <c r="AS428" s="158">
        <f t="shared" si="171"/>
        <v>38730</v>
      </c>
      <c r="AT428" s="158">
        <f t="shared" si="171"/>
        <v>3717</v>
      </c>
      <c r="AU428" s="158">
        <f t="shared" si="171"/>
        <v>3363</v>
      </c>
      <c r="AV428" s="158">
        <f t="shared" si="171"/>
        <v>15787</v>
      </c>
      <c r="AW428" s="158">
        <f t="shared" si="171"/>
        <v>2066</v>
      </c>
      <c r="AX428" s="119"/>
      <c r="AY428" s="182"/>
      <c r="AZ428" s="162"/>
    </row>
    <row r="429" spans="1:52" s="180" customFormat="1" ht="16.5" hidden="1" customHeight="1" x14ac:dyDescent="0.2">
      <c r="A429" s="109"/>
      <c r="B429" s="104"/>
      <c r="C429" s="106"/>
      <c r="D429" s="105"/>
      <c r="E429" s="122"/>
      <c r="F429" s="149">
        <f t="shared" si="150"/>
        <v>100</v>
      </c>
      <c r="G429" s="150">
        <f>G$428*100/$F428</f>
        <v>1.7843033197712128</v>
      </c>
      <c r="H429" s="150">
        <f t="shared" ref="H429:AW429" si="172">H$428*100/$F428</f>
        <v>1.5838198006957958</v>
      </c>
      <c r="I429" s="150">
        <f t="shared" si="172"/>
        <v>1.6840615602335043</v>
      </c>
      <c r="J429" s="150">
        <f t="shared" si="172"/>
        <v>1.5956129488767026</v>
      </c>
      <c r="K429" s="150">
        <f t="shared" si="172"/>
        <v>1.9317176720325491</v>
      </c>
      <c r="L429" s="150">
        <f t="shared" si="172"/>
        <v>1.4717848929771802</v>
      </c>
      <c r="M429" s="150">
        <f t="shared" si="172"/>
        <v>1.7241582640485877</v>
      </c>
      <c r="N429" s="150">
        <f t="shared" si="172"/>
        <v>1.8326552273129313</v>
      </c>
      <c r="O429" s="150">
        <f t="shared" si="172"/>
        <v>1.7890205790435756</v>
      </c>
      <c r="P429" s="150">
        <f t="shared" si="172"/>
        <v>1.7913792086797571</v>
      </c>
      <c r="Q429" s="150">
        <f t="shared" si="172"/>
        <v>1.7501031900465829</v>
      </c>
      <c r="R429" s="150">
        <f t="shared" si="172"/>
        <v>1.8432690606757474</v>
      </c>
      <c r="S429" s="150">
        <f t="shared" si="172"/>
        <v>1.8479863199481101</v>
      </c>
      <c r="T429" s="150">
        <f t="shared" si="172"/>
        <v>1.8562415236747449</v>
      </c>
      <c r="U429" s="150">
        <f t="shared" si="172"/>
        <v>1.7701515419541247</v>
      </c>
      <c r="V429" s="150">
        <f t="shared" si="172"/>
        <v>1.6899581343239578</v>
      </c>
      <c r="W429" s="150">
        <f t="shared" si="172"/>
        <v>1.5838198006957958</v>
      </c>
      <c r="X429" s="150">
        <f t="shared" si="172"/>
        <v>1.5767439117872517</v>
      </c>
      <c r="Y429" s="150">
        <f t="shared" si="172"/>
        <v>1.5720266525148889</v>
      </c>
      <c r="Z429" s="150">
        <f t="shared" si="172"/>
        <v>1.5519783006073471</v>
      </c>
      <c r="AA429" s="150">
        <f t="shared" si="172"/>
        <v>7.2940621498909133</v>
      </c>
      <c r="AB429" s="150">
        <f t="shared" si="172"/>
        <v>7.4615248540597916</v>
      </c>
      <c r="AC429" s="150">
        <f t="shared" si="172"/>
        <v>7.3483106315230851</v>
      </c>
      <c r="AD429" s="150">
        <f t="shared" si="172"/>
        <v>7.2409929830768327</v>
      </c>
      <c r="AE429" s="150">
        <f t="shared" si="172"/>
        <v>7.2233032608054719</v>
      </c>
      <c r="AF429" s="150">
        <f t="shared" si="172"/>
        <v>6.0687540538946871</v>
      </c>
      <c r="AG429" s="150">
        <f t="shared" si="172"/>
        <v>5.8317117754584586</v>
      </c>
      <c r="AH429" s="150">
        <f t="shared" si="172"/>
        <v>5.3776755704935431</v>
      </c>
      <c r="AI429" s="150">
        <f t="shared" si="172"/>
        <v>4.2608644377616605</v>
      </c>
      <c r="AJ429" s="150">
        <f t="shared" si="172"/>
        <v>2.9294180081372723</v>
      </c>
      <c r="AK429" s="150">
        <f t="shared" si="172"/>
        <v>2.0461112093873459</v>
      </c>
      <c r="AL429" s="150">
        <f t="shared" si="172"/>
        <v>1.2689427442655816</v>
      </c>
      <c r="AM429" s="150">
        <f t="shared" si="172"/>
        <v>0.77952709475794568</v>
      </c>
      <c r="AN429" s="151">
        <f t="shared" si="172"/>
        <v>0.63800931658706295</v>
      </c>
      <c r="AO429" s="152">
        <f t="shared" si="172"/>
        <v>0.10142107435579928</v>
      </c>
      <c r="AP429" s="150">
        <f t="shared" si="172"/>
        <v>0.91043103956601212</v>
      </c>
      <c r="AQ429" s="151">
        <f t="shared" si="172"/>
        <v>0.8738722802052008</v>
      </c>
      <c r="AR429" s="153">
        <f t="shared" si="172"/>
        <v>2.1451736541069639</v>
      </c>
      <c r="AS429" s="154">
        <f t="shared" si="172"/>
        <v>45.6748629046524</v>
      </c>
      <c r="AT429" s="152">
        <f t="shared" si="172"/>
        <v>4.3835131788430921</v>
      </c>
      <c r="AU429" s="150">
        <f t="shared" si="172"/>
        <v>3.9660357332389879</v>
      </c>
      <c r="AV429" s="151">
        <f t="shared" si="172"/>
        <v>18.617843033197712</v>
      </c>
      <c r="AW429" s="154">
        <f t="shared" si="172"/>
        <v>2.4364644141753642</v>
      </c>
      <c r="AX429" s="119"/>
      <c r="AY429" s="155"/>
      <c r="AZ429" s="156"/>
    </row>
    <row r="430" spans="1:52" s="222" customFormat="1" ht="16.5" hidden="1" customHeight="1" x14ac:dyDescent="0.2">
      <c r="A430" s="219">
        <v>220901</v>
      </c>
      <c r="B430" s="165" t="s">
        <v>1064</v>
      </c>
      <c r="C430" s="165" t="s">
        <v>1065</v>
      </c>
      <c r="D430" s="220" t="s">
        <v>1066</v>
      </c>
      <c r="E430" s="122">
        <v>0</v>
      </c>
      <c r="F430" s="213">
        <f t="shared" si="150"/>
        <v>0</v>
      </c>
      <c r="G430" s="174">
        <v>0</v>
      </c>
      <c r="H430" s="174">
        <v>0</v>
      </c>
      <c r="I430" s="174">
        <v>0</v>
      </c>
      <c r="J430" s="174">
        <v>0</v>
      </c>
      <c r="K430" s="174">
        <v>0</v>
      </c>
      <c r="L430" s="174">
        <v>0</v>
      </c>
      <c r="M430" s="174">
        <v>0</v>
      </c>
      <c r="N430" s="174">
        <v>0</v>
      </c>
      <c r="O430" s="174">
        <v>0</v>
      </c>
      <c r="P430" s="174">
        <v>0</v>
      </c>
      <c r="Q430" s="174">
        <v>0</v>
      </c>
      <c r="R430" s="174">
        <v>0</v>
      </c>
      <c r="S430" s="174">
        <v>0</v>
      </c>
      <c r="T430" s="174">
        <v>0</v>
      </c>
      <c r="U430" s="174">
        <v>0</v>
      </c>
      <c r="V430" s="174">
        <v>0</v>
      </c>
      <c r="W430" s="174">
        <v>0</v>
      </c>
      <c r="X430" s="174">
        <v>0</v>
      </c>
      <c r="Y430" s="174">
        <v>0</v>
      </c>
      <c r="Z430" s="174">
        <v>0</v>
      </c>
      <c r="AA430" s="174">
        <v>0</v>
      </c>
      <c r="AB430" s="174">
        <v>0</v>
      </c>
      <c r="AC430" s="174">
        <v>0</v>
      </c>
      <c r="AD430" s="174">
        <v>0</v>
      </c>
      <c r="AE430" s="174">
        <v>0</v>
      </c>
      <c r="AF430" s="174">
        <v>0</v>
      </c>
      <c r="AG430" s="174">
        <v>0</v>
      </c>
      <c r="AH430" s="174">
        <v>0</v>
      </c>
      <c r="AI430" s="174">
        <v>0</v>
      </c>
      <c r="AJ430" s="174">
        <v>0</v>
      </c>
      <c r="AK430" s="174">
        <v>0</v>
      </c>
      <c r="AL430" s="174">
        <v>0</v>
      </c>
      <c r="AM430" s="174">
        <v>0</v>
      </c>
      <c r="AN430" s="175">
        <v>0</v>
      </c>
      <c r="AO430" s="176">
        <v>0</v>
      </c>
      <c r="AP430" s="174">
        <v>0</v>
      </c>
      <c r="AQ430" s="175">
        <v>0</v>
      </c>
      <c r="AR430" s="177">
        <v>0</v>
      </c>
      <c r="AS430" s="178">
        <v>0</v>
      </c>
      <c r="AT430" s="176">
        <v>0</v>
      </c>
      <c r="AU430" s="174">
        <v>0</v>
      </c>
      <c r="AV430" s="175">
        <v>0</v>
      </c>
      <c r="AW430" s="178">
        <v>0</v>
      </c>
      <c r="AX430" s="119" t="s">
        <v>1067</v>
      </c>
      <c r="AY430" s="155" t="s">
        <v>1067</v>
      </c>
      <c r="AZ430" s="156" t="s">
        <v>1068</v>
      </c>
    </row>
    <row r="431" spans="1:52" s="180" customFormat="1" ht="16.5" hidden="1" customHeight="1" x14ac:dyDescent="0.2">
      <c r="A431" s="171">
        <v>220901</v>
      </c>
      <c r="B431" s="165" t="s">
        <v>191</v>
      </c>
      <c r="C431" s="165" t="s">
        <v>1069</v>
      </c>
      <c r="D431" s="172" t="s">
        <v>1070</v>
      </c>
      <c r="E431" s="122">
        <v>42.245307089484236</v>
      </c>
      <c r="F431" s="213">
        <f t="shared" si="150"/>
        <v>35825</v>
      </c>
      <c r="G431" s="174">
        <v>639</v>
      </c>
      <c r="H431" s="174">
        <v>568</v>
      </c>
      <c r="I431" s="174">
        <v>603</v>
      </c>
      <c r="J431" s="174">
        <v>572</v>
      </c>
      <c r="K431" s="174">
        <v>692</v>
      </c>
      <c r="L431" s="174">
        <v>527</v>
      </c>
      <c r="M431" s="174">
        <v>617</v>
      </c>
      <c r="N431" s="174">
        <v>656</v>
      </c>
      <c r="O431" s="174">
        <v>640</v>
      </c>
      <c r="P431" s="174">
        <v>641</v>
      </c>
      <c r="Q431" s="174">
        <v>627</v>
      </c>
      <c r="R431" s="174">
        <v>659</v>
      </c>
      <c r="S431" s="174">
        <v>663</v>
      </c>
      <c r="T431" s="174">
        <v>665</v>
      </c>
      <c r="U431" s="174">
        <v>635</v>
      </c>
      <c r="V431" s="174">
        <v>606</v>
      </c>
      <c r="W431" s="174">
        <v>568</v>
      </c>
      <c r="X431" s="174">
        <v>565</v>
      </c>
      <c r="Y431" s="174">
        <v>564</v>
      </c>
      <c r="Z431" s="174">
        <v>555</v>
      </c>
      <c r="AA431" s="174">
        <v>2613</v>
      </c>
      <c r="AB431" s="174">
        <v>2673</v>
      </c>
      <c r="AC431" s="174">
        <v>2633</v>
      </c>
      <c r="AD431" s="174">
        <v>2594</v>
      </c>
      <c r="AE431" s="174">
        <v>2588</v>
      </c>
      <c r="AF431" s="174">
        <v>2174</v>
      </c>
      <c r="AG431" s="174">
        <v>2088</v>
      </c>
      <c r="AH431" s="174">
        <v>1928</v>
      </c>
      <c r="AI431" s="174">
        <v>1526</v>
      </c>
      <c r="AJ431" s="174">
        <v>1050</v>
      </c>
      <c r="AK431" s="174">
        <v>733</v>
      </c>
      <c r="AL431" s="174">
        <v>455</v>
      </c>
      <c r="AM431" s="174">
        <v>280</v>
      </c>
      <c r="AN431" s="175">
        <v>228</v>
      </c>
      <c r="AO431" s="176">
        <v>35</v>
      </c>
      <c r="AP431" s="174">
        <v>326</v>
      </c>
      <c r="AQ431" s="175">
        <v>313</v>
      </c>
      <c r="AR431" s="177">
        <v>767</v>
      </c>
      <c r="AS431" s="178">
        <v>16362</v>
      </c>
      <c r="AT431" s="176">
        <v>1571</v>
      </c>
      <c r="AU431" s="174">
        <v>1421</v>
      </c>
      <c r="AV431" s="175">
        <v>6670</v>
      </c>
      <c r="AW431" s="178">
        <v>873</v>
      </c>
      <c r="AX431" s="119" t="s">
        <v>1071</v>
      </c>
      <c r="AY431" s="155" t="s">
        <v>81</v>
      </c>
      <c r="AZ431" s="156" t="s">
        <v>1072</v>
      </c>
    </row>
    <row r="432" spans="1:52" s="180" customFormat="1" ht="16.5" hidden="1" customHeight="1" x14ac:dyDescent="0.2">
      <c r="A432" s="171">
        <v>220901</v>
      </c>
      <c r="B432" s="165" t="s">
        <v>204</v>
      </c>
      <c r="C432" s="165" t="s">
        <v>1073</v>
      </c>
      <c r="D432" s="172" t="s">
        <v>1074</v>
      </c>
      <c r="E432" s="122">
        <v>2.0229633679606343</v>
      </c>
      <c r="F432" s="213">
        <f t="shared" si="150"/>
        <v>1715</v>
      </c>
      <c r="G432" s="174">
        <v>31</v>
      </c>
      <c r="H432" s="174">
        <v>27</v>
      </c>
      <c r="I432" s="174">
        <v>29</v>
      </c>
      <c r="J432" s="174">
        <v>27</v>
      </c>
      <c r="K432" s="174">
        <v>33</v>
      </c>
      <c r="L432" s="174">
        <v>25</v>
      </c>
      <c r="M432" s="174">
        <v>30</v>
      </c>
      <c r="N432" s="174">
        <v>31</v>
      </c>
      <c r="O432" s="174">
        <v>31</v>
      </c>
      <c r="P432" s="174">
        <v>31</v>
      </c>
      <c r="Q432" s="174">
        <v>30</v>
      </c>
      <c r="R432" s="174">
        <v>32</v>
      </c>
      <c r="S432" s="174">
        <v>32</v>
      </c>
      <c r="T432" s="174">
        <v>32</v>
      </c>
      <c r="U432" s="174">
        <v>30</v>
      </c>
      <c r="V432" s="174">
        <v>29</v>
      </c>
      <c r="W432" s="174">
        <v>27</v>
      </c>
      <c r="X432" s="174">
        <v>27</v>
      </c>
      <c r="Y432" s="174">
        <v>27</v>
      </c>
      <c r="Z432" s="174">
        <v>27</v>
      </c>
      <c r="AA432" s="174">
        <v>125</v>
      </c>
      <c r="AB432" s="174">
        <v>128</v>
      </c>
      <c r="AC432" s="174">
        <v>126</v>
      </c>
      <c r="AD432" s="174">
        <v>124</v>
      </c>
      <c r="AE432" s="174">
        <v>124</v>
      </c>
      <c r="AF432" s="174">
        <v>104</v>
      </c>
      <c r="AG432" s="174">
        <v>100</v>
      </c>
      <c r="AH432" s="174">
        <v>92</v>
      </c>
      <c r="AI432" s="174">
        <v>73</v>
      </c>
      <c r="AJ432" s="174">
        <v>50</v>
      </c>
      <c r="AK432" s="174">
        <v>35</v>
      </c>
      <c r="AL432" s="174">
        <v>22</v>
      </c>
      <c r="AM432" s="174">
        <v>13</v>
      </c>
      <c r="AN432" s="175">
        <v>11</v>
      </c>
      <c r="AO432" s="176">
        <v>2</v>
      </c>
      <c r="AP432" s="174">
        <v>16</v>
      </c>
      <c r="AQ432" s="175">
        <v>15</v>
      </c>
      <c r="AR432" s="177">
        <v>37</v>
      </c>
      <c r="AS432" s="178">
        <v>783</v>
      </c>
      <c r="AT432" s="176">
        <v>75</v>
      </c>
      <c r="AU432" s="174">
        <v>68</v>
      </c>
      <c r="AV432" s="175">
        <v>319</v>
      </c>
      <c r="AW432" s="178">
        <v>42</v>
      </c>
      <c r="AX432" s="119" t="s">
        <v>1071</v>
      </c>
      <c r="AY432" s="155" t="s">
        <v>81</v>
      </c>
      <c r="AZ432" s="156" t="s">
        <v>1075</v>
      </c>
    </row>
    <row r="433" spans="1:79" s="180" customFormat="1" ht="16.5" hidden="1" customHeight="1" x14ac:dyDescent="0.2">
      <c r="A433" s="171">
        <v>220901</v>
      </c>
      <c r="B433" s="165" t="s">
        <v>200</v>
      </c>
      <c r="C433" s="165" t="s">
        <v>1076</v>
      </c>
      <c r="D433" s="172" t="s">
        <v>1077</v>
      </c>
      <c r="E433" s="122">
        <v>22.684787419615194</v>
      </c>
      <c r="F433" s="213">
        <f t="shared" si="150"/>
        <v>19236</v>
      </c>
      <c r="G433" s="174">
        <v>343</v>
      </c>
      <c r="H433" s="174">
        <v>305</v>
      </c>
      <c r="I433" s="174">
        <v>324</v>
      </c>
      <c r="J433" s="174">
        <v>307</v>
      </c>
      <c r="K433" s="174">
        <v>372</v>
      </c>
      <c r="L433" s="174">
        <v>283</v>
      </c>
      <c r="M433" s="174">
        <v>332</v>
      </c>
      <c r="N433" s="174">
        <v>353</v>
      </c>
      <c r="O433" s="174">
        <v>344</v>
      </c>
      <c r="P433" s="174">
        <v>345</v>
      </c>
      <c r="Q433" s="174">
        <v>337</v>
      </c>
      <c r="R433" s="174">
        <v>355</v>
      </c>
      <c r="S433" s="174">
        <v>355</v>
      </c>
      <c r="T433" s="174">
        <v>357</v>
      </c>
      <c r="U433" s="174">
        <v>340</v>
      </c>
      <c r="V433" s="174">
        <v>325</v>
      </c>
      <c r="W433" s="174">
        <v>305</v>
      </c>
      <c r="X433" s="174">
        <v>303</v>
      </c>
      <c r="Y433" s="174">
        <v>302</v>
      </c>
      <c r="Z433" s="174">
        <v>299</v>
      </c>
      <c r="AA433" s="174">
        <v>1403</v>
      </c>
      <c r="AB433" s="174">
        <v>1435</v>
      </c>
      <c r="AC433" s="174">
        <v>1413</v>
      </c>
      <c r="AD433" s="174">
        <v>1393</v>
      </c>
      <c r="AE433" s="174">
        <v>1389</v>
      </c>
      <c r="AF433" s="174">
        <v>1167</v>
      </c>
      <c r="AG433" s="174">
        <v>1122</v>
      </c>
      <c r="AH433" s="174">
        <v>1034</v>
      </c>
      <c r="AI433" s="174">
        <v>820</v>
      </c>
      <c r="AJ433" s="174">
        <v>563</v>
      </c>
      <c r="AK433" s="174">
        <v>394</v>
      </c>
      <c r="AL433" s="174">
        <v>244</v>
      </c>
      <c r="AM433" s="174">
        <v>150</v>
      </c>
      <c r="AN433" s="175">
        <v>123</v>
      </c>
      <c r="AO433" s="176">
        <v>20</v>
      </c>
      <c r="AP433" s="174">
        <v>175</v>
      </c>
      <c r="AQ433" s="175">
        <v>168</v>
      </c>
      <c r="AR433" s="177">
        <v>413</v>
      </c>
      <c r="AS433" s="178">
        <v>8786</v>
      </c>
      <c r="AT433" s="176">
        <v>843</v>
      </c>
      <c r="AU433" s="174">
        <v>763</v>
      </c>
      <c r="AV433" s="175">
        <v>3581</v>
      </c>
      <c r="AW433" s="178">
        <v>469</v>
      </c>
      <c r="AX433" s="119" t="s">
        <v>1071</v>
      </c>
      <c r="AY433" s="155" t="s">
        <v>81</v>
      </c>
      <c r="AZ433" s="156" t="s">
        <v>1078</v>
      </c>
    </row>
    <row r="434" spans="1:79" s="180" customFormat="1" ht="16.5" hidden="1" customHeight="1" x14ac:dyDescent="0.2">
      <c r="A434" s="171">
        <v>220901</v>
      </c>
      <c r="B434" s="165" t="s">
        <v>204</v>
      </c>
      <c r="C434" s="165" t="s">
        <v>1079</v>
      </c>
      <c r="D434" s="172" t="s">
        <v>1080</v>
      </c>
      <c r="E434" s="122">
        <v>11.193990991694655</v>
      </c>
      <c r="F434" s="213">
        <f t="shared" si="150"/>
        <v>9488</v>
      </c>
      <c r="G434" s="174">
        <v>169</v>
      </c>
      <c r="H434" s="174">
        <v>150</v>
      </c>
      <c r="I434" s="174">
        <v>160</v>
      </c>
      <c r="J434" s="174">
        <v>151</v>
      </c>
      <c r="K434" s="174">
        <v>183</v>
      </c>
      <c r="L434" s="174">
        <v>140</v>
      </c>
      <c r="M434" s="174">
        <v>164</v>
      </c>
      <c r="N434" s="174">
        <v>174</v>
      </c>
      <c r="O434" s="174">
        <v>170</v>
      </c>
      <c r="P434" s="174">
        <v>170</v>
      </c>
      <c r="Q434" s="174">
        <v>166</v>
      </c>
      <c r="R434" s="174">
        <v>175</v>
      </c>
      <c r="S434" s="174">
        <v>175</v>
      </c>
      <c r="T434" s="174">
        <v>176</v>
      </c>
      <c r="U434" s="174">
        <v>168</v>
      </c>
      <c r="V434" s="174">
        <v>160</v>
      </c>
      <c r="W434" s="174">
        <v>150</v>
      </c>
      <c r="X434" s="174">
        <v>150</v>
      </c>
      <c r="Y434" s="174">
        <v>149</v>
      </c>
      <c r="Z434" s="174">
        <v>147</v>
      </c>
      <c r="AA434" s="174">
        <v>692</v>
      </c>
      <c r="AB434" s="174">
        <v>708</v>
      </c>
      <c r="AC434" s="174">
        <v>697</v>
      </c>
      <c r="AD434" s="174">
        <v>687</v>
      </c>
      <c r="AE434" s="174">
        <v>686</v>
      </c>
      <c r="AF434" s="174">
        <v>576</v>
      </c>
      <c r="AG434" s="174">
        <v>554</v>
      </c>
      <c r="AH434" s="174">
        <v>510</v>
      </c>
      <c r="AI434" s="174">
        <v>404</v>
      </c>
      <c r="AJ434" s="174">
        <v>278</v>
      </c>
      <c r="AK434" s="174">
        <v>194</v>
      </c>
      <c r="AL434" s="174">
        <v>120</v>
      </c>
      <c r="AM434" s="174">
        <v>74</v>
      </c>
      <c r="AN434" s="175">
        <v>61</v>
      </c>
      <c r="AO434" s="176">
        <v>10</v>
      </c>
      <c r="AP434" s="174">
        <v>86</v>
      </c>
      <c r="AQ434" s="175">
        <v>83</v>
      </c>
      <c r="AR434" s="177">
        <v>204</v>
      </c>
      <c r="AS434" s="178">
        <v>4335</v>
      </c>
      <c r="AT434" s="176">
        <v>416</v>
      </c>
      <c r="AU434" s="174">
        <v>376</v>
      </c>
      <c r="AV434" s="175">
        <v>1767</v>
      </c>
      <c r="AW434" s="178">
        <v>231</v>
      </c>
      <c r="AX434" s="119" t="s">
        <v>1071</v>
      </c>
      <c r="AY434" s="155" t="s">
        <v>81</v>
      </c>
      <c r="AZ434" s="156" t="s">
        <v>1081</v>
      </c>
    </row>
    <row r="435" spans="1:79" s="183" customFormat="1" ht="16.5" hidden="1" customHeight="1" x14ac:dyDescent="0.2">
      <c r="A435" s="171">
        <v>220901</v>
      </c>
      <c r="B435" s="165" t="s">
        <v>191</v>
      </c>
      <c r="C435" s="165" t="s">
        <v>1082</v>
      </c>
      <c r="D435" s="172" t="s">
        <v>1083</v>
      </c>
      <c r="E435" s="122">
        <v>21.852951131245284</v>
      </c>
      <c r="F435" s="213">
        <f t="shared" si="150"/>
        <v>18531</v>
      </c>
      <c r="G435" s="174">
        <v>331</v>
      </c>
      <c r="H435" s="174">
        <v>293</v>
      </c>
      <c r="I435" s="174">
        <v>312</v>
      </c>
      <c r="J435" s="174">
        <v>296</v>
      </c>
      <c r="K435" s="174">
        <v>358</v>
      </c>
      <c r="L435" s="174">
        <v>273</v>
      </c>
      <c r="M435" s="174">
        <v>319</v>
      </c>
      <c r="N435" s="174">
        <v>340</v>
      </c>
      <c r="O435" s="174">
        <v>332</v>
      </c>
      <c r="P435" s="174">
        <v>332</v>
      </c>
      <c r="Q435" s="174">
        <v>324</v>
      </c>
      <c r="R435" s="174">
        <v>342</v>
      </c>
      <c r="S435" s="174">
        <v>342</v>
      </c>
      <c r="T435" s="174">
        <v>344</v>
      </c>
      <c r="U435" s="174">
        <v>328</v>
      </c>
      <c r="V435" s="174">
        <v>313</v>
      </c>
      <c r="W435" s="174">
        <v>293</v>
      </c>
      <c r="X435" s="174">
        <v>292</v>
      </c>
      <c r="Y435" s="174">
        <v>291</v>
      </c>
      <c r="Z435" s="174">
        <v>288</v>
      </c>
      <c r="AA435" s="174">
        <v>1352</v>
      </c>
      <c r="AB435" s="174">
        <v>1383</v>
      </c>
      <c r="AC435" s="174">
        <v>1362</v>
      </c>
      <c r="AD435" s="174">
        <v>1342</v>
      </c>
      <c r="AE435" s="174">
        <v>1338</v>
      </c>
      <c r="AF435" s="174">
        <v>1125</v>
      </c>
      <c r="AG435" s="174">
        <v>1081</v>
      </c>
      <c r="AH435" s="174">
        <v>996</v>
      </c>
      <c r="AI435" s="174">
        <v>790</v>
      </c>
      <c r="AJ435" s="174">
        <v>543</v>
      </c>
      <c r="AK435" s="174">
        <v>379</v>
      </c>
      <c r="AL435" s="174">
        <v>235</v>
      </c>
      <c r="AM435" s="174">
        <v>144</v>
      </c>
      <c r="AN435" s="175">
        <v>118</v>
      </c>
      <c r="AO435" s="176">
        <v>19</v>
      </c>
      <c r="AP435" s="174">
        <v>169</v>
      </c>
      <c r="AQ435" s="175">
        <v>162</v>
      </c>
      <c r="AR435" s="177">
        <v>398</v>
      </c>
      <c r="AS435" s="178">
        <v>8464</v>
      </c>
      <c r="AT435" s="176">
        <v>812</v>
      </c>
      <c r="AU435" s="174">
        <v>735</v>
      </c>
      <c r="AV435" s="175">
        <v>3450</v>
      </c>
      <c r="AW435" s="178">
        <v>451</v>
      </c>
      <c r="AX435" s="119" t="s">
        <v>1071</v>
      </c>
      <c r="AY435" s="155" t="s">
        <v>81</v>
      </c>
      <c r="AZ435" s="156" t="s">
        <v>1084</v>
      </c>
    </row>
    <row r="436" spans="1:79" s="90" customFormat="1" ht="16.5" hidden="1" customHeight="1" x14ac:dyDescent="0.2">
      <c r="A436" s="158">
        <v>220902</v>
      </c>
      <c r="B436" s="158"/>
      <c r="C436" s="158" t="s">
        <v>22</v>
      </c>
      <c r="D436" s="158" t="s">
        <v>82</v>
      </c>
      <c r="E436" s="158">
        <f>SUM(E438:E439)</f>
        <v>100</v>
      </c>
      <c r="F436" s="158">
        <f t="shared" si="150"/>
        <v>938</v>
      </c>
      <c r="G436" s="158">
        <v>11</v>
      </c>
      <c r="H436" s="158">
        <v>18</v>
      </c>
      <c r="I436" s="158">
        <v>8</v>
      </c>
      <c r="J436" s="158">
        <v>13</v>
      </c>
      <c r="K436" s="158">
        <v>14</v>
      </c>
      <c r="L436" s="158">
        <v>12</v>
      </c>
      <c r="M436" s="158">
        <v>15</v>
      </c>
      <c r="N436" s="158">
        <v>12</v>
      </c>
      <c r="O436" s="158">
        <v>17</v>
      </c>
      <c r="P436" s="158">
        <v>15</v>
      </c>
      <c r="Q436" s="158">
        <f t="shared" ref="Q436:AD436" si="173">+SUM(Q438:Q439)</f>
        <v>7</v>
      </c>
      <c r="R436" s="158">
        <f t="shared" si="173"/>
        <v>9</v>
      </c>
      <c r="S436" s="158">
        <f t="shared" si="173"/>
        <v>16</v>
      </c>
      <c r="T436" s="158">
        <f t="shared" si="173"/>
        <v>14</v>
      </c>
      <c r="U436" s="158">
        <f t="shared" si="173"/>
        <v>15</v>
      </c>
      <c r="V436" s="158">
        <f t="shared" si="173"/>
        <v>12</v>
      </c>
      <c r="W436" s="158">
        <f t="shared" si="173"/>
        <v>10</v>
      </c>
      <c r="X436" s="158">
        <f t="shared" si="173"/>
        <v>14</v>
      </c>
      <c r="Y436" s="158">
        <f t="shared" si="173"/>
        <v>9</v>
      </c>
      <c r="Z436" s="158">
        <f t="shared" si="173"/>
        <v>16</v>
      </c>
      <c r="AA436" s="158">
        <f t="shared" si="173"/>
        <v>52</v>
      </c>
      <c r="AB436" s="158">
        <f t="shared" si="173"/>
        <v>50</v>
      </c>
      <c r="AC436" s="158">
        <f t="shared" si="173"/>
        <v>55</v>
      </c>
      <c r="AD436" s="158">
        <f t="shared" si="173"/>
        <v>71</v>
      </c>
      <c r="AE436" s="158">
        <f t="shared" ref="AE436:AW436" si="174">+SUM(AE438:AE439)</f>
        <v>81</v>
      </c>
      <c r="AF436" s="158">
        <f t="shared" si="174"/>
        <v>70</v>
      </c>
      <c r="AG436" s="158">
        <f t="shared" si="174"/>
        <v>82</v>
      </c>
      <c r="AH436" s="158">
        <f t="shared" si="174"/>
        <v>69</v>
      </c>
      <c r="AI436" s="158">
        <f t="shared" si="174"/>
        <v>51</v>
      </c>
      <c r="AJ436" s="158">
        <f t="shared" si="174"/>
        <v>39</v>
      </c>
      <c r="AK436" s="158">
        <f t="shared" si="174"/>
        <v>22</v>
      </c>
      <c r="AL436" s="158">
        <f t="shared" si="174"/>
        <v>22</v>
      </c>
      <c r="AM436" s="158">
        <f t="shared" si="174"/>
        <v>10</v>
      </c>
      <c r="AN436" s="158">
        <f t="shared" si="174"/>
        <v>7</v>
      </c>
      <c r="AO436" s="158">
        <f t="shared" si="174"/>
        <v>0</v>
      </c>
      <c r="AP436" s="158">
        <f t="shared" si="174"/>
        <v>8</v>
      </c>
      <c r="AQ436" s="158">
        <f t="shared" si="174"/>
        <v>3</v>
      </c>
      <c r="AR436" s="158">
        <f t="shared" si="174"/>
        <v>13</v>
      </c>
      <c r="AS436" s="158">
        <f t="shared" si="174"/>
        <v>344</v>
      </c>
      <c r="AT436" s="158">
        <f t="shared" si="174"/>
        <v>29</v>
      </c>
      <c r="AU436" s="158">
        <f t="shared" si="174"/>
        <v>26</v>
      </c>
      <c r="AV436" s="158">
        <f t="shared" si="174"/>
        <v>117</v>
      </c>
      <c r="AW436" s="158">
        <f t="shared" si="174"/>
        <v>42</v>
      </c>
      <c r="AX436" s="119"/>
      <c r="AY436" s="182"/>
      <c r="AZ436" s="162"/>
    </row>
    <row r="437" spans="1:79" s="180" customFormat="1" ht="16.5" hidden="1" customHeight="1" x14ac:dyDescent="0.2">
      <c r="A437" s="109"/>
      <c r="B437" s="104"/>
      <c r="C437" s="106"/>
      <c r="D437" s="105"/>
      <c r="E437" s="122"/>
      <c r="F437" s="149">
        <f t="shared" si="150"/>
        <v>100.00000000000004</v>
      </c>
      <c r="G437" s="150">
        <f>G$436*100/$F436</f>
        <v>1.1727078891257996</v>
      </c>
      <c r="H437" s="150">
        <f t="shared" ref="H437:AW437" si="175">H$436*100/$F436</f>
        <v>1.9189765458422174</v>
      </c>
      <c r="I437" s="150">
        <f t="shared" si="175"/>
        <v>0.85287846481876328</v>
      </c>
      <c r="J437" s="150">
        <f t="shared" si="175"/>
        <v>1.3859275053304905</v>
      </c>
      <c r="K437" s="150">
        <f t="shared" si="175"/>
        <v>1.4925373134328359</v>
      </c>
      <c r="L437" s="150">
        <f t="shared" si="175"/>
        <v>1.279317697228145</v>
      </c>
      <c r="M437" s="150">
        <f t="shared" si="175"/>
        <v>1.5991471215351811</v>
      </c>
      <c r="N437" s="150">
        <f t="shared" si="175"/>
        <v>1.279317697228145</v>
      </c>
      <c r="O437" s="150">
        <f t="shared" si="175"/>
        <v>1.812366737739872</v>
      </c>
      <c r="P437" s="150">
        <f t="shared" si="175"/>
        <v>1.5991471215351811</v>
      </c>
      <c r="Q437" s="150">
        <f t="shared" si="175"/>
        <v>0.74626865671641796</v>
      </c>
      <c r="R437" s="150">
        <f t="shared" si="175"/>
        <v>0.95948827292110872</v>
      </c>
      <c r="S437" s="150">
        <f t="shared" si="175"/>
        <v>1.7057569296375266</v>
      </c>
      <c r="T437" s="150">
        <f t="shared" si="175"/>
        <v>1.4925373134328359</v>
      </c>
      <c r="U437" s="150">
        <f t="shared" si="175"/>
        <v>1.5991471215351811</v>
      </c>
      <c r="V437" s="150">
        <f t="shared" si="175"/>
        <v>1.279317697228145</v>
      </c>
      <c r="W437" s="150">
        <f t="shared" si="175"/>
        <v>1.0660980810234542</v>
      </c>
      <c r="X437" s="150">
        <f t="shared" si="175"/>
        <v>1.4925373134328359</v>
      </c>
      <c r="Y437" s="150">
        <f t="shared" si="175"/>
        <v>0.95948827292110872</v>
      </c>
      <c r="Z437" s="150">
        <f t="shared" si="175"/>
        <v>1.7057569296375266</v>
      </c>
      <c r="AA437" s="150">
        <f t="shared" si="175"/>
        <v>5.5437100213219619</v>
      </c>
      <c r="AB437" s="150">
        <f t="shared" si="175"/>
        <v>5.3304904051172706</v>
      </c>
      <c r="AC437" s="150">
        <f t="shared" si="175"/>
        <v>5.863539445628998</v>
      </c>
      <c r="AD437" s="150">
        <f t="shared" si="175"/>
        <v>7.5692963752665241</v>
      </c>
      <c r="AE437" s="150">
        <f t="shared" si="175"/>
        <v>8.635394456289978</v>
      </c>
      <c r="AF437" s="150">
        <f t="shared" si="175"/>
        <v>7.4626865671641793</v>
      </c>
      <c r="AG437" s="150">
        <f t="shared" si="175"/>
        <v>8.7420042643923246</v>
      </c>
      <c r="AH437" s="150">
        <f t="shared" si="175"/>
        <v>7.3560767590618337</v>
      </c>
      <c r="AI437" s="150">
        <f t="shared" si="175"/>
        <v>5.4371002132196162</v>
      </c>
      <c r="AJ437" s="150">
        <f t="shared" si="175"/>
        <v>4.157782515991471</v>
      </c>
      <c r="AK437" s="150">
        <f t="shared" si="175"/>
        <v>2.3454157782515992</v>
      </c>
      <c r="AL437" s="150">
        <f t="shared" si="175"/>
        <v>2.3454157782515992</v>
      </c>
      <c r="AM437" s="150">
        <f t="shared" si="175"/>
        <v>1.0660980810234542</v>
      </c>
      <c r="AN437" s="151">
        <f t="shared" si="175"/>
        <v>0.74626865671641796</v>
      </c>
      <c r="AO437" s="152">
        <f t="shared" si="175"/>
        <v>0</v>
      </c>
      <c r="AP437" s="150">
        <f t="shared" si="175"/>
        <v>0.85287846481876328</v>
      </c>
      <c r="AQ437" s="151">
        <f t="shared" si="175"/>
        <v>0.31982942430703626</v>
      </c>
      <c r="AR437" s="153">
        <f t="shared" si="175"/>
        <v>1.3859275053304905</v>
      </c>
      <c r="AS437" s="154">
        <f t="shared" si="175"/>
        <v>36.673773987206822</v>
      </c>
      <c r="AT437" s="152">
        <f t="shared" si="175"/>
        <v>3.091684434968017</v>
      </c>
      <c r="AU437" s="150">
        <f t="shared" si="175"/>
        <v>2.7718550106609809</v>
      </c>
      <c r="AV437" s="151">
        <f t="shared" si="175"/>
        <v>12.473347547974413</v>
      </c>
      <c r="AW437" s="154">
        <f t="shared" si="175"/>
        <v>4.4776119402985071</v>
      </c>
      <c r="AX437" s="119"/>
      <c r="AY437" s="155"/>
      <c r="AZ437" s="156"/>
    </row>
    <row r="438" spans="1:79" s="180" customFormat="1" ht="16.5" hidden="1" customHeight="1" x14ac:dyDescent="0.2">
      <c r="A438" s="171">
        <v>220902</v>
      </c>
      <c r="B438" s="165" t="s">
        <v>204</v>
      </c>
      <c r="C438" s="165" t="s">
        <v>1085</v>
      </c>
      <c r="D438" s="172" t="s">
        <v>1086</v>
      </c>
      <c r="E438" s="122">
        <v>71.862068965517238</v>
      </c>
      <c r="F438" s="213">
        <f t="shared" si="150"/>
        <v>674</v>
      </c>
      <c r="G438" s="174">
        <v>8</v>
      </c>
      <c r="H438" s="174">
        <v>13</v>
      </c>
      <c r="I438" s="174">
        <v>6</v>
      </c>
      <c r="J438" s="174">
        <v>9</v>
      </c>
      <c r="K438" s="174">
        <v>10</v>
      </c>
      <c r="L438" s="174">
        <v>9</v>
      </c>
      <c r="M438" s="174">
        <v>11</v>
      </c>
      <c r="N438" s="174">
        <v>9</v>
      </c>
      <c r="O438" s="174">
        <v>12</v>
      </c>
      <c r="P438" s="174">
        <v>11</v>
      </c>
      <c r="Q438" s="174">
        <v>5</v>
      </c>
      <c r="R438" s="174">
        <v>6</v>
      </c>
      <c r="S438" s="174">
        <v>11</v>
      </c>
      <c r="T438" s="174">
        <v>10</v>
      </c>
      <c r="U438" s="174">
        <v>11</v>
      </c>
      <c r="V438" s="174">
        <v>9</v>
      </c>
      <c r="W438" s="174">
        <v>7</v>
      </c>
      <c r="X438" s="174">
        <v>10</v>
      </c>
      <c r="Y438" s="174">
        <v>6</v>
      </c>
      <c r="Z438" s="174">
        <v>11</v>
      </c>
      <c r="AA438" s="174">
        <v>37</v>
      </c>
      <c r="AB438" s="174">
        <v>36</v>
      </c>
      <c r="AC438" s="174">
        <v>40</v>
      </c>
      <c r="AD438" s="174">
        <v>51</v>
      </c>
      <c r="AE438" s="174">
        <v>58</v>
      </c>
      <c r="AF438" s="174">
        <v>50</v>
      </c>
      <c r="AG438" s="174">
        <v>59</v>
      </c>
      <c r="AH438" s="174">
        <v>50</v>
      </c>
      <c r="AI438" s="174">
        <v>37</v>
      </c>
      <c r="AJ438" s="174">
        <v>28</v>
      </c>
      <c r="AK438" s="174">
        <v>16</v>
      </c>
      <c r="AL438" s="174">
        <v>16</v>
      </c>
      <c r="AM438" s="174">
        <v>7</v>
      </c>
      <c r="AN438" s="175">
        <v>5</v>
      </c>
      <c r="AO438" s="176">
        <v>0</v>
      </c>
      <c r="AP438" s="174">
        <v>6</v>
      </c>
      <c r="AQ438" s="175">
        <v>2</v>
      </c>
      <c r="AR438" s="177">
        <v>9</v>
      </c>
      <c r="AS438" s="178">
        <v>247</v>
      </c>
      <c r="AT438" s="176">
        <v>21</v>
      </c>
      <c r="AU438" s="174">
        <v>19</v>
      </c>
      <c r="AV438" s="175">
        <v>84</v>
      </c>
      <c r="AW438" s="178">
        <v>30</v>
      </c>
      <c r="AX438" s="119" t="s">
        <v>1071</v>
      </c>
      <c r="AY438" s="155" t="s">
        <v>88</v>
      </c>
      <c r="AZ438" s="156" t="s">
        <v>1087</v>
      </c>
    </row>
    <row r="439" spans="1:79" s="183" customFormat="1" ht="16.5" hidden="1" customHeight="1" x14ac:dyDescent="0.2">
      <c r="A439" s="171">
        <v>220902</v>
      </c>
      <c r="B439" s="165" t="s">
        <v>204</v>
      </c>
      <c r="C439" s="165" t="s">
        <v>1088</v>
      </c>
      <c r="D439" s="172" t="s">
        <v>1089</v>
      </c>
      <c r="E439" s="122">
        <v>28.137931034482762</v>
      </c>
      <c r="F439" s="213">
        <f t="shared" si="150"/>
        <v>264</v>
      </c>
      <c r="G439" s="174">
        <v>3</v>
      </c>
      <c r="H439" s="174">
        <v>5</v>
      </c>
      <c r="I439" s="174">
        <v>2</v>
      </c>
      <c r="J439" s="174">
        <v>4</v>
      </c>
      <c r="K439" s="174">
        <v>4</v>
      </c>
      <c r="L439" s="174">
        <v>3</v>
      </c>
      <c r="M439" s="174">
        <v>4</v>
      </c>
      <c r="N439" s="174">
        <v>3</v>
      </c>
      <c r="O439" s="174">
        <v>5</v>
      </c>
      <c r="P439" s="174">
        <v>4</v>
      </c>
      <c r="Q439" s="174">
        <v>2</v>
      </c>
      <c r="R439" s="174">
        <v>3</v>
      </c>
      <c r="S439" s="174">
        <v>5</v>
      </c>
      <c r="T439" s="174">
        <v>4</v>
      </c>
      <c r="U439" s="174">
        <v>4</v>
      </c>
      <c r="V439" s="174">
        <v>3</v>
      </c>
      <c r="W439" s="174">
        <v>3</v>
      </c>
      <c r="X439" s="174">
        <v>4</v>
      </c>
      <c r="Y439" s="174">
        <v>3</v>
      </c>
      <c r="Z439" s="174">
        <v>5</v>
      </c>
      <c r="AA439" s="174">
        <v>15</v>
      </c>
      <c r="AB439" s="174">
        <v>14</v>
      </c>
      <c r="AC439" s="174">
        <v>15</v>
      </c>
      <c r="AD439" s="174">
        <v>20</v>
      </c>
      <c r="AE439" s="174">
        <v>23</v>
      </c>
      <c r="AF439" s="174">
        <v>20</v>
      </c>
      <c r="AG439" s="174">
        <v>23</v>
      </c>
      <c r="AH439" s="174">
        <v>19</v>
      </c>
      <c r="AI439" s="174">
        <v>14</v>
      </c>
      <c r="AJ439" s="174">
        <v>11</v>
      </c>
      <c r="AK439" s="174">
        <v>6</v>
      </c>
      <c r="AL439" s="174">
        <v>6</v>
      </c>
      <c r="AM439" s="174">
        <v>3</v>
      </c>
      <c r="AN439" s="175">
        <v>2</v>
      </c>
      <c r="AO439" s="176">
        <v>0</v>
      </c>
      <c r="AP439" s="174">
        <v>2</v>
      </c>
      <c r="AQ439" s="175">
        <v>1</v>
      </c>
      <c r="AR439" s="177">
        <v>4</v>
      </c>
      <c r="AS439" s="178">
        <v>97</v>
      </c>
      <c r="AT439" s="176">
        <v>8</v>
      </c>
      <c r="AU439" s="174">
        <v>7</v>
      </c>
      <c r="AV439" s="175">
        <v>33</v>
      </c>
      <c r="AW439" s="178">
        <v>12</v>
      </c>
      <c r="AX439" s="119" t="s">
        <v>1071</v>
      </c>
      <c r="AY439" s="155" t="s">
        <v>88</v>
      </c>
      <c r="AZ439" s="156" t="s">
        <v>1090</v>
      </c>
    </row>
    <row r="440" spans="1:79" s="90" customFormat="1" ht="16.5" hidden="1" customHeight="1" x14ac:dyDescent="0.2">
      <c r="A440" s="158">
        <v>220903</v>
      </c>
      <c r="B440" s="158"/>
      <c r="C440" s="158" t="s">
        <v>22</v>
      </c>
      <c r="D440" s="158" t="s">
        <v>83</v>
      </c>
      <c r="E440" s="158">
        <f>SUM(E442)</f>
        <v>100</v>
      </c>
      <c r="F440" s="158">
        <f t="shared" ref="F440:F503" si="176">SUM(G440:AN440)</f>
        <v>3887</v>
      </c>
      <c r="G440" s="158">
        <v>78</v>
      </c>
      <c r="H440" s="158">
        <v>87</v>
      </c>
      <c r="I440" s="158">
        <v>92</v>
      </c>
      <c r="J440" s="158">
        <v>79</v>
      </c>
      <c r="K440" s="158">
        <v>67</v>
      </c>
      <c r="L440" s="158">
        <v>62</v>
      </c>
      <c r="M440" s="158">
        <v>79</v>
      </c>
      <c r="N440" s="158">
        <v>88</v>
      </c>
      <c r="O440" s="158">
        <v>66</v>
      </c>
      <c r="P440" s="158">
        <v>68</v>
      </c>
      <c r="Q440" s="158">
        <v>66</v>
      </c>
      <c r="R440" s="158">
        <v>63</v>
      </c>
      <c r="S440" s="158">
        <v>61</v>
      </c>
      <c r="T440" s="158">
        <v>63</v>
      </c>
      <c r="U440" s="158">
        <v>58</v>
      </c>
      <c r="V440" s="158">
        <v>56</v>
      </c>
      <c r="W440" s="158">
        <v>68</v>
      </c>
      <c r="X440" s="158">
        <v>70</v>
      </c>
      <c r="Y440" s="158">
        <v>50</v>
      </c>
      <c r="Z440" s="158">
        <v>51</v>
      </c>
      <c r="AA440" s="158">
        <v>271</v>
      </c>
      <c r="AB440" s="158">
        <v>304</v>
      </c>
      <c r="AC440" s="158">
        <v>274</v>
      </c>
      <c r="AD440" s="158">
        <v>269</v>
      </c>
      <c r="AE440" s="158">
        <v>278</v>
      </c>
      <c r="AF440" s="158">
        <v>244</v>
      </c>
      <c r="AG440" s="158">
        <v>224</v>
      </c>
      <c r="AH440" s="158">
        <v>210</v>
      </c>
      <c r="AI440" s="158">
        <v>169</v>
      </c>
      <c r="AJ440" s="158">
        <v>108</v>
      </c>
      <c r="AK440" s="158">
        <v>77</v>
      </c>
      <c r="AL440" s="158">
        <v>40</v>
      </c>
      <c r="AM440" s="158">
        <v>26</v>
      </c>
      <c r="AN440" s="184">
        <v>21</v>
      </c>
      <c r="AO440" s="185">
        <v>3</v>
      </c>
      <c r="AP440" s="158">
        <v>37</v>
      </c>
      <c r="AQ440" s="184">
        <v>41</v>
      </c>
      <c r="AR440" s="186">
        <v>95</v>
      </c>
      <c r="AS440" s="187">
        <v>1755</v>
      </c>
      <c r="AT440" s="185">
        <v>165</v>
      </c>
      <c r="AU440" s="158">
        <v>127</v>
      </c>
      <c r="AV440" s="184">
        <v>705</v>
      </c>
      <c r="AW440" s="188">
        <v>120</v>
      </c>
      <c r="AX440" s="160"/>
      <c r="AY440" s="161"/>
      <c r="AZ440" s="162"/>
    </row>
    <row r="441" spans="1:79" s="180" customFormat="1" ht="16.5" hidden="1" customHeight="1" x14ac:dyDescent="0.2">
      <c r="A441" s="109"/>
      <c r="B441" s="104"/>
      <c r="C441" s="106"/>
      <c r="D441" s="105"/>
      <c r="E441" s="122"/>
      <c r="F441" s="149">
        <f t="shared" si="176"/>
        <v>99.999999999999986</v>
      </c>
      <c r="G441" s="150">
        <f>G$440*100/$F440</f>
        <v>2.0066889632107023</v>
      </c>
      <c r="H441" s="150">
        <f t="shared" ref="H441:AW441" si="177">H$440*100/$F440</f>
        <v>2.2382299974273216</v>
      </c>
      <c r="I441" s="150">
        <f t="shared" si="177"/>
        <v>2.3668639053254439</v>
      </c>
      <c r="J441" s="150">
        <f t="shared" si="177"/>
        <v>2.0324157447903266</v>
      </c>
      <c r="K441" s="150">
        <f t="shared" si="177"/>
        <v>1.723694365834834</v>
      </c>
      <c r="L441" s="150">
        <f t="shared" si="177"/>
        <v>1.595060457936712</v>
      </c>
      <c r="M441" s="150">
        <f t="shared" si="177"/>
        <v>2.0324157447903266</v>
      </c>
      <c r="N441" s="150">
        <f t="shared" si="177"/>
        <v>2.2639567790069464</v>
      </c>
      <c r="O441" s="150">
        <f t="shared" si="177"/>
        <v>1.6979675842552098</v>
      </c>
      <c r="P441" s="150">
        <f t="shared" si="177"/>
        <v>1.7494211474144585</v>
      </c>
      <c r="Q441" s="150">
        <f t="shared" si="177"/>
        <v>1.6979675842552098</v>
      </c>
      <c r="R441" s="150">
        <f t="shared" si="177"/>
        <v>1.6207872395163365</v>
      </c>
      <c r="S441" s="150">
        <f t="shared" si="177"/>
        <v>1.5693336763570878</v>
      </c>
      <c r="T441" s="150">
        <f t="shared" si="177"/>
        <v>1.6207872395163365</v>
      </c>
      <c r="U441" s="150">
        <f t="shared" si="177"/>
        <v>1.4921533316182145</v>
      </c>
      <c r="V441" s="150">
        <f t="shared" si="177"/>
        <v>1.4406997684589657</v>
      </c>
      <c r="W441" s="150">
        <f t="shared" si="177"/>
        <v>1.7494211474144585</v>
      </c>
      <c r="X441" s="150">
        <f t="shared" si="177"/>
        <v>1.8008747105737073</v>
      </c>
      <c r="Y441" s="150">
        <f t="shared" si="177"/>
        <v>1.2863390789812195</v>
      </c>
      <c r="Z441" s="150">
        <f t="shared" si="177"/>
        <v>1.3120658605608437</v>
      </c>
      <c r="AA441" s="150">
        <f t="shared" si="177"/>
        <v>6.9719578080782094</v>
      </c>
      <c r="AB441" s="150">
        <f t="shared" si="177"/>
        <v>7.8209416002058143</v>
      </c>
      <c r="AC441" s="150">
        <f t="shared" si="177"/>
        <v>7.0491381528170827</v>
      </c>
      <c r="AD441" s="150">
        <f t="shared" si="177"/>
        <v>6.9205042449189609</v>
      </c>
      <c r="AE441" s="150">
        <f t="shared" si="177"/>
        <v>7.1520452791355797</v>
      </c>
      <c r="AF441" s="150">
        <f t="shared" si="177"/>
        <v>6.277334705428351</v>
      </c>
      <c r="AG441" s="150">
        <f t="shared" si="177"/>
        <v>5.762799073835863</v>
      </c>
      <c r="AH441" s="150">
        <f t="shared" si="177"/>
        <v>5.4026241317211214</v>
      </c>
      <c r="AI441" s="150">
        <f t="shared" si="177"/>
        <v>4.3478260869565215</v>
      </c>
      <c r="AJ441" s="150">
        <f t="shared" si="177"/>
        <v>2.778492410599434</v>
      </c>
      <c r="AK441" s="150">
        <f t="shared" si="177"/>
        <v>1.9809621816310778</v>
      </c>
      <c r="AL441" s="150">
        <f t="shared" si="177"/>
        <v>1.0290712631849757</v>
      </c>
      <c r="AM441" s="150">
        <f t="shared" si="177"/>
        <v>0.66889632107023411</v>
      </c>
      <c r="AN441" s="151">
        <f t="shared" si="177"/>
        <v>0.54026241317211221</v>
      </c>
      <c r="AO441" s="152">
        <f t="shared" si="177"/>
        <v>7.7180344738873169E-2</v>
      </c>
      <c r="AP441" s="150">
        <f t="shared" si="177"/>
        <v>0.95189091844610241</v>
      </c>
      <c r="AQ441" s="151">
        <f t="shared" si="177"/>
        <v>1.0547980447645999</v>
      </c>
      <c r="AR441" s="153">
        <f t="shared" si="177"/>
        <v>2.4440442500643171</v>
      </c>
      <c r="AS441" s="154">
        <f t="shared" si="177"/>
        <v>45.1505016722408</v>
      </c>
      <c r="AT441" s="152">
        <f t="shared" si="177"/>
        <v>4.2449189606380244</v>
      </c>
      <c r="AU441" s="150">
        <f t="shared" si="177"/>
        <v>3.2673012606122973</v>
      </c>
      <c r="AV441" s="151">
        <f t="shared" si="177"/>
        <v>18.137381013635196</v>
      </c>
      <c r="AW441" s="154">
        <f t="shared" si="177"/>
        <v>3.0872137895549265</v>
      </c>
      <c r="AX441" s="119"/>
      <c r="AY441" s="155"/>
      <c r="AZ441" s="156"/>
    </row>
    <row r="442" spans="1:79" s="183" customFormat="1" ht="16.5" hidden="1" customHeight="1" x14ac:dyDescent="0.2">
      <c r="A442" s="171">
        <v>220903</v>
      </c>
      <c r="B442" s="165" t="s">
        <v>191</v>
      </c>
      <c r="C442" s="165" t="s">
        <v>1091</v>
      </c>
      <c r="D442" s="172" t="s">
        <v>1092</v>
      </c>
      <c r="E442" s="122">
        <v>100</v>
      </c>
      <c r="F442" s="213">
        <f t="shared" si="176"/>
        <v>3887</v>
      </c>
      <c r="G442" s="189">
        <v>78</v>
      </c>
      <c r="H442" s="189">
        <v>87</v>
      </c>
      <c r="I442" s="189">
        <v>92</v>
      </c>
      <c r="J442" s="189">
        <v>79</v>
      </c>
      <c r="K442" s="189">
        <v>67</v>
      </c>
      <c r="L442" s="189">
        <v>62</v>
      </c>
      <c r="M442" s="189">
        <v>79</v>
      </c>
      <c r="N442" s="189">
        <v>88</v>
      </c>
      <c r="O442" s="189">
        <v>66</v>
      </c>
      <c r="P442" s="189">
        <v>68</v>
      </c>
      <c r="Q442" s="189">
        <v>66</v>
      </c>
      <c r="R442" s="189">
        <v>63</v>
      </c>
      <c r="S442" s="189">
        <v>61</v>
      </c>
      <c r="T442" s="189">
        <v>63</v>
      </c>
      <c r="U442" s="189">
        <v>58</v>
      </c>
      <c r="V442" s="189">
        <v>56</v>
      </c>
      <c r="W442" s="189">
        <v>68</v>
      </c>
      <c r="X442" s="189">
        <v>70</v>
      </c>
      <c r="Y442" s="189">
        <v>50</v>
      </c>
      <c r="Z442" s="189">
        <v>51</v>
      </c>
      <c r="AA442" s="189">
        <v>271</v>
      </c>
      <c r="AB442" s="189">
        <v>304</v>
      </c>
      <c r="AC442" s="189">
        <v>274</v>
      </c>
      <c r="AD442" s="189">
        <v>269</v>
      </c>
      <c r="AE442" s="189">
        <v>278</v>
      </c>
      <c r="AF442" s="189">
        <v>244</v>
      </c>
      <c r="AG442" s="189">
        <v>224</v>
      </c>
      <c r="AH442" s="189">
        <v>210</v>
      </c>
      <c r="AI442" s="189">
        <v>169</v>
      </c>
      <c r="AJ442" s="189">
        <v>108</v>
      </c>
      <c r="AK442" s="189">
        <v>77</v>
      </c>
      <c r="AL442" s="189">
        <v>40</v>
      </c>
      <c r="AM442" s="189">
        <v>26</v>
      </c>
      <c r="AN442" s="190">
        <v>21</v>
      </c>
      <c r="AO442" s="191">
        <v>3</v>
      </c>
      <c r="AP442" s="189">
        <v>37</v>
      </c>
      <c r="AQ442" s="190">
        <v>41</v>
      </c>
      <c r="AR442" s="192">
        <v>95</v>
      </c>
      <c r="AS442" s="193">
        <v>1755</v>
      </c>
      <c r="AT442" s="191">
        <v>165</v>
      </c>
      <c r="AU442" s="189">
        <v>127</v>
      </c>
      <c r="AV442" s="190">
        <v>705</v>
      </c>
      <c r="AW442" s="194">
        <v>120</v>
      </c>
      <c r="AX442" s="119" t="s">
        <v>1071</v>
      </c>
      <c r="AY442" s="155" t="s">
        <v>90</v>
      </c>
      <c r="AZ442" s="156" t="s">
        <v>1093</v>
      </c>
    </row>
    <row r="443" spans="1:79" s="90" customFormat="1" ht="16.5" hidden="1" customHeight="1" x14ac:dyDescent="0.2">
      <c r="A443" s="158">
        <v>220904</v>
      </c>
      <c r="B443" s="158"/>
      <c r="C443" s="158" t="s">
        <v>22</v>
      </c>
      <c r="D443" s="158" t="s">
        <v>84</v>
      </c>
      <c r="E443" s="158">
        <f>SUM(E445:E452)</f>
        <v>100</v>
      </c>
      <c r="F443" s="158">
        <f t="shared" si="176"/>
        <v>10846</v>
      </c>
      <c r="G443" s="158">
        <v>273</v>
      </c>
      <c r="H443" s="158">
        <v>218</v>
      </c>
      <c r="I443" s="158">
        <v>210</v>
      </c>
      <c r="J443" s="158">
        <v>200</v>
      </c>
      <c r="K443" s="158">
        <v>204</v>
      </c>
      <c r="L443" s="158">
        <v>216</v>
      </c>
      <c r="M443" s="158">
        <v>222</v>
      </c>
      <c r="N443" s="158">
        <v>228</v>
      </c>
      <c r="O443" s="158">
        <f t="shared" ref="O443:AD443" si="178">+SUM(O445:O452)</f>
        <v>203</v>
      </c>
      <c r="P443" s="158">
        <f t="shared" si="178"/>
        <v>213</v>
      </c>
      <c r="Q443" s="158">
        <f t="shared" si="178"/>
        <v>221</v>
      </c>
      <c r="R443" s="158">
        <f t="shared" si="178"/>
        <v>230</v>
      </c>
      <c r="S443" s="158">
        <f t="shared" si="178"/>
        <v>227</v>
      </c>
      <c r="T443" s="158">
        <f t="shared" si="178"/>
        <v>199</v>
      </c>
      <c r="U443" s="158">
        <f t="shared" si="178"/>
        <v>229</v>
      </c>
      <c r="V443" s="158">
        <f t="shared" si="178"/>
        <v>237</v>
      </c>
      <c r="W443" s="158">
        <f t="shared" si="178"/>
        <v>237</v>
      </c>
      <c r="X443" s="158">
        <f t="shared" si="178"/>
        <v>239</v>
      </c>
      <c r="Y443" s="158">
        <f t="shared" si="178"/>
        <v>212</v>
      </c>
      <c r="Z443" s="158">
        <f t="shared" si="178"/>
        <v>215</v>
      </c>
      <c r="AA443" s="158">
        <f t="shared" si="178"/>
        <v>923</v>
      </c>
      <c r="AB443" s="158">
        <f t="shared" si="178"/>
        <v>853</v>
      </c>
      <c r="AC443" s="158">
        <f t="shared" si="178"/>
        <v>843</v>
      </c>
      <c r="AD443" s="158">
        <f t="shared" si="178"/>
        <v>648</v>
      </c>
      <c r="AE443" s="158">
        <f t="shared" ref="AE443:AW443" si="179">+SUM(AE445:AE452)</f>
        <v>762</v>
      </c>
      <c r="AF443" s="158">
        <f t="shared" si="179"/>
        <v>538</v>
      </c>
      <c r="AG443" s="158">
        <f t="shared" si="179"/>
        <v>466</v>
      </c>
      <c r="AH443" s="158">
        <f t="shared" si="179"/>
        <v>432</v>
      </c>
      <c r="AI443" s="158">
        <f t="shared" si="179"/>
        <v>369</v>
      </c>
      <c r="AJ443" s="158">
        <f t="shared" si="179"/>
        <v>218</v>
      </c>
      <c r="AK443" s="158">
        <f t="shared" si="179"/>
        <v>160</v>
      </c>
      <c r="AL443" s="158">
        <f t="shared" si="179"/>
        <v>91</v>
      </c>
      <c r="AM443" s="158">
        <f t="shared" si="179"/>
        <v>68</v>
      </c>
      <c r="AN443" s="158">
        <f t="shared" si="179"/>
        <v>42</v>
      </c>
      <c r="AO443" s="158">
        <f t="shared" si="179"/>
        <v>19</v>
      </c>
      <c r="AP443" s="158">
        <f t="shared" si="179"/>
        <v>132</v>
      </c>
      <c r="AQ443" s="158">
        <f t="shared" si="179"/>
        <v>141</v>
      </c>
      <c r="AR443" s="158">
        <f t="shared" si="179"/>
        <v>332</v>
      </c>
      <c r="AS443" s="158">
        <f t="shared" si="179"/>
        <v>5282</v>
      </c>
      <c r="AT443" s="158">
        <f t="shared" si="179"/>
        <v>506</v>
      </c>
      <c r="AU443" s="158">
        <f t="shared" si="179"/>
        <v>538</v>
      </c>
      <c r="AV443" s="158">
        <f t="shared" si="179"/>
        <v>2336</v>
      </c>
      <c r="AW443" s="158">
        <f t="shared" si="179"/>
        <v>544</v>
      </c>
      <c r="AX443" s="119"/>
      <c r="AY443" s="182"/>
      <c r="AZ443" s="162"/>
    </row>
    <row r="444" spans="1:79" s="180" customFormat="1" ht="16.5" hidden="1" customHeight="1" x14ac:dyDescent="0.2">
      <c r="A444" s="109"/>
      <c r="B444" s="104"/>
      <c r="C444" s="106"/>
      <c r="D444" s="105"/>
      <c r="E444" s="122"/>
      <c r="F444" s="149">
        <f t="shared" si="176"/>
        <v>100.00000000000001</v>
      </c>
      <c r="G444" s="150">
        <f>G$443*100/$F443</f>
        <v>2.5170569795316244</v>
      </c>
      <c r="H444" s="150">
        <f t="shared" ref="H444:AW444" si="180">H$443*100/$F443</f>
        <v>2.0099575880508942</v>
      </c>
      <c r="I444" s="150">
        <f t="shared" si="180"/>
        <v>1.9361976765627882</v>
      </c>
      <c r="J444" s="150">
        <f t="shared" si="180"/>
        <v>1.8439977872026554</v>
      </c>
      <c r="K444" s="150">
        <f t="shared" si="180"/>
        <v>1.8808777429467085</v>
      </c>
      <c r="L444" s="150">
        <f t="shared" si="180"/>
        <v>1.9915176101788679</v>
      </c>
      <c r="M444" s="150">
        <f t="shared" si="180"/>
        <v>2.0468375437949473</v>
      </c>
      <c r="N444" s="150">
        <f t="shared" si="180"/>
        <v>2.1021574774110272</v>
      </c>
      <c r="O444" s="150">
        <f t="shared" si="180"/>
        <v>1.8716577540106951</v>
      </c>
      <c r="P444" s="150">
        <f t="shared" si="180"/>
        <v>1.9638576433708279</v>
      </c>
      <c r="Q444" s="150">
        <f t="shared" si="180"/>
        <v>2.0376175548589344</v>
      </c>
      <c r="R444" s="150">
        <f t="shared" si="180"/>
        <v>2.1205974552830535</v>
      </c>
      <c r="S444" s="150">
        <f t="shared" si="180"/>
        <v>2.0929374884750138</v>
      </c>
      <c r="T444" s="150">
        <f t="shared" si="180"/>
        <v>1.834777798266642</v>
      </c>
      <c r="U444" s="150">
        <f t="shared" si="180"/>
        <v>2.1113774663470406</v>
      </c>
      <c r="V444" s="150">
        <f t="shared" si="180"/>
        <v>2.1851373778351464</v>
      </c>
      <c r="W444" s="150">
        <f t="shared" si="180"/>
        <v>2.1851373778351464</v>
      </c>
      <c r="X444" s="150">
        <f t="shared" si="180"/>
        <v>2.2035773557071732</v>
      </c>
      <c r="Y444" s="150">
        <f t="shared" si="180"/>
        <v>1.9546376544348147</v>
      </c>
      <c r="Z444" s="150">
        <f t="shared" si="180"/>
        <v>1.9822976212428545</v>
      </c>
      <c r="AA444" s="150">
        <f t="shared" si="180"/>
        <v>8.5100497879402539</v>
      </c>
      <c r="AB444" s="150">
        <f t="shared" si="180"/>
        <v>7.8646505624193255</v>
      </c>
      <c r="AC444" s="150">
        <f t="shared" si="180"/>
        <v>7.7724506730591925</v>
      </c>
      <c r="AD444" s="150">
        <f t="shared" si="180"/>
        <v>5.9745528305366031</v>
      </c>
      <c r="AE444" s="150">
        <f t="shared" si="180"/>
        <v>7.0256315692421172</v>
      </c>
      <c r="AF444" s="150">
        <f t="shared" si="180"/>
        <v>4.9603540475751426</v>
      </c>
      <c r="AG444" s="150">
        <f t="shared" si="180"/>
        <v>4.2965148441821865</v>
      </c>
      <c r="AH444" s="150">
        <f t="shared" si="180"/>
        <v>3.9830352203577357</v>
      </c>
      <c r="AI444" s="150">
        <f t="shared" si="180"/>
        <v>3.4021759173888992</v>
      </c>
      <c r="AJ444" s="150">
        <f t="shared" si="180"/>
        <v>2.0099575880508942</v>
      </c>
      <c r="AK444" s="150">
        <f t="shared" si="180"/>
        <v>1.4751982297621242</v>
      </c>
      <c r="AL444" s="150">
        <f t="shared" si="180"/>
        <v>0.83901899317720818</v>
      </c>
      <c r="AM444" s="150">
        <f t="shared" si="180"/>
        <v>0.62695924764890287</v>
      </c>
      <c r="AN444" s="151">
        <f t="shared" si="180"/>
        <v>0.38723953531255761</v>
      </c>
      <c r="AO444" s="152">
        <f t="shared" si="180"/>
        <v>0.17517978978425225</v>
      </c>
      <c r="AP444" s="150">
        <f t="shared" si="180"/>
        <v>1.2170385395537526</v>
      </c>
      <c r="AQ444" s="151">
        <f t="shared" si="180"/>
        <v>1.300018439977872</v>
      </c>
      <c r="AR444" s="153">
        <f t="shared" si="180"/>
        <v>3.0610363267564078</v>
      </c>
      <c r="AS444" s="154">
        <f t="shared" si="180"/>
        <v>48.699981560022131</v>
      </c>
      <c r="AT444" s="152">
        <f t="shared" si="180"/>
        <v>4.6653144016227177</v>
      </c>
      <c r="AU444" s="150">
        <f t="shared" si="180"/>
        <v>4.9603540475751426</v>
      </c>
      <c r="AV444" s="151">
        <f t="shared" si="180"/>
        <v>21.537894154527013</v>
      </c>
      <c r="AW444" s="154">
        <f t="shared" si="180"/>
        <v>5.015673981191223</v>
      </c>
      <c r="AX444" s="119"/>
      <c r="AY444" s="155"/>
      <c r="AZ444" s="156"/>
      <c r="BA444" s="223"/>
      <c r="BB444" s="223"/>
      <c r="BC444" s="223"/>
      <c r="BD444" s="223"/>
      <c r="BE444" s="223"/>
      <c r="BF444" s="223"/>
      <c r="BG444" s="223"/>
      <c r="BH444" s="223"/>
      <c r="BI444" s="223"/>
      <c r="BJ444" s="223"/>
      <c r="BK444" s="223"/>
      <c r="BL444" s="223"/>
      <c r="BM444" s="223"/>
      <c r="BN444" s="223"/>
      <c r="BO444" s="223"/>
      <c r="BP444" s="223"/>
      <c r="BQ444" s="223"/>
      <c r="BR444" s="223"/>
      <c r="BS444" s="223"/>
      <c r="BT444" s="223"/>
      <c r="BU444" s="223"/>
      <c r="BV444" s="223"/>
      <c r="BW444" s="223"/>
      <c r="BX444" s="223"/>
      <c r="BY444" s="223"/>
      <c r="BZ444" s="223"/>
      <c r="CA444" s="223"/>
    </row>
    <row r="445" spans="1:79" s="180" customFormat="1" ht="16.5" hidden="1" customHeight="1" x14ac:dyDescent="0.2">
      <c r="A445" s="171">
        <v>220904</v>
      </c>
      <c r="B445" s="165" t="s">
        <v>272</v>
      </c>
      <c r="C445" s="165" t="s">
        <v>1094</v>
      </c>
      <c r="D445" s="172" t="s">
        <v>1095</v>
      </c>
      <c r="E445" s="122">
        <v>56.802180331592098</v>
      </c>
      <c r="F445" s="213">
        <f t="shared" si="176"/>
        <v>6158</v>
      </c>
      <c r="G445" s="174">
        <v>156</v>
      </c>
      <c r="H445" s="174">
        <v>124</v>
      </c>
      <c r="I445" s="174">
        <v>118</v>
      </c>
      <c r="J445" s="174">
        <v>114</v>
      </c>
      <c r="K445" s="174">
        <v>117</v>
      </c>
      <c r="L445" s="174">
        <v>123</v>
      </c>
      <c r="M445" s="174">
        <v>125</v>
      </c>
      <c r="N445" s="174">
        <v>131</v>
      </c>
      <c r="O445" s="174">
        <v>116</v>
      </c>
      <c r="P445" s="174">
        <v>121</v>
      </c>
      <c r="Q445" s="174">
        <v>124</v>
      </c>
      <c r="R445" s="174">
        <v>131</v>
      </c>
      <c r="S445" s="174">
        <v>130</v>
      </c>
      <c r="T445" s="174">
        <v>113</v>
      </c>
      <c r="U445" s="174">
        <v>130</v>
      </c>
      <c r="V445" s="174">
        <v>134</v>
      </c>
      <c r="W445" s="174">
        <v>134</v>
      </c>
      <c r="X445" s="174">
        <v>136</v>
      </c>
      <c r="Y445" s="174">
        <v>120</v>
      </c>
      <c r="Z445" s="174">
        <v>122</v>
      </c>
      <c r="AA445" s="174">
        <v>523</v>
      </c>
      <c r="AB445" s="174">
        <v>484</v>
      </c>
      <c r="AC445" s="174">
        <v>479</v>
      </c>
      <c r="AD445" s="174">
        <v>368</v>
      </c>
      <c r="AE445" s="174">
        <v>432</v>
      </c>
      <c r="AF445" s="174">
        <v>306</v>
      </c>
      <c r="AG445" s="174">
        <v>264</v>
      </c>
      <c r="AH445" s="174">
        <v>245</v>
      </c>
      <c r="AI445" s="174">
        <v>208</v>
      </c>
      <c r="AJ445" s="174">
        <v>124</v>
      </c>
      <c r="AK445" s="174">
        <v>91</v>
      </c>
      <c r="AL445" s="174">
        <v>52</v>
      </c>
      <c r="AM445" s="174">
        <v>39</v>
      </c>
      <c r="AN445" s="175">
        <v>24</v>
      </c>
      <c r="AO445" s="176">
        <v>10</v>
      </c>
      <c r="AP445" s="174">
        <v>75</v>
      </c>
      <c r="AQ445" s="175">
        <v>81</v>
      </c>
      <c r="AR445" s="177">
        <v>189</v>
      </c>
      <c r="AS445" s="178">
        <v>3000</v>
      </c>
      <c r="AT445" s="176">
        <v>287</v>
      </c>
      <c r="AU445" s="174">
        <v>306</v>
      </c>
      <c r="AV445" s="175">
        <v>1328</v>
      </c>
      <c r="AW445" s="178">
        <v>310</v>
      </c>
      <c r="AX445" s="119" t="s">
        <v>1071</v>
      </c>
      <c r="AY445" s="155" t="s">
        <v>84</v>
      </c>
      <c r="AZ445" s="156" t="s">
        <v>1096</v>
      </c>
      <c r="BA445" s="223"/>
      <c r="BB445" s="223"/>
      <c r="BC445" s="223"/>
      <c r="BD445" s="223"/>
      <c r="BE445" s="223"/>
      <c r="BF445" s="223"/>
      <c r="BG445" s="223"/>
      <c r="BH445" s="223"/>
      <c r="BI445" s="223"/>
      <c r="BJ445" s="223"/>
      <c r="BK445" s="223"/>
      <c r="BL445" s="223"/>
      <c r="BM445" s="223"/>
      <c r="BN445" s="223"/>
      <c r="BO445" s="223"/>
      <c r="BP445" s="223"/>
      <c r="BQ445" s="223"/>
      <c r="BR445" s="223"/>
      <c r="BS445" s="223"/>
      <c r="BT445" s="223"/>
      <c r="BU445" s="223"/>
      <c r="BV445" s="223"/>
      <c r="BW445" s="223"/>
      <c r="BX445" s="223"/>
      <c r="BY445" s="223"/>
      <c r="BZ445" s="223"/>
      <c r="CA445" s="223"/>
    </row>
    <row r="446" spans="1:79" s="180" customFormat="1" ht="16.5" hidden="1" customHeight="1" x14ac:dyDescent="0.2">
      <c r="A446" s="171">
        <v>220904</v>
      </c>
      <c r="B446" s="165" t="s">
        <v>204</v>
      </c>
      <c r="C446" s="165" t="s">
        <v>1097</v>
      </c>
      <c r="D446" s="172" t="s">
        <v>1098</v>
      </c>
      <c r="E446" s="122">
        <v>7.210992505110152</v>
      </c>
      <c r="F446" s="213">
        <f t="shared" si="176"/>
        <v>786</v>
      </c>
      <c r="G446" s="174">
        <v>20</v>
      </c>
      <c r="H446" s="174">
        <v>16</v>
      </c>
      <c r="I446" s="174">
        <v>15</v>
      </c>
      <c r="J446" s="174">
        <v>14</v>
      </c>
      <c r="K446" s="174">
        <v>15</v>
      </c>
      <c r="L446" s="174">
        <v>16</v>
      </c>
      <c r="M446" s="174">
        <v>16</v>
      </c>
      <c r="N446" s="174">
        <v>16</v>
      </c>
      <c r="O446" s="174">
        <v>15</v>
      </c>
      <c r="P446" s="174">
        <v>15</v>
      </c>
      <c r="Q446" s="174">
        <v>16</v>
      </c>
      <c r="R446" s="174">
        <v>17</v>
      </c>
      <c r="S446" s="174">
        <v>16</v>
      </c>
      <c r="T446" s="174">
        <v>14</v>
      </c>
      <c r="U446" s="174">
        <v>17</v>
      </c>
      <c r="V446" s="174">
        <v>17</v>
      </c>
      <c r="W446" s="174">
        <v>17</v>
      </c>
      <c r="X446" s="174">
        <v>17</v>
      </c>
      <c r="Y446" s="174">
        <v>15</v>
      </c>
      <c r="Z446" s="174">
        <v>16</v>
      </c>
      <c r="AA446" s="174">
        <v>67</v>
      </c>
      <c r="AB446" s="174">
        <v>62</v>
      </c>
      <c r="AC446" s="174">
        <v>61</v>
      </c>
      <c r="AD446" s="174">
        <v>47</v>
      </c>
      <c r="AE446" s="174">
        <v>55</v>
      </c>
      <c r="AF446" s="174">
        <v>39</v>
      </c>
      <c r="AG446" s="174">
        <v>34</v>
      </c>
      <c r="AH446" s="174">
        <v>31</v>
      </c>
      <c r="AI446" s="174">
        <v>27</v>
      </c>
      <c r="AJ446" s="174">
        <v>16</v>
      </c>
      <c r="AK446" s="174">
        <v>12</v>
      </c>
      <c r="AL446" s="174">
        <v>7</v>
      </c>
      <c r="AM446" s="174">
        <v>5</v>
      </c>
      <c r="AN446" s="175">
        <v>3</v>
      </c>
      <c r="AO446" s="176">
        <v>1</v>
      </c>
      <c r="AP446" s="174">
        <v>10</v>
      </c>
      <c r="AQ446" s="175">
        <v>10</v>
      </c>
      <c r="AR446" s="177">
        <v>24</v>
      </c>
      <c r="AS446" s="178">
        <v>381</v>
      </c>
      <c r="AT446" s="176">
        <v>36</v>
      </c>
      <c r="AU446" s="174">
        <v>39</v>
      </c>
      <c r="AV446" s="175">
        <v>168</v>
      </c>
      <c r="AW446" s="178">
        <v>39</v>
      </c>
      <c r="AX446" s="119" t="s">
        <v>1071</v>
      </c>
      <c r="AY446" s="155" t="s">
        <v>84</v>
      </c>
      <c r="AZ446" s="156" t="s">
        <v>1099</v>
      </c>
      <c r="BA446" s="223"/>
      <c r="BB446" s="223"/>
      <c r="BC446" s="223"/>
      <c r="BD446" s="223"/>
      <c r="BE446" s="223"/>
      <c r="BF446" s="223"/>
      <c r="BG446" s="223"/>
      <c r="BH446" s="223"/>
      <c r="BI446" s="223"/>
      <c r="BJ446" s="223"/>
      <c r="BK446" s="223"/>
      <c r="BL446" s="223"/>
      <c r="BM446" s="223"/>
      <c r="BN446" s="223"/>
      <c r="BO446" s="223"/>
      <c r="BP446" s="223"/>
      <c r="BQ446" s="223"/>
      <c r="BR446" s="223"/>
      <c r="BS446" s="223"/>
      <c r="BT446" s="223"/>
      <c r="BU446" s="223"/>
      <c r="BV446" s="223"/>
      <c r="BW446" s="223"/>
      <c r="BX446" s="223"/>
      <c r="BY446" s="223"/>
      <c r="BZ446" s="223"/>
      <c r="CA446" s="223"/>
    </row>
    <row r="447" spans="1:79" s="180" customFormat="1" ht="16.5" hidden="1" customHeight="1" x14ac:dyDescent="0.2">
      <c r="A447" s="171">
        <v>220904</v>
      </c>
      <c r="B447" s="165" t="s">
        <v>204</v>
      </c>
      <c r="C447" s="165" t="s">
        <v>1100</v>
      </c>
      <c r="D447" s="172" t="s">
        <v>1101</v>
      </c>
      <c r="E447" s="122">
        <v>8.8348853054735397</v>
      </c>
      <c r="F447" s="213">
        <f t="shared" si="176"/>
        <v>959</v>
      </c>
      <c r="G447" s="174">
        <v>24</v>
      </c>
      <c r="H447" s="174">
        <v>19</v>
      </c>
      <c r="I447" s="174">
        <v>19</v>
      </c>
      <c r="J447" s="174">
        <v>18</v>
      </c>
      <c r="K447" s="174">
        <v>18</v>
      </c>
      <c r="L447" s="174">
        <v>19</v>
      </c>
      <c r="M447" s="174">
        <v>20</v>
      </c>
      <c r="N447" s="174">
        <v>20</v>
      </c>
      <c r="O447" s="174">
        <v>18</v>
      </c>
      <c r="P447" s="174">
        <v>19</v>
      </c>
      <c r="Q447" s="174">
        <v>20</v>
      </c>
      <c r="R447" s="174">
        <v>20</v>
      </c>
      <c r="S447" s="174">
        <v>20</v>
      </c>
      <c r="T447" s="174">
        <v>18</v>
      </c>
      <c r="U447" s="174">
        <v>20</v>
      </c>
      <c r="V447" s="174">
        <v>21</v>
      </c>
      <c r="W447" s="174">
        <v>21</v>
      </c>
      <c r="X447" s="174">
        <v>21</v>
      </c>
      <c r="Y447" s="174">
        <v>19</v>
      </c>
      <c r="Z447" s="174">
        <v>19</v>
      </c>
      <c r="AA447" s="174">
        <v>82</v>
      </c>
      <c r="AB447" s="174">
        <v>75</v>
      </c>
      <c r="AC447" s="174">
        <v>74</v>
      </c>
      <c r="AD447" s="174">
        <v>57</v>
      </c>
      <c r="AE447" s="174">
        <v>67</v>
      </c>
      <c r="AF447" s="174">
        <v>48</v>
      </c>
      <c r="AG447" s="174">
        <v>41</v>
      </c>
      <c r="AH447" s="174">
        <v>38</v>
      </c>
      <c r="AI447" s="174">
        <v>33</v>
      </c>
      <c r="AJ447" s="174">
        <v>19</v>
      </c>
      <c r="AK447" s="174">
        <v>14</v>
      </c>
      <c r="AL447" s="174">
        <v>8</v>
      </c>
      <c r="AM447" s="174">
        <v>6</v>
      </c>
      <c r="AN447" s="175">
        <v>4</v>
      </c>
      <c r="AO447" s="176">
        <v>2</v>
      </c>
      <c r="AP447" s="174">
        <v>12</v>
      </c>
      <c r="AQ447" s="175">
        <v>12</v>
      </c>
      <c r="AR447" s="177">
        <v>29</v>
      </c>
      <c r="AS447" s="178">
        <v>467</v>
      </c>
      <c r="AT447" s="176">
        <v>45</v>
      </c>
      <c r="AU447" s="174">
        <v>48</v>
      </c>
      <c r="AV447" s="175">
        <v>206</v>
      </c>
      <c r="AW447" s="178">
        <v>48</v>
      </c>
      <c r="AX447" s="119" t="s">
        <v>1071</v>
      </c>
      <c r="AY447" s="155" t="s">
        <v>84</v>
      </c>
      <c r="AZ447" s="156" t="s">
        <v>1102</v>
      </c>
      <c r="BA447" s="223"/>
      <c r="BB447" s="223"/>
      <c r="BC447" s="223"/>
      <c r="BD447" s="223"/>
      <c r="BE447" s="223"/>
      <c r="BF447" s="223"/>
      <c r="BG447" s="223"/>
      <c r="BH447" s="223"/>
      <c r="BI447" s="223"/>
      <c r="BJ447" s="223"/>
      <c r="BK447" s="223"/>
      <c r="BL447" s="223"/>
      <c r="BM447" s="223"/>
      <c r="BN447" s="223"/>
      <c r="BO447" s="223"/>
      <c r="BP447" s="223"/>
      <c r="BQ447" s="223"/>
      <c r="BR447" s="223"/>
      <c r="BS447" s="223"/>
      <c r="BT447" s="223"/>
      <c r="BU447" s="223"/>
      <c r="BV447" s="223"/>
      <c r="BW447" s="223"/>
      <c r="BX447" s="223"/>
      <c r="BY447" s="223"/>
      <c r="BZ447" s="223"/>
      <c r="CA447" s="223"/>
    </row>
    <row r="448" spans="1:79" s="180" customFormat="1" ht="16.5" hidden="1" customHeight="1" x14ac:dyDescent="0.2">
      <c r="A448" s="171">
        <v>220904</v>
      </c>
      <c r="B448" s="165" t="s">
        <v>204</v>
      </c>
      <c r="C448" s="165" t="s">
        <v>1103</v>
      </c>
      <c r="D448" s="172" t="s">
        <v>1104</v>
      </c>
      <c r="E448" s="122">
        <v>4.5310015898251192</v>
      </c>
      <c r="F448" s="213">
        <f t="shared" si="176"/>
        <v>492</v>
      </c>
      <c r="G448" s="174">
        <v>12</v>
      </c>
      <c r="H448" s="174">
        <v>10</v>
      </c>
      <c r="I448" s="174">
        <v>10</v>
      </c>
      <c r="J448" s="174">
        <v>9</v>
      </c>
      <c r="K448" s="174">
        <v>9</v>
      </c>
      <c r="L448" s="174">
        <v>10</v>
      </c>
      <c r="M448" s="174">
        <v>10</v>
      </c>
      <c r="N448" s="174">
        <v>10</v>
      </c>
      <c r="O448" s="174">
        <v>9</v>
      </c>
      <c r="P448" s="174">
        <v>10</v>
      </c>
      <c r="Q448" s="174">
        <v>10</v>
      </c>
      <c r="R448" s="174">
        <v>10</v>
      </c>
      <c r="S448" s="174">
        <v>10</v>
      </c>
      <c r="T448" s="174">
        <v>9</v>
      </c>
      <c r="U448" s="174">
        <v>10</v>
      </c>
      <c r="V448" s="174">
        <v>11</v>
      </c>
      <c r="W448" s="174">
        <v>11</v>
      </c>
      <c r="X448" s="174">
        <v>11</v>
      </c>
      <c r="Y448" s="174">
        <v>10</v>
      </c>
      <c r="Z448" s="174">
        <v>10</v>
      </c>
      <c r="AA448" s="174">
        <v>42</v>
      </c>
      <c r="AB448" s="174">
        <v>39</v>
      </c>
      <c r="AC448" s="174">
        <v>38</v>
      </c>
      <c r="AD448" s="174">
        <v>29</v>
      </c>
      <c r="AE448" s="174">
        <v>35</v>
      </c>
      <c r="AF448" s="174">
        <v>24</v>
      </c>
      <c r="AG448" s="174">
        <v>21</v>
      </c>
      <c r="AH448" s="174">
        <v>20</v>
      </c>
      <c r="AI448" s="174">
        <v>17</v>
      </c>
      <c r="AJ448" s="174">
        <v>10</v>
      </c>
      <c r="AK448" s="174">
        <v>7</v>
      </c>
      <c r="AL448" s="174">
        <v>4</v>
      </c>
      <c r="AM448" s="174">
        <v>3</v>
      </c>
      <c r="AN448" s="175">
        <v>2</v>
      </c>
      <c r="AO448" s="176">
        <v>1</v>
      </c>
      <c r="AP448" s="174">
        <v>6</v>
      </c>
      <c r="AQ448" s="175">
        <v>6</v>
      </c>
      <c r="AR448" s="177">
        <v>15</v>
      </c>
      <c r="AS448" s="178">
        <v>239</v>
      </c>
      <c r="AT448" s="176">
        <v>23</v>
      </c>
      <c r="AU448" s="174">
        <v>24</v>
      </c>
      <c r="AV448" s="175">
        <v>106</v>
      </c>
      <c r="AW448" s="178">
        <v>25</v>
      </c>
      <c r="AX448" s="119" t="s">
        <v>1071</v>
      </c>
      <c r="AY448" s="155" t="s">
        <v>84</v>
      </c>
      <c r="AZ448" s="156" t="s">
        <v>1105</v>
      </c>
      <c r="BA448" s="223"/>
      <c r="BB448" s="223"/>
      <c r="BC448" s="223"/>
      <c r="BD448" s="223"/>
      <c r="BE448" s="223"/>
      <c r="BF448" s="223"/>
      <c r="BG448" s="223"/>
      <c r="BH448" s="223"/>
      <c r="BI448" s="223"/>
      <c r="BJ448" s="223"/>
      <c r="BK448" s="223"/>
      <c r="BL448" s="223"/>
      <c r="BM448" s="223"/>
      <c r="BN448" s="223"/>
      <c r="BO448" s="223"/>
      <c r="BP448" s="223"/>
      <c r="BQ448" s="223"/>
      <c r="BR448" s="223"/>
      <c r="BS448" s="223"/>
      <c r="BT448" s="223"/>
      <c r="BU448" s="223"/>
      <c r="BV448" s="223"/>
      <c r="BW448" s="223"/>
      <c r="BX448" s="223"/>
      <c r="BY448" s="223"/>
      <c r="BZ448" s="223"/>
      <c r="CA448" s="223"/>
    </row>
    <row r="449" spans="1:79" s="180" customFormat="1" ht="16.5" hidden="1" customHeight="1" x14ac:dyDescent="0.2">
      <c r="A449" s="171">
        <v>220904</v>
      </c>
      <c r="B449" s="165" t="s">
        <v>204</v>
      </c>
      <c r="C449" s="165" t="s">
        <v>1106</v>
      </c>
      <c r="D449" s="172" t="s">
        <v>1107</v>
      </c>
      <c r="E449" s="122">
        <v>8.0853963206904389</v>
      </c>
      <c r="F449" s="213">
        <f t="shared" si="176"/>
        <v>874</v>
      </c>
      <c r="G449" s="174">
        <v>22</v>
      </c>
      <c r="H449" s="174">
        <v>18</v>
      </c>
      <c r="I449" s="174">
        <v>17</v>
      </c>
      <c r="J449" s="174">
        <v>16</v>
      </c>
      <c r="K449" s="174">
        <v>16</v>
      </c>
      <c r="L449" s="174">
        <v>17</v>
      </c>
      <c r="M449" s="174">
        <v>18</v>
      </c>
      <c r="N449" s="174">
        <v>18</v>
      </c>
      <c r="O449" s="174">
        <v>16</v>
      </c>
      <c r="P449" s="174">
        <v>17</v>
      </c>
      <c r="Q449" s="174">
        <v>18</v>
      </c>
      <c r="R449" s="174">
        <v>19</v>
      </c>
      <c r="S449" s="174">
        <v>18</v>
      </c>
      <c r="T449" s="174">
        <v>16</v>
      </c>
      <c r="U449" s="174">
        <v>19</v>
      </c>
      <c r="V449" s="174">
        <v>19</v>
      </c>
      <c r="W449" s="174">
        <v>19</v>
      </c>
      <c r="X449" s="174">
        <v>19</v>
      </c>
      <c r="Y449" s="174">
        <v>17</v>
      </c>
      <c r="Z449" s="174">
        <v>17</v>
      </c>
      <c r="AA449" s="174">
        <v>75</v>
      </c>
      <c r="AB449" s="174">
        <v>69</v>
      </c>
      <c r="AC449" s="174">
        <v>68</v>
      </c>
      <c r="AD449" s="174">
        <v>52</v>
      </c>
      <c r="AE449" s="174">
        <v>62</v>
      </c>
      <c r="AF449" s="174">
        <v>43</v>
      </c>
      <c r="AG449" s="174">
        <v>38</v>
      </c>
      <c r="AH449" s="174">
        <v>35</v>
      </c>
      <c r="AI449" s="174">
        <v>30</v>
      </c>
      <c r="AJ449" s="174">
        <v>18</v>
      </c>
      <c r="AK449" s="174">
        <v>13</v>
      </c>
      <c r="AL449" s="174">
        <v>7</v>
      </c>
      <c r="AM449" s="174">
        <v>5</v>
      </c>
      <c r="AN449" s="175">
        <v>3</v>
      </c>
      <c r="AO449" s="176">
        <v>2</v>
      </c>
      <c r="AP449" s="174">
        <v>11</v>
      </c>
      <c r="AQ449" s="175">
        <v>11</v>
      </c>
      <c r="AR449" s="177">
        <v>27</v>
      </c>
      <c r="AS449" s="178">
        <v>427</v>
      </c>
      <c r="AT449" s="176">
        <v>41</v>
      </c>
      <c r="AU449" s="174">
        <v>43</v>
      </c>
      <c r="AV449" s="175">
        <v>189</v>
      </c>
      <c r="AW449" s="178">
        <v>44</v>
      </c>
      <c r="AX449" s="119" t="s">
        <v>1071</v>
      </c>
      <c r="AY449" s="155" t="s">
        <v>84</v>
      </c>
      <c r="AZ449" s="156" t="s">
        <v>1108</v>
      </c>
      <c r="BA449" s="223"/>
      <c r="BB449" s="223"/>
      <c r="BC449" s="223"/>
      <c r="BD449" s="223"/>
      <c r="BE449" s="223"/>
      <c r="BF449" s="223"/>
      <c r="BG449" s="223"/>
      <c r="BH449" s="223"/>
      <c r="BI449" s="223"/>
      <c r="BJ449" s="223"/>
      <c r="BK449" s="223"/>
      <c r="BL449" s="223"/>
      <c r="BM449" s="223"/>
      <c r="BN449" s="223"/>
      <c r="BO449" s="223"/>
      <c r="BP449" s="223"/>
      <c r="BQ449" s="223"/>
      <c r="BR449" s="223"/>
      <c r="BS449" s="223"/>
      <c r="BT449" s="223"/>
      <c r="BU449" s="223"/>
      <c r="BV449" s="223"/>
      <c r="BW449" s="223"/>
      <c r="BX449" s="223"/>
      <c r="BY449" s="223"/>
      <c r="BZ449" s="223"/>
      <c r="CA449" s="223"/>
    </row>
    <row r="450" spans="1:79" s="180" customFormat="1" ht="16.5" hidden="1" customHeight="1" x14ac:dyDescent="0.2">
      <c r="A450" s="171">
        <v>220904</v>
      </c>
      <c r="B450" s="165" t="s">
        <v>204</v>
      </c>
      <c r="C450" s="165" t="s">
        <v>1109</v>
      </c>
      <c r="D450" s="172" t="s">
        <v>1110</v>
      </c>
      <c r="E450" s="122">
        <v>3.3954122189416305</v>
      </c>
      <c r="F450" s="213">
        <f t="shared" si="176"/>
        <v>368</v>
      </c>
      <c r="G450" s="174">
        <v>9</v>
      </c>
      <c r="H450" s="174">
        <v>7</v>
      </c>
      <c r="I450" s="174">
        <v>7</v>
      </c>
      <c r="J450" s="174">
        <v>7</v>
      </c>
      <c r="K450" s="174">
        <v>7</v>
      </c>
      <c r="L450" s="174">
        <v>7</v>
      </c>
      <c r="M450" s="174">
        <v>8</v>
      </c>
      <c r="N450" s="174">
        <v>8</v>
      </c>
      <c r="O450" s="174">
        <v>7</v>
      </c>
      <c r="P450" s="174">
        <v>7</v>
      </c>
      <c r="Q450" s="174">
        <v>8</v>
      </c>
      <c r="R450" s="174">
        <v>8</v>
      </c>
      <c r="S450" s="174">
        <v>8</v>
      </c>
      <c r="T450" s="174">
        <v>7</v>
      </c>
      <c r="U450" s="174">
        <v>8</v>
      </c>
      <c r="V450" s="174">
        <v>8</v>
      </c>
      <c r="W450" s="174">
        <v>8</v>
      </c>
      <c r="X450" s="174">
        <v>8</v>
      </c>
      <c r="Y450" s="174">
        <v>7</v>
      </c>
      <c r="Z450" s="174">
        <v>7</v>
      </c>
      <c r="AA450" s="174">
        <v>31</v>
      </c>
      <c r="AB450" s="174">
        <v>29</v>
      </c>
      <c r="AC450" s="174">
        <v>29</v>
      </c>
      <c r="AD450" s="174">
        <v>22</v>
      </c>
      <c r="AE450" s="174">
        <v>26</v>
      </c>
      <c r="AF450" s="174">
        <v>18</v>
      </c>
      <c r="AG450" s="174">
        <v>16</v>
      </c>
      <c r="AH450" s="174">
        <v>15</v>
      </c>
      <c r="AI450" s="174">
        <v>13</v>
      </c>
      <c r="AJ450" s="174">
        <v>7</v>
      </c>
      <c r="AK450" s="174">
        <v>5</v>
      </c>
      <c r="AL450" s="174">
        <v>3</v>
      </c>
      <c r="AM450" s="174">
        <v>2</v>
      </c>
      <c r="AN450" s="175">
        <v>1</v>
      </c>
      <c r="AO450" s="176">
        <v>1</v>
      </c>
      <c r="AP450" s="174">
        <v>4</v>
      </c>
      <c r="AQ450" s="175">
        <v>5</v>
      </c>
      <c r="AR450" s="177">
        <v>11</v>
      </c>
      <c r="AS450" s="178">
        <v>179</v>
      </c>
      <c r="AT450" s="176">
        <v>17</v>
      </c>
      <c r="AU450" s="174">
        <v>18</v>
      </c>
      <c r="AV450" s="175">
        <v>79</v>
      </c>
      <c r="AW450" s="178">
        <v>18</v>
      </c>
      <c r="AX450" s="119" t="s">
        <v>1071</v>
      </c>
      <c r="AY450" s="155" t="s">
        <v>84</v>
      </c>
      <c r="AZ450" s="156" t="s">
        <v>1111</v>
      </c>
      <c r="BA450" s="223"/>
      <c r="BB450" s="223"/>
      <c r="BC450" s="223"/>
      <c r="BD450" s="223"/>
      <c r="BE450" s="223"/>
      <c r="BF450" s="223"/>
      <c r="BG450" s="223"/>
      <c r="BH450" s="223"/>
      <c r="BI450" s="223"/>
      <c r="BJ450" s="223"/>
      <c r="BK450" s="223"/>
      <c r="BL450" s="223"/>
      <c r="BM450" s="223"/>
      <c r="BN450" s="223"/>
      <c r="BO450" s="223"/>
      <c r="BP450" s="223"/>
      <c r="BQ450" s="223"/>
      <c r="BR450" s="223"/>
      <c r="BS450" s="223"/>
      <c r="BT450" s="223"/>
      <c r="BU450" s="223"/>
      <c r="BV450" s="223"/>
      <c r="BW450" s="223"/>
      <c r="BX450" s="223"/>
      <c r="BY450" s="223"/>
      <c r="BZ450" s="223"/>
      <c r="CA450" s="223"/>
    </row>
    <row r="451" spans="1:79" s="180" customFormat="1" ht="16.5" hidden="1" customHeight="1" x14ac:dyDescent="0.2">
      <c r="A451" s="171">
        <v>220904</v>
      </c>
      <c r="B451" s="165" t="s">
        <v>204</v>
      </c>
      <c r="C451" s="165" t="s">
        <v>1112</v>
      </c>
      <c r="D451" s="172" t="s">
        <v>1113</v>
      </c>
      <c r="E451" s="122">
        <v>4.0994776288893933</v>
      </c>
      <c r="F451" s="213">
        <f t="shared" si="176"/>
        <v>446</v>
      </c>
      <c r="G451" s="174">
        <v>11</v>
      </c>
      <c r="H451" s="174">
        <v>9</v>
      </c>
      <c r="I451" s="174">
        <v>9</v>
      </c>
      <c r="J451" s="174">
        <v>8</v>
      </c>
      <c r="K451" s="174">
        <v>8</v>
      </c>
      <c r="L451" s="174">
        <v>9</v>
      </c>
      <c r="M451" s="174">
        <v>9</v>
      </c>
      <c r="N451" s="174">
        <v>9</v>
      </c>
      <c r="O451" s="174">
        <v>8</v>
      </c>
      <c r="P451" s="174">
        <v>9</v>
      </c>
      <c r="Q451" s="174">
        <v>9</v>
      </c>
      <c r="R451" s="174">
        <v>9</v>
      </c>
      <c r="S451" s="174">
        <v>9</v>
      </c>
      <c r="T451" s="174">
        <v>8</v>
      </c>
      <c r="U451" s="174">
        <v>9</v>
      </c>
      <c r="V451" s="174">
        <v>10</v>
      </c>
      <c r="W451" s="174">
        <v>10</v>
      </c>
      <c r="X451" s="174">
        <v>10</v>
      </c>
      <c r="Y451" s="174">
        <v>9</v>
      </c>
      <c r="Z451" s="174">
        <v>9</v>
      </c>
      <c r="AA451" s="174">
        <v>38</v>
      </c>
      <c r="AB451" s="174">
        <v>35</v>
      </c>
      <c r="AC451" s="174">
        <v>35</v>
      </c>
      <c r="AD451" s="174">
        <v>27</v>
      </c>
      <c r="AE451" s="174">
        <v>31</v>
      </c>
      <c r="AF451" s="174">
        <v>22</v>
      </c>
      <c r="AG451" s="174">
        <v>19</v>
      </c>
      <c r="AH451" s="174">
        <v>18</v>
      </c>
      <c r="AI451" s="174">
        <v>15</v>
      </c>
      <c r="AJ451" s="174">
        <v>9</v>
      </c>
      <c r="AK451" s="174">
        <v>7</v>
      </c>
      <c r="AL451" s="174">
        <v>4</v>
      </c>
      <c r="AM451" s="174">
        <v>3</v>
      </c>
      <c r="AN451" s="175">
        <v>2</v>
      </c>
      <c r="AO451" s="176">
        <v>1</v>
      </c>
      <c r="AP451" s="174">
        <v>5</v>
      </c>
      <c r="AQ451" s="175">
        <v>6</v>
      </c>
      <c r="AR451" s="177">
        <v>14</v>
      </c>
      <c r="AS451" s="178">
        <v>217</v>
      </c>
      <c r="AT451" s="176">
        <v>21</v>
      </c>
      <c r="AU451" s="174">
        <v>22</v>
      </c>
      <c r="AV451" s="175">
        <v>96</v>
      </c>
      <c r="AW451" s="178">
        <v>22</v>
      </c>
      <c r="AX451" s="119" t="s">
        <v>1071</v>
      </c>
      <c r="AY451" s="155" t="s">
        <v>84</v>
      </c>
      <c r="AZ451" s="156" t="s">
        <v>1114</v>
      </c>
      <c r="BA451" s="223"/>
      <c r="BB451" s="223"/>
      <c r="BC451" s="223"/>
      <c r="BD451" s="223"/>
      <c r="BE451" s="223"/>
      <c r="BF451" s="223"/>
      <c r="BG451" s="223"/>
      <c r="BH451" s="223"/>
      <c r="BI451" s="223"/>
      <c r="BJ451" s="223"/>
      <c r="BK451" s="223"/>
      <c r="BL451" s="223"/>
      <c r="BM451" s="223"/>
      <c r="BN451" s="223"/>
      <c r="BO451" s="223"/>
      <c r="BP451" s="223"/>
      <c r="BQ451" s="223"/>
      <c r="BR451" s="223"/>
      <c r="BS451" s="223"/>
      <c r="BT451" s="223"/>
      <c r="BU451" s="223"/>
      <c r="BV451" s="223"/>
      <c r="BW451" s="223"/>
      <c r="BX451" s="223"/>
      <c r="BY451" s="223"/>
      <c r="BZ451" s="223"/>
      <c r="CA451" s="223"/>
    </row>
    <row r="452" spans="1:79" s="183" customFormat="1" ht="16.5" hidden="1" customHeight="1" x14ac:dyDescent="0.2">
      <c r="A452" s="171">
        <v>220904</v>
      </c>
      <c r="B452" s="165" t="s">
        <v>204</v>
      </c>
      <c r="C452" s="165" t="s">
        <v>1115</v>
      </c>
      <c r="D452" s="172" t="s">
        <v>1116</v>
      </c>
      <c r="E452" s="122">
        <v>7.0406540994776297</v>
      </c>
      <c r="F452" s="213">
        <f t="shared" si="176"/>
        <v>763</v>
      </c>
      <c r="G452" s="174">
        <v>19</v>
      </c>
      <c r="H452" s="174">
        <v>15</v>
      </c>
      <c r="I452" s="174">
        <v>15</v>
      </c>
      <c r="J452" s="174">
        <v>14</v>
      </c>
      <c r="K452" s="174">
        <v>14</v>
      </c>
      <c r="L452" s="174">
        <v>15</v>
      </c>
      <c r="M452" s="174">
        <v>16</v>
      </c>
      <c r="N452" s="174">
        <v>16</v>
      </c>
      <c r="O452" s="174">
        <v>14</v>
      </c>
      <c r="P452" s="174">
        <v>15</v>
      </c>
      <c r="Q452" s="174">
        <v>16</v>
      </c>
      <c r="R452" s="174">
        <v>16</v>
      </c>
      <c r="S452" s="174">
        <v>16</v>
      </c>
      <c r="T452" s="174">
        <v>14</v>
      </c>
      <c r="U452" s="174">
        <v>16</v>
      </c>
      <c r="V452" s="174">
        <v>17</v>
      </c>
      <c r="W452" s="174">
        <v>17</v>
      </c>
      <c r="X452" s="174">
        <v>17</v>
      </c>
      <c r="Y452" s="174">
        <v>15</v>
      </c>
      <c r="Z452" s="174">
        <v>15</v>
      </c>
      <c r="AA452" s="174">
        <v>65</v>
      </c>
      <c r="AB452" s="174">
        <v>60</v>
      </c>
      <c r="AC452" s="174">
        <v>59</v>
      </c>
      <c r="AD452" s="174">
        <v>46</v>
      </c>
      <c r="AE452" s="174">
        <v>54</v>
      </c>
      <c r="AF452" s="174">
        <v>38</v>
      </c>
      <c r="AG452" s="174">
        <v>33</v>
      </c>
      <c r="AH452" s="174">
        <v>30</v>
      </c>
      <c r="AI452" s="174">
        <v>26</v>
      </c>
      <c r="AJ452" s="174">
        <v>15</v>
      </c>
      <c r="AK452" s="174">
        <v>11</v>
      </c>
      <c r="AL452" s="174">
        <v>6</v>
      </c>
      <c r="AM452" s="174">
        <v>5</v>
      </c>
      <c r="AN452" s="175">
        <v>3</v>
      </c>
      <c r="AO452" s="176">
        <v>1</v>
      </c>
      <c r="AP452" s="174">
        <v>9</v>
      </c>
      <c r="AQ452" s="175">
        <v>10</v>
      </c>
      <c r="AR452" s="177">
        <v>23</v>
      </c>
      <c r="AS452" s="178">
        <v>372</v>
      </c>
      <c r="AT452" s="176">
        <v>36</v>
      </c>
      <c r="AU452" s="174">
        <v>38</v>
      </c>
      <c r="AV452" s="175">
        <v>164</v>
      </c>
      <c r="AW452" s="178">
        <v>38</v>
      </c>
      <c r="AX452" s="119" t="s">
        <v>1071</v>
      </c>
      <c r="AY452" s="155" t="s">
        <v>84</v>
      </c>
      <c r="AZ452" s="156" t="s">
        <v>1117</v>
      </c>
    </row>
    <row r="453" spans="1:79" s="90" customFormat="1" ht="16.5" hidden="1" customHeight="1" x14ac:dyDescent="0.2">
      <c r="A453" s="158">
        <v>220905</v>
      </c>
      <c r="B453" s="158"/>
      <c r="C453" s="158" t="s">
        <v>22</v>
      </c>
      <c r="D453" s="158" t="s">
        <v>85</v>
      </c>
      <c r="E453" s="158">
        <f>SUM(E455:E457)</f>
        <v>100</v>
      </c>
      <c r="F453" s="158">
        <f t="shared" si="176"/>
        <v>2480</v>
      </c>
      <c r="G453" s="158">
        <v>58</v>
      </c>
      <c r="H453" s="158">
        <v>60</v>
      </c>
      <c r="I453" s="158">
        <v>58</v>
      </c>
      <c r="J453" s="158">
        <v>67</v>
      </c>
      <c r="K453" s="158">
        <v>47</v>
      </c>
      <c r="L453" s="158">
        <v>46</v>
      </c>
      <c r="M453" s="158">
        <v>49</v>
      </c>
      <c r="N453" s="158">
        <v>55</v>
      </c>
      <c r="O453" s="158">
        <f t="shared" ref="O453:AD453" si="181">+SUM(O455:O457)</f>
        <v>52</v>
      </c>
      <c r="P453" s="158">
        <f t="shared" si="181"/>
        <v>49</v>
      </c>
      <c r="Q453" s="158">
        <f t="shared" si="181"/>
        <v>47</v>
      </c>
      <c r="R453" s="158">
        <f t="shared" si="181"/>
        <v>56</v>
      </c>
      <c r="S453" s="158">
        <f t="shared" si="181"/>
        <v>63</v>
      </c>
      <c r="T453" s="158">
        <f t="shared" si="181"/>
        <v>50</v>
      </c>
      <c r="U453" s="158">
        <f t="shared" si="181"/>
        <v>60</v>
      </c>
      <c r="V453" s="158">
        <f t="shared" si="181"/>
        <v>45</v>
      </c>
      <c r="W453" s="158">
        <f t="shared" si="181"/>
        <v>45</v>
      </c>
      <c r="X453" s="158">
        <f t="shared" si="181"/>
        <v>48</v>
      </c>
      <c r="Y453" s="158">
        <f t="shared" si="181"/>
        <v>65</v>
      </c>
      <c r="Z453" s="158">
        <f t="shared" si="181"/>
        <v>44</v>
      </c>
      <c r="AA453" s="158">
        <f t="shared" si="181"/>
        <v>172</v>
      </c>
      <c r="AB453" s="158">
        <f t="shared" si="181"/>
        <v>168</v>
      </c>
      <c r="AC453" s="158">
        <f t="shared" si="181"/>
        <v>201</v>
      </c>
      <c r="AD453" s="158">
        <f t="shared" si="181"/>
        <v>163</v>
      </c>
      <c r="AE453" s="158">
        <f t="shared" ref="AE453:AW453" si="182">+SUM(AE455:AE457)</f>
        <v>156</v>
      </c>
      <c r="AF453" s="158">
        <f t="shared" si="182"/>
        <v>115</v>
      </c>
      <c r="AG453" s="158">
        <f t="shared" si="182"/>
        <v>120</v>
      </c>
      <c r="AH453" s="158">
        <f t="shared" si="182"/>
        <v>103</v>
      </c>
      <c r="AI453" s="158">
        <f t="shared" si="182"/>
        <v>75</v>
      </c>
      <c r="AJ453" s="158">
        <f t="shared" si="182"/>
        <v>66</v>
      </c>
      <c r="AK453" s="158">
        <f t="shared" si="182"/>
        <v>30</v>
      </c>
      <c r="AL453" s="158">
        <f t="shared" si="182"/>
        <v>21</v>
      </c>
      <c r="AM453" s="158">
        <f t="shared" si="182"/>
        <v>17</v>
      </c>
      <c r="AN453" s="158">
        <f t="shared" si="182"/>
        <v>9</v>
      </c>
      <c r="AO453" s="158">
        <f t="shared" si="182"/>
        <v>4</v>
      </c>
      <c r="AP453" s="158">
        <f t="shared" si="182"/>
        <v>25</v>
      </c>
      <c r="AQ453" s="158">
        <f t="shared" si="182"/>
        <v>33</v>
      </c>
      <c r="AR453" s="158">
        <f t="shared" si="182"/>
        <v>71</v>
      </c>
      <c r="AS453" s="158">
        <f t="shared" si="182"/>
        <v>1167</v>
      </c>
      <c r="AT453" s="158">
        <f t="shared" si="182"/>
        <v>128</v>
      </c>
      <c r="AU453" s="158">
        <f t="shared" si="182"/>
        <v>126</v>
      </c>
      <c r="AV453" s="158">
        <f t="shared" si="182"/>
        <v>473</v>
      </c>
      <c r="AW453" s="158">
        <f t="shared" si="182"/>
        <v>133</v>
      </c>
      <c r="AX453" s="119"/>
      <c r="AY453" s="182"/>
      <c r="AZ453" s="162"/>
    </row>
    <row r="454" spans="1:79" s="180" customFormat="1" ht="16.5" hidden="1" customHeight="1" x14ac:dyDescent="0.2">
      <c r="A454" s="109"/>
      <c r="B454" s="104"/>
      <c r="C454" s="106"/>
      <c r="D454" s="105"/>
      <c r="E454" s="122"/>
      <c r="F454" s="149">
        <f t="shared" si="176"/>
        <v>100.00000000000001</v>
      </c>
      <c r="G454" s="150">
        <f>G$453*100/$F453</f>
        <v>2.338709677419355</v>
      </c>
      <c r="H454" s="150">
        <f t="shared" ref="H454:AW454" si="183">H$453*100/$F453</f>
        <v>2.4193548387096775</v>
      </c>
      <c r="I454" s="150">
        <f t="shared" si="183"/>
        <v>2.338709677419355</v>
      </c>
      <c r="J454" s="150">
        <f t="shared" si="183"/>
        <v>2.7016129032258065</v>
      </c>
      <c r="K454" s="150">
        <f t="shared" si="183"/>
        <v>1.8951612903225807</v>
      </c>
      <c r="L454" s="150">
        <f t="shared" si="183"/>
        <v>1.8548387096774193</v>
      </c>
      <c r="M454" s="150">
        <f t="shared" si="183"/>
        <v>1.9758064516129032</v>
      </c>
      <c r="N454" s="150">
        <f t="shared" si="183"/>
        <v>2.217741935483871</v>
      </c>
      <c r="O454" s="150">
        <f t="shared" si="183"/>
        <v>2.096774193548387</v>
      </c>
      <c r="P454" s="150">
        <f t="shared" si="183"/>
        <v>1.9758064516129032</v>
      </c>
      <c r="Q454" s="150">
        <f t="shared" si="183"/>
        <v>1.8951612903225807</v>
      </c>
      <c r="R454" s="150">
        <f t="shared" si="183"/>
        <v>2.2580645161290325</v>
      </c>
      <c r="S454" s="150">
        <f t="shared" si="183"/>
        <v>2.5403225806451615</v>
      </c>
      <c r="T454" s="150">
        <f t="shared" si="183"/>
        <v>2.0161290322580645</v>
      </c>
      <c r="U454" s="150">
        <f t="shared" si="183"/>
        <v>2.4193548387096775</v>
      </c>
      <c r="V454" s="150">
        <f t="shared" si="183"/>
        <v>1.814516129032258</v>
      </c>
      <c r="W454" s="150">
        <f t="shared" si="183"/>
        <v>1.814516129032258</v>
      </c>
      <c r="X454" s="150">
        <f t="shared" si="183"/>
        <v>1.935483870967742</v>
      </c>
      <c r="Y454" s="150">
        <f t="shared" si="183"/>
        <v>2.620967741935484</v>
      </c>
      <c r="Z454" s="150">
        <f t="shared" si="183"/>
        <v>1.7741935483870968</v>
      </c>
      <c r="AA454" s="150">
        <f t="shared" si="183"/>
        <v>6.935483870967742</v>
      </c>
      <c r="AB454" s="150">
        <f t="shared" si="183"/>
        <v>6.774193548387097</v>
      </c>
      <c r="AC454" s="150">
        <f t="shared" si="183"/>
        <v>8.1048387096774199</v>
      </c>
      <c r="AD454" s="150">
        <f t="shared" si="183"/>
        <v>6.57258064516129</v>
      </c>
      <c r="AE454" s="150">
        <f t="shared" si="183"/>
        <v>6.290322580645161</v>
      </c>
      <c r="AF454" s="150">
        <f t="shared" si="183"/>
        <v>4.637096774193548</v>
      </c>
      <c r="AG454" s="150">
        <f t="shared" si="183"/>
        <v>4.838709677419355</v>
      </c>
      <c r="AH454" s="150">
        <f t="shared" si="183"/>
        <v>4.153225806451613</v>
      </c>
      <c r="AI454" s="150">
        <f t="shared" si="183"/>
        <v>3.024193548387097</v>
      </c>
      <c r="AJ454" s="150">
        <f t="shared" si="183"/>
        <v>2.661290322580645</v>
      </c>
      <c r="AK454" s="150">
        <f t="shared" si="183"/>
        <v>1.2096774193548387</v>
      </c>
      <c r="AL454" s="150">
        <f t="shared" si="183"/>
        <v>0.84677419354838712</v>
      </c>
      <c r="AM454" s="150">
        <f t="shared" si="183"/>
        <v>0.68548387096774188</v>
      </c>
      <c r="AN454" s="151">
        <f t="shared" si="183"/>
        <v>0.36290322580645162</v>
      </c>
      <c r="AO454" s="152">
        <f t="shared" si="183"/>
        <v>0.16129032258064516</v>
      </c>
      <c r="AP454" s="150">
        <f t="shared" si="183"/>
        <v>1.0080645161290323</v>
      </c>
      <c r="AQ454" s="151">
        <f t="shared" si="183"/>
        <v>1.3306451612903225</v>
      </c>
      <c r="AR454" s="153">
        <f t="shared" si="183"/>
        <v>2.8629032258064515</v>
      </c>
      <c r="AS454" s="154">
        <f t="shared" si="183"/>
        <v>47.056451612903224</v>
      </c>
      <c r="AT454" s="152">
        <f t="shared" si="183"/>
        <v>5.161290322580645</v>
      </c>
      <c r="AU454" s="150">
        <f t="shared" si="183"/>
        <v>5.080645161290323</v>
      </c>
      <c r="AV454" s="151">
        <f t="shared" si="183"/>
        <v>19.072580645161292</v>
      </c>
      <c r="AW454" s="154">
        <f t="shared" si="183"/>
        <v>5.362903225806452</v>
      </c>
      <c r="AX454" s="119"/>
      <c r="AY454" s="155"/>
      <c r="AZ454" s="156"/>
    </row>
    <row r="455" spans="1:79" s="180" customFormat="1" ht="16.5" hidden="1" customHeight="1" x14ac:dyDescent="0.2">
      <c r="A455" s="171">
        <v>220905</v>
      </c>
      <c r="B455" s="165" t="s">
        <v>204</v>
      </c>
      <c r="C455" s="165" t="s">
        <v>1118</v>
      </c>
      <c r="D455" s="172" t="s">
        <v>1119</v>
      </c>
      <c r="E455" s="122">
        <v>21.037037037037038</v>
      </c>
      <c r="F455" s="213">
        <f t="shared" si="176"/>
        <v>521</v>
      </c>
      <c r="G455" s="174">
        <v>12</v>
      </c>
      <c r="H455" s="174">
        <v>13</v>
      </c>
      <c r="I455" s="174">
        <v>12</v>
      </c>
      <c r="J455" s="174">
        <v>14</v>
      </c>
      <c r="K455" s="174">
        <v>10</v>
      </c>
      <c r="L455" s="174">
        <v>10</v>
      </c>
      <c r="M455" s="174">
        <v>10</v>
      </c>
      <c r="N455" s="174">
        <v>12</v>
      </c>
      <c r="O455" s="174">
        <v>11</v>
      </c>
      <c r="P455" s="174">
        <v>10</v>
      </c>
      <c r="Q455" s="174">
        <v>10</v>
      </c>
      <c r="R455" s="174">
        <v>12</v>
      </c>
      <c r="S455" s="174">
        <v>13</v>
      </c>
      <c r="T455" s="174">
        <v>11</v>
      </c>
      <c r="U455" s="174">
        <v>13</v>
      </c>
      <c r="V455" s="174">
        <v>9</v>
      </c>
      <c r="W455" s="174">
        <v>9</v>
      </c>
      <c r="X455" s="174">
        <v>10</v>
      </c>
      <c r="Y455" s="174">
        <v>14</v>
      </c>
      <c r="Z455" s="174">
        <v>9</v>
      </c>
      <c r="AA455" s="174">
        <v>36</v>
      </c>
      <c r="AB455" s="174">
        <v>35</v>
      </c>
      <c r="AC455" s="174">
        <v>42</v>
      </c>
      <c r="AD455" s="174">
        <v>34</v>
      </c>
      <c r="AE455" s="174">
        <v>33</v>
      </c>
      <c r="AF455" s="174">
        <v>24</v>
      </c>
      <c r="AG455" s="174">
        <v>25</v>
      </c>
      <c r="AH455" s="174">
        <v>22</v>
      </c>
      <c r="AI455" s="174">
        <v>16</v>
      </c>
      <c r="AJ455" s="174">
        <v>14</v>
      </c>
      <c r="AK455" s="174">
        <v>6</v>
      </c>
      <c r="AL455" s="174">
        <v>4</v>
      </c>
      <c r="AM455" s="174">
        <v>4</v>
      </c>
      <c r="AN455" s="175">
        <v>2</v>
      </c>
      <c r="AO455" s="176">
        <v>1</v>
      </c>
      <c r="AP455" s="174">
        <v>5</v>
      </c>
      <c r="AQ455" s="175">
        <v>7</v>
      </c>
      <c r="AR455" s="177">
        <v>15</v>
      </c>
      <c r="AS455" s="178">
        <v>246</v>
      </c>
      <c r="AT455" s="176">
        <v>27</v>
      </c>
      <c r="AU455" s="174">
        <v>27</v>
      </c>
      <c r="AV455" s="175">
        <v>100</v>
      </c>
      <c r="AW455" s="178">
        <v>28</v>
      </c>
      <c r="AX455" s="119" t="s">
        <v>1071</v>
      </c>
      <c r="AY455" s="155" t="s">
        <v>87</v>
      </c>
      <c r="AZ455" s="156" t="s">
        <v>1120</v>
      </c>
    </row>
    <row r="456" spans="1:79" s="180" customFormat="1" ht="16.5" hidden="1" customHeight="1" x14ac:dyDescent="0.2">
      <c r="A456" s="171">
        <v>220905</v>
      </c>
      <c r="B456" s="165" t="s">
        <v>191</v>
      </c>
      <c r="C456" s="165" t="s">
        <v>1121</v>
      </c>
      <c r="D456" s="172" t="s">
        <v>1122</v>
      </c>
      <c r="E456" s="122">
        <v>58.074074074074076</v>
      </c>
      <c r="F456" s="213">
        <f t="shared" si="176"/>
        <v>1440</v>
      </c>
      <c r="G456" s="174">
        <v>34</v>
      </c>
      <c r="H456" s="174">
        <v>34</v>
      </c>
      <c r="I456" s="174">
        <v>34</v>
      </c>
      <c r="J456" s="174">
        <v>39</v>
      </c>
      <c r="K456" s="174">
        <v>27</v>
      </c>
      <c r="L456" s="174">
        <v>26</v>
      </c>
      <c r="M456" s="174">
        <v>29</v>
      </c>
      <c r="N456" s="174">
        <v>32</v>
      </c>
      <c r="O456" s="174">
        <v>30</v>
      </c>
      <c r="P456" s="174">
        <v>29</v>
      </c>
      <c r="Q456" s="174">
        <v>27</v>
      </c>
      <c r="R456" s="174">
        <v>32</v>
      </c>
      <c r="S456" s="174">
        <v>37</v>
      </c>
      <c r="T456" s="174">
        <v>29</v>
      </c>
      <c r="U456" s="174">
        <v>34</v>
      </c>
      <c r="V456" s="174">
        <v>27</v>
      </c>
      <c r="W456" s="174">
        <v>27</v>
      </c>
      <c r="X456" s="174">
        <v>28</v>
      </c>
      <c r="Y456" s="174">
        <v>37</v>
      </c>
      <c r="Z456" s="174">
        <v>26</v>
      </c>
      <c r="AA456" s="174">
        <v>100</v>
      </c>
      <c r="AB456" s="174">
        <v>98</v>
      </c>
      <c r="AC456" s="174">
        <v>117</v>
      </c>
      <c r="AD456" s="174">
        <v>95</v>
      </c>
      <c r="AE456" s="174">
        <v>90</v>
      </c>
      <c r="AF456" s="174">
        <v>67</v>
      </c>
      <c r="AG456" s="174">
        <v>70</v>
      </c>
      <c r="AH456" s="174">
        <v>59</v>
      </c>
      <c r="AI456" s="174">
        <v>43</v>
      </c>
      <c r="AJ456" s="174">
        <v>38</v>
      </c>
      <c r="AK456" s="174">
        <v>18</v>
      </c>
      <c r="AL456" s="174">
        <v>13</v>
      </c>
      <c r="AM456" s="174">
        <v>9</v>
      </c>
      <c r="AN456" s="175">
        <v>5</v>
      </c>
      <c r="AO456" s="176">
        <v>2</v>
      </c>
      <c r="AP456" s="174">
        <v>15</v>
      </c>
      <c r="AQ456" s="175">
        <v>19</v>
      </c>
      <c r="AR456" s="177">
        <v>41</v>
      </c>
      <c r="AS456" s="178">
        <v>677</v>
      </c>
      <c r="AT456" s="176">
        <v>74</v>
      </c>
      <c r="AU456" s="174">
        <v>73</v>
      </c>
      <c r="AV456" s="175">
        <v>274</v>
      </c>
      <c r="AW456" s="178">
        <v>77</v>
      </c>
      <c r="AX456" s="119" t="s">
        <v>1071</v>
      </c>
      <c r="AY456" s="155" t="s">
        <v>87</v>
      </c>
      <c r="AZ456" s="156" t="s">
        <v>1123</v>
      </c>
    </row>
    <row r="457" spans="1:79" s="183" customFormat="1" ht="16.5" hidden="1" customHeight="1" x14ac:dyDescent="0.2">
      <c r="A457" s="171">
        <v>220905</v>
      </c>
      <c r="B457" s="165" t="s">
        <v>204</v>
      </c>
      <c r="C457" s="165" t="s">
        <v>1124</v>
      </c>
      <c r="D457" s="172" t="s">
        <v>1125</v>
      </c>
      <c r="E457" s="122">
        <v>20.888888888888889</v>
      </c>
      <c r="F457" s="213">
        <f t="shared" si="176"/>
        <v>519</v>
      </c>
      <c r="G457" s="174">
        <v>12</v>
      </c>
      <c r="H457" s="174">
        <v>13</v>
      </c>
      <c r="I457" s="174">
        <v>12</v>
      </c>
      <c r="J457" s="174">
        <v>14</v>
      </c>
      <c r="K457" s="174">
        <v>10</v>
      </c>
      <c r="L457" s="174">
        <v>10</v>
      </c>
      <c r="M457" s="174">
        <v>10</v>
      </c>
      <c r="N457" s="174">
        <v>11</v>
      </c>
      <c r="O457" s="174">
        <v>11</v>
      </c>
      <c r="P457" s="174">
        <v>10</v>
      </c>
      <c r="Q457" s="174">
        <v>10</v>
      </c>
      <c r="R457" s="174">
        <v>12</v>
      </c>
      <c r="S457" s="174">
        <v>13</v>
      </c>
      <c r="T457" s="174">
        <v>10</v>
      </c>
      <c r="U457" s="174">
        <v>13</v>
      </c>
      <c r="V457" s="174">
        <v>9</v>
      </c>
      <c r="W457" s="174">
        <v>9</v>
      </c>
      <c r="X457" s="174">
        <v>10</v>
      </c>
      <c r="Y457" s="174">
        <v>14</v>
      </c>
      <c r="Z457" s="174">
        <v>9</v>
      </c>
      <c r="AA457" s="174">
        <v>36</v>
      </c>
      <c r="AB457" s="174">
        <v>35</v>
      </c>
      <c r="AC457" s="174">
        <v>42</v>
      </c>
      <c r="AD457" s="174">
        <v>34</v>
      </c>
      <c r="AE457" s="174">
        <v>33</v>
      </c>
      <c r="AF457" s="174">
        <v>24</v>
      </c>
      <c r="AG457" s="174">
        <v>25</v>
      </c>
      <c r="AH457" s="174">
        <v>22</v>
      </c>
      <c r="AI457" s="174">
        <v>16</v>
      </c>
      <c r="AJ457" s="174">
        <v>14</v>
      </c>
      <c r="AK457" s="174">
        <v>6</v>
      </c>
      <c r="AL457" s="174">
        <v>4</v>
      </c>
      <c r="AM457" s="174">
        <v>4</v>
      </c>
      <c r="AN457" s="175">
        <v>2</v>
      </c>
      <c r="AO457" s="176">
        <v>1</v>
      </c>
      <c r="AP457" s="174">
        <v>5</v>
      </c>
      <c r="AQ457" s="175">
        <v>7</v>
      </c>
      <c r="AR457" s="177">
        <v>15</v>
      </c>
      <c r="AS457" s="178">
        <v>244</v>
      </c>
      <c r="AT457" s="176">
        <v>27</v>
      </c>
      <c r="AU457" s="174">
        <v>26</v>
      </c>
      <c r="AV457" s="175">
        <v>99</v>
      </c>
      <c r="AW457" s="178">
        <v>28</v>
      </c>
      <c r="AX457" s="119" t="s">
        <v>1071</v>
      </c>
      <c r="AY457" s="155" t="s">
        <v>87</v>
      </c>
      <c r="AZ457" s="156" t="s">
        <v>1126</v>
      </c>
    </row>
    <row r="458" spans="1:79" s="90" customFormat="1" ht="16.5" hidden="1" customHeight="1" x14ac:dyDescent="0.2">
      <c r="A458" s="158">
        <v>220906</v>
      </c>
      <c r="B458" s="158"/>
      <c r="C458" s="158" t="s">
        <v>22</v>
      </c>
      <c r="D458" s="158" t="s">
        <v>86</v>
      </c>
      <c r="E458" s="158">
        <f>SUM(E460:E461)</f>
        <v>100</v>
      </c>
      <c r="F458" s="158">
        <f t="shared" si="176"/>
        <v>2616</v>
      </c>
      <c r="G458" s="158">
        <v>38</v>
      </c>
      <c r="H458" s="158">
        <v>56</v>
      </c>
      <c r="I458" s="158">
        <v>41</v>
      </c>
      <c r="J458" s="158">
        <v>47</v>
      </c>
      <c r="K458" s="158">
        <v>47</v>
      </c>
      <c r="L458" s="158">
        <v>50</v>
      </c>
      <c r="M458" s="158">
        <v>46</v>
      </c>
      <c r="N458" s="158">
        <v>43</v>
      </c>
      <c r="O458" s="158">
        <f t="shared" ref="O458:AD458" si="184">+SUM(O460:O461)</f>
        <v>54</v>
      </c>
      <c r="P458" s="158">
        <f t="shared" si="184"/>
        <v>38</v>
      </c>
      <c r="Q458" s="158">
        <f t="shared" si="184"/>
        <v>48</v>
      </c>
      <c r="R458" s="158">
        <f t="shared" si="184"/>
        <v>64</v>
      </c>
      <c r="S458" s="158">
        <f t="shared" si="184"/>
        <v>54</v>
      </c>
      <c r="T458" s="158">
        <f t="shared" si="184"/>
        <v>61</v>
      </c>
      <c r="U458" s="158">
        <f t="shared" si="184"/>
        <v>54</v>
      </c>
      <c r="V458" s="158">
        <f t="shared" si="184"/>
        <v>55</v>
      </c>
      <c r="W458" s="158">
        <f t="shared" si="184"/>
        <v>64</v>
      </c>
      <c r="X458" s="158">
        <f t="shared" si="184"/>
        <v>48</v>
      </c>
      <c r="Y458" s="158">
        <f t="shared" si="184"/>
        <v>59</v>
      </c>
      <c r="Z458" s="158">
        <f t="shared" si="184"/>
        <v>47</v>
      </c>
      <c r="AA458" s="158">
        <f t="shared" si="184"/>
        <v>215</v>
      </c>
      <c r="AB458" s="158">
        <f t="shared" si="184"/>
        <v>229</v>
      </c>
      <c r="AC458" s="158">
        <f t="shared" si="184"/>
        <v>189</v>
      </c>
      <c r="AD458" s="158">
        <f t="shared" si="184"/>
        <v>153</v>
      </c>
      <c r="AE458" s="158">
        <f t="shared" ref="AE458:AW458" si="185">+SUM(AE460:AE461)</f>
        <v>172</v>
      </c>
      <c r="AF458" s="158">
        <f t="shared" si="185"/>
        <v>150</v>
      </c>
      <c r="AG458" s="158">
        <f t="shared" si="185"/>
        <v>131</v>
      </c>
      <c r="AH458" s="158">
        <f t="shared" si="185"/>
        <v>120</v>
      </c>
      <c r="AI458" s="158">
        <f t="shared" si="185"/>
        <v>90</v>
      </c>
      <c r="AJ458" s="158">
        <f t="shared" si="185"/>
        <v>64</v>
      </c>
      <c r="AK458" s="158">
        <f t="shared" si="185"/>
        <v>43</v>
      </c>
      <c r="AL458" s="158">
        <f t="shared" si="185"/>
        <v>23</v>
      </c>
      <c r="AM458" s="158">
        <f t="shared" si="185"/>
        <v>11</v>
      </c>
      <c r="AN458" s="158">
        <f t="shared" si="185"/>
        <v>12</v>
      </c>
      <c r="AO458" s="158">
        <f t="shared" si="185"/>
        <v>4</v>
      </c>
      <c r="AP458" s="158">
        <f t="shared" si="185"/>
        <v>22</v>
      </c>
      <c r="AQ458" s="158">
        <f t="shared" si="185"/>
        <v>16</v>
      </c>
      <c r="AR458" s="158">
        <f t="shared" si="185"/>
        <v>47</v>
      </c>
      <c r="AS458" s="158">
        <f t="shared" si="185"/>
        <v>1186</v>
      </c>
      <c r="AT458" s="158">
        <f t="shared" si="185"/>
        <v>132</v>
      </c>
      <c r="AU458" s="158">
        <f t="shared" si="185"/>
        <v>136</v>
      </c>
      <c r="AV458" s="158">
        <f t="shared" si="185"/>
        <v>497</v>
      </c>
      <c r="AW458" s="158">
        <f t="shared" si="185"/>
        <v>106</v>
      </c>
      <c r="AX458" s="119"/>
      <c r="AY458" s="182"/>
      <c r="AZ458" s="162"/>
    </row>
    <row r="459" spans="1:79" s="180" customFormat="1" ht="16.5" hidden="1" customHeight="1" x14ac:dyDescent="0.2">
      <c r="A459" s="109"/>
      <c r="B459" s="104"/>
      <c r="C459" s="106"/>
      <c r="D459" s="105"/>
      <c r="E459" s="122"/>
      <c r="F459" s="149">
        <f t="shared" si="176"/>
        <v>100.00000000000001</v>
      </c>
      <c r="G459" s="150">
        <f>G$458*100/$F458</f>
        <v>1.452599388379205</v>
      </c>
      <c r="H459" s="150">
        <f t="shared" ref="H459:AW459" si="186">H$458*100/$F458</f>
        <v>2.1406727828746179</v>
      </c>
      <c r="I459" s="150">
        <f t="shared" si="186"/>
        <v>1.5672782874617737</v>
      </c>
      <c r="J459" s="150">
        <f t="shared" si="186"/>
        <v>1.7966360856269112</v>
      </c>
      <c r="K459" s="150">
        <f t="shared" si="186"/>
        <v>1.7966360856269112</v>
      </c>
      <c r="L459" s="150">
        <f t="shared" si="186"/>
        <v>1.9113149847094801</v>
      </c>
      <c r="M459" s="150">
        <f t="shared" si="186"/>
        <v>1.7584097859327217</v>
      </c>
      <c r="N459" s="150">
        <f t="shared" si="186"/>
        <v>1.643730886850153</v>
      </c>
      <c r="O459" s="150">
        <f t="shared" si="186"/>
        <v>2.0642201834862384</v>
      </c>
      <c r="P459" s="150">
        <f t="shared" si="186"/>
        <v>1.452599388379205</v>
      </c>
      <c r="Q459" s="150">
        <f t="shared" si="186"/>
        <v>1.834862385321101</v>
      </c>
      <c r="R459" s="150">
        <f t="shared" si="186"/>
        <v>2.4464831804281344</v>
      </c>
      <c r="S459" s="150">
        <f t="shared" si="186"/>
        <v>2.0642201834862384</v>
      </c>
      <c r="T459" s="150">
        <f t="shared" si="186"/>
        <v>2.3318042813455659</v>
      </c>
      <c r="U459" s="150">
        <f t="shared" si="186"/>
        <v>2.0642201834862384</v>
      </c>
      <c r="V459" s="150">
        <f t="shared" si="186"/>
        <v>2.1024464831804281</v>
      </c>
      <c r="W459" s="150">
        <f t="shared" si="186"/>
        <v>2.4464831804281344</v>
      </c>
      <c r="X459" s="150">
        <f t="shared" si="186"/>
        <v>1.834862385321101</v>
      </c>
      <c r="Y459" s="150">
        <f t="shared" si="186"/>
        <v>2.2553516819571864</v>
      </c>
      <c r="Z459" s="150">
        <f t="shared" si="186"/>
        <v>1.7966360856269112</v>
      </c>
      <c r="AA459" s="150">
        <f t="shared" si="186"/>
        <v>8.2186544342507641</v>
      </c>
      <c r="AB459" s="150">
        <f t="shared" si="186"/>
        <v>8.7538226299694184</v>
      </c>
      <c r="AC459" s="150">
        <f t="shared" si="186"/>
        <v>7.2247706422018352</v>
      </c>
      <c r="AD459" s="150">
        <f t="shared" si="186"/>
        <v>5.8486238532110093</v>
      </c>
      <c r="AE459" s="150">
        <f t="shared" si="186"/>
        <v>6.574923547400612</v>
      </c>
      <c r="AF459" s="150">
        <f t="shared" si="186"/>
        <v>5.7339449541284404</v>
      </c>
      <c r="AG459" s="150">
        <f t="shared" si="186"/>
        <v>5.0076452599388377</v>
      </c>
      <c r="AH459" s="150">
        <f t="shared" si="186"/>
        <v>4.5871559633027523</v>
      </c>
      <c r="AI459" s="150">
        <f t="shared" si="186"/>
        <v>3.4403669724770642</v>
      </c>
      <c r="AJ459" s="150">
        <f t="shared" si="186"/>
        <v>2.4464831804281344</v>
      </c>
      <c r="AK459" s="150">
        <f t="shared" si="186"/>
        <v>1.643730886850153</v>
      </c>
      <c r="AL459" s="150">
        <f t="shared" si="186"/>
        <v>0.87920489296636084</v>
      </c>
      <c r="AM459" s="150">
        <f t="shared" si="186"/>
        <v>0.42048929663608564</v>
      </c>
      <c r="AN459" s="151">
        <f t="shared" si="186"/>
        <v>0.45871559633027525</v>
      </c>
      <c r="AO459" s="152">
        <f t="shared" si="186"/>
        <v>0.1529051987767584</v>
      </c>
      <c r="AP459" s="150">
        <f t="shared" si="186"/>
        <v>0.84097859327217128</v>
      </c>
      <c r="AQ459" s="151">
        <f t="shared" si="186"/>
        <v>0.6116207951070336</v>
      </c>
      <c r="AR459" s="153">
        <f t="shared" si="186"/>
        <v>1.7966360856269112</v>
      </c>
      <c r="AS459" s="154">
        <f t="shared" si="186"/>
        <v>45.336391437308869</v>
      </c>
      <c r="AT459" s="152">
        <f t="shared" si="186"/>
        <v>5.0458715596330279</v>
      </c>
      <c r="AU459" s="150">
        <f t="shared" si="186"/>
        <v>5.1987767584097861</v>
      </c>
      <c r="AV459" s="151">
        <f t="shared" si="186"/>
        <v>18.998470948012233</v>
      </c>
      <c r="AW459" s="154">
        <f t="shared" si="186"/>
        <v>4.0519877675840981</v>
      </c>
      <c r="AX459" s="119"/>
      <c r="AY459" s="155"/>
      <c r="AZ459" s="156"/>
    </row>
    <row r="460" spans="1:79" s="180" customFormat="1" ht="16.5" hidden="1" customHeight="1" x14ac:dyDescent="0.2">
      <c r="A460" s="171">
        <v>220906</v>
      </c>
      <c r="B460" s="165" t="s">
        <v>204</v>
      </c>
      <c r="C460" s="165" t="s">
        <v>1127</v>
      </c>
      <c r="D460" s="172" t="s">
        <v>1128</v>
      </c>
      <c r="E460" s="122">
        <v>73.917748917748909</v>
      </c>
      <c r="F460" s="213">
        <f t="shared" si="176"/>
        <v>1934</v>
      </c>
      <c r="G460" s="174">
        <v>28</v>
      </c>
      <c r="H460" s="174">
        <v>41</v>
      </c>
      <c r="I460" s="174">
        <v>30</v>
      </c>
      <c r="J460" s="174">
        <v>35</v>
      </c>
      <c r="K460" s="174">
        <v>35</v>
      </c>
      <c r="L460" s="174">
        <v>37</v>
      </c>
      <c r="M460" s="174">
        <v>34</v>
      </c>
      <c r="N460" s="174">
        <v>32</v>
      </c>
      <c r="O460" s="174">
        <v>40</v>
      </c>
      <c r="P460" s="174">
        <v>28</v>
      </c>
      <c r="Q460" s="174">
        <v>35</v>
      </c>
      <c r="R460" s="174">
        <v>47</v>
      </c>
      <c r="S460" s="174">
        <v>40</v>
      </c>
      <c r="T460" s="174">
        <v>45</v>
      </c>
      <c r="U460" s="174">
        <v>40</v>
      </c>
      <c r="V460" s="174">
        <v>41</v>
      </c>
      <c r="W460" s="174">
        <v>47</v>
      </c>
      <c r="X460" s="174">
        <v>35</v>
      </c>
      <c r="Y460" s="174">
        <v>44</v>
      </c>
      <c r="Z460" s="174">
        <v>35</v>
      </c>
      <c r="AA460" s="174">
        <v>159</v>
      </c>
      <c r="AB460" s="174">
        <v>169</v>
      </c>
      <c r="AC460" s="174">
        <v>140</v>
      </c>
      <c r="AD460" s="174">
        <v>113</v>
      </c>
      <c r="AE460" s="174">
        <v>127</v>
      </c>
      <c r="AF460" s="174">
        <v>111</v>
      </c>
      <c r="AG460" s="174">
        <v>97</v>
      </c>
      <c r="AH460" s="174">
        <v>89</v>
      </c>
      <c r="AI460" s="174">
        <v>67</v>
      </c>
      <c r="AJ460" s="174">
        <v>47</v>
      </c>
      <c r="AK460" s="174">
        <v>32</v>
      </c>
      <c r="AL460" s="174">
        <v>17</v>
      </c>
      <c r="AM460" s="174">
        <v>8</v>
      </c>
      <c r="AN460" s="175">
        <v>9</v>
      </c>
      <c r="AO460" s="176">
        <v>3</v>
      </c>
      <c r="AP460" s="174">
        <v>16</v>
      </c>
      <c r="AQ460" s="175">
        <v>12</v>
      </c>
      <c r="AR460" s="177">
        <v>35</v>
      </c>
      <c r="AS460" s="178">
        <v>877</v>
      </c>
      <c r="AT460" s="176">
        <v>98</v>
      </c>
      <c r="AU460" s="174">
        <v>101</v>
      </c>
      <c r="AV460" s="175">
        <v>367</v>
      </c>
      <c r="AW460" s="178">
        <v>78</v>
      </c>
      <c r="AX460" s="119" t="s">
        <v>1071</v>
      </c>
      <c r="AY460" s="155" t="s">
        <v>1129</v>
      </c>
      <c r="AZ460" s="156" t="s">
        <v>1130</v>
      </c>
    </row>
    <row r="461" spans="1:79" s="183" customFormat="1" ht="16.5" hidden="1" customHeight="1" x14ac:dyDescent="0.2">
      <c r="A461" s="171">
        <v>220906</v>
      </c>
      <c r="B461" s="165" t="s">
        <v>204</v>
      </c>
      <c r="C461" s="165" t="s">
        <v>1131</v>
      </c>
      <c r="D461" s="172" t="s">
        <v>1132</v>
      </c>
      <c r="E461" s="122">
        <v>26.082251082251084</v>
      </c>
      <c r="F461" s="213">
        <f t="shared" si="176"/>
        <v>682</v>
      </c>
      <c r="G461" s="174">
        <v>10</v>
      </c>
      <c r="H461" s="174">
        <v>15</v>
      </c>
      <c r="I461" s="174">
        <v>11</v>
      </c>
      <c r="J461" s="174">
        <v>12</v>
      </c>
      <c r="K461" s="174">
        <v>12</v>
      </c>
      <c r="L461" s="174">
        <v>13</v>
      </c>
      <c r="M461" s="174">
        <v>12</v>
      </c>
      <c r="N461" s="174">
        <v>11</v>
      </c>
      <c r="O461" s="174">
        <v>14</v>
      </c>
      <c r="P461" s="174">
        <v>10</v>
      </c>
      <c r="Q461" s="174">
        <v>13</v>
      </c>
      <c r="R461" s="174">
        <v>17</v>
      </c>
      <c r="S461" s="174">
        <v>14</v>
      </c>
      <c r="T461" s="174">
        <v>16</v>
      </c>
      <c r="U461" s="174">
        <v>14</v>
      </c>
      <c r="V461" s="174">
        <v>14</v>
      </c>
      <c r="W461" s="174">
        <v>17</v>
      </c>
      <c r="X461" s="174">
        <v>13</v>
      </c>
      <c r="Y461" s="174">
        <v>15</v>
      </c>
      <c r="Z461" s="174">
        <v>12</v>
      </c>
      <c r="AA461" s="174">
        <v>56</v>
      </c>
      <c r="AB461" s="174">
        <v>60</v>
      </c>
      <c r="AC461" s="174">
        <v>49</v>
      </c>
      <c r="AD461" s="174">
        <v>40</v>
      </c>
      <c r="AE461" s="174">
        <v>45</v>
      </c>
      <c r="AF461" s="174">
        <v>39</v>
      </c>
      <c r="AG461" s="174">
        <v>34</v>
      </c>
      <c r="AH461" s="174">
        <v>31</v>
      </c>
      <c r="AI461" s="174">
        <v>23</v>
      </c>
      <c r="AJ461" s="174">
        <v>17</v>
      </c>
      <c r="AK461" s="174">
        <v>11</v>
      </c>
      <c r="AL461" s="174">
        <v>6</v>
      </c>
      <c r="AM461" s="174">
        <v>3</v>
      </c>
      <c r="AN461" s="175">
        <v>3</v>
      </c>
      <c r="AO461" s="176">
        <v>1</v>
      </c>
      <c r="AP461" s="174">
        <v>6</v>
      </c>
      <c r="AQ461" s="175">
        <v>4</v>
      </c>
      <c r="AR461" s="177">
        <v>12</v>
      </c>
      <c r="AS461" s="178">
        <v>309</v>
      </c>
      <c r="AT461" s="176">
        <v>34</v>
      </c>
      <c r="AU461" s="174">
        <v>35</v>
      </c>
      <c r="AV461" s="175">
        <v>130</v>
      </c>
      <c r="AW461" s="178">
        <v>28</v>
      </c>
      <c r="AX461" s="119" t="s">
        <v>1071</v>
      </c>
      <c r="AY461" s="155" t="s">
        <v>1129</v>
      </c>
      <c r="AZ461" s="156" t="s">
        <v>1133</v>
      </c>
    </row>
    <row r="462" spans="1:79" s="90" customFormat="1" ht="16.5" hidden="1" customHeight="1" x14ac:dyDescent="0.2">
      <c r="A462" s="158">
        <v>220907</v>
      </c>
      <c r="B462" s="158"/>
      <c r="C462" s="158" t="s">
        <v>22</v>
      </c>
      <c r="D462" s="158" t="s">
        <v>87</v>
      </c>
      <c r="E462" s="158">
        <f>SUM(E464:E472)</f>
        <v>100</v>
      </c>
      <c r="F462" s="158">
        <f t="shared" si="176"/>
        <v>5694</v>
      </c>
      <c r="G462" s="158">
        <v>111</v>
      </c>
      <c r="H462" s="158">
        <v>128</v>
      </c>
      <c r="I462" s="158">
        <v>122</v>
      </c>
      <c r="J462" s="158">
        <v>124</v>
      </c>
      <c r="K462" s="158">
        <v>116</v>
      </c>
      <c r="L462" s="158">
        <v>117</v>
      </c>
      <c r="M462" s="158">
        <v>138</v>
      </c>
      <c r="N462" s="158">
        <v>130</v>
      </c>
      <c r="O462" s="158">
        <f t="shared" ref="O462:AD462" si="187">+SUM(O464:O472)</f>
        <v>137</v>
      </c>
      <c r="P462" s="158">
        <f t="shared" si="187"/>
        <v>122</v>
      </c>
      <c r="Q462" s="158">
        <f t="shared" si="187"/>
        <v>133</v>
      </c>
      <c r="R462" s="158">
        <f t="shared" si="187"/>
        <v>131</v>
      </c>
      <c r="S462" s="158">
        <f t="shared" si="187"/>
        <v>147</v>
      </c>
      <c r="T462" s="158">
        <f t="shared" si="187"/>
        <v>148</v>
      </c>
      <c r="U462" s="158">
        <f t="shared" si="187"/>
        <v>140</v>
      </c>
      <c r="V462" s="158">
        <f t="shared" si="187"/>
        <v>147</v>
      </c>
      <c r="W462" s="158">
        <f t="shared" si="187"/>
        <v>121</v>
      </c>
      <c r="X462" s="158">
        <f t="shared" si="187"/>
        <v>128</v>
      </c>
      <c r="Y462" s="158">
        <f t="shared" si="187"/>
        <v>113</v>
      </c>
      <c r="Z462" s="158">
        <f t="shared" si="187"/>
        <v>110</v>
      </c>
      <c r="AA462" s="158">
        <f t="shared" si="187"/>
        <v>473</v>
      </c>
      <c r="AB462" s="158">
        <f t="shared" si="187"/>
        <v>416</v>
      </c>
      <c r="AC462" s="158">
        <f t="shared" si="187"/>
        <v>333</v>
      </c>
      <c r="AD462" s="158">
        <f t="shared" si="187"/>
        <v>352</v>
      </c>
      <c r="AE462" s="158">
        <f t="shared" ref="AE462:AW462" si="188">+SUM(AE464:AE472)</f>
        <v>283</v>
      </c>
      <c r="AF462" s="158">
        <f t="shared" si="188"/>
        <v>293</v>
      </c>
      <c r="AG462" s="158">
        <f t="shared" si="188"/>
        <v>263</v>
      </c>
      <c r="AH462" s="158">
        <f t="shared" si="188"/>
        <v>221</v>
      </c>
      <c r="AI462" s="158">
        <f t="shared" si="188"/>
        <v>179</v>
      </c>
      <c r="AJ462" s="158">
        <f t="shared" si="188"/>
        <v>126</v>
      </c>
      <c r="AK462" s="158">
        <f t="shared" si="188"/>
        <v>84</v>
      </c>
      <c r="AL462" s="158">
        <f t="shared" si="188"/>
        <v>51</v>
      </c>
      <c r="AM462" s="158">
        <f t="shared" si="188"/>
        <v>28</v>
      </c>
      <c r="AN462" s="158">
        <f t="shared" si="188"/>
        <v>29</v>
      </c>
      <c r="AO462" s="158">
        <f t="shared" si="188"/>
        <v>6</v>
      </c>
      <c r="AP462" s="158">
        <f t="shared" si="188"/>
        <v>59</v>
      </c>
      <c r="AQ462" s="158">
        <f t="shared" si="188"/>
        <v>52</v>
      </c>
      <c r="AR462" s="158">
        <f t="shared" si="188"/>
        <v>136</v>
      </c>
      <c r="AS462" s="158">
        <f t="shared" si="188"/>
        <v>2699</v>
      </c>
      <c r="AT462" s="158">
        <f t="shared" si="188"/>
        <v>313</v>
      </c>
      <c r="AU462" s="158">
        <f t="shared" si="188"/>
        <v>347</v>
      </c>
      <c r="AV462" s="158">
        <f t="shared" si="188"/>
        <v>1069</v>
      </c>
      <c r="AW462" s="158">
        <f t="shared" si="188"/>
        <v>270</v>
      </c>
      <c r="AX462" s="119"/>
      <c r="AY462" s="182"/>
      <c r="AZ462" s="162"/>
    </row>
    <row r="463" spans="1:79" s="180" customFormat="1" ht="16.5" hidden="1" customHeight="1" x14ac:dyDescent="0.2">
      <c r="A463" s="109"/>
      <c r="B463" s="104"/>
      <c r="C463" s="106"/>
      <c r="D463" s="105"/>
      <c r="E463" s="122"/>
      <c r="F463" s="149">
        <f t="shared" si="176"/>
        <v>99.999999999999986</v>
      </c>
      <c r="G463" s="150">
        <f>G$462*100/$F462</f>
        <v>1.9494204425711275</v>
      </c>
      <c r="H463" s="150">
        <f t="shared" ref="H463:AW463" si="189">H$462*100/$F462</f>
        <v>2.2479803301721111</v>
      </c>
      <c r="I463" s="150">
        <f t="shared" si="189"/>
        <v>2.1426062521952933</v>
      </c>
      <c r="J463" s="150">
        <f t="shared" si="189"/>
        <v>2.1777309448542326</v>
      </c>
      <c r="K463" s="150">
        <f t="shared" si="189"/>
        <v>2.0372321742184756</v>
      </c>
      <c r="L463" s="150">
        <f t="shared" si="189"/>
        <v>2.0547945205479454</v>
      </c>
      <c r="M463" s="150">
        <f t="shared" si="189"/>
        <v>2.4236037934668073</v>
      </c>
      <c r="N463" s="150">
        <f t="shared" si="189"/>
        <v>2.2831050228310503</v>
      </c>
      <c r="O463" s="150">
        <f t="shared" si="189"/>
        <v>2.4060414471373375</v>
      </c>
      <c r="P463" s="150">
        <f t="shared" si="189"/>
        <v>2.1426062521952933</v>
      </c>
      <c r="Q463" s="150">
        <f t="shared" si="189"/>
        <v>2.335792061819459</v>
      </c>
      <c r="R463" s="150">
        <f t="shared" si="189"/>
        <v>2.3006673691605197</v>
      </c>
      <c r="S463" s="150">
        <f t="shared" si="189"/>
        <v>2.5816649104320337</v>
      </c>
      <c r="T463" s="150">
        <f t="shared" si="189"/>
        <v>2.5992272567615031</v>
      </c>
      <c r="U463" s="150">
        <f t="shared" si="189"/>
        <v>2.4587284861257466</v>
      </c>
      <c r="V463" s="150">
        <f t="shared" si="189"/>
        <v>2.5816649104320337</v>
      </c>
      <c r="W463" s="150">
        <f t="shared" si="189"/>
        <v>2.1250439058658235</v>
      </c>
      <c r="X463" s="150">
        <f t="shared" si="189"/>
        <v>2.2479803301721111</v>
      </c>
      <c r="Y463" s="150">
        <f t="shared" si="189"/>
        <v>1.9845451352300667</v>
      </c>
      <c r="Z463" s="150">
        <f t="shared" si="189"/>
        <v>1.9318580962416578</v>
      </c>
      <c r="AA463" s="150">
        <f t="shared" si="189"/>
        <v>8.3069898138391292</v>
      </c>
      <c r="AB463" s="150">
        <f t="shared" si="189"/>
        <v>7.3059360730593603</v>
      </c>
      <c r="AC463" s="150">
        <f t="shared" si="189"/>
        <v>5.8482613277133826</v>
      </c>
      <c r="AD463" s="150">
        <f t="shared" si="189"/>
        <v>6.1819459079733052</v>
      </c>
      <c r="AE463" s="150">
        <f t="shared" si="189"/>
        <v>4.9701440112399018</v>
      </c>
      <c r="AF463" s="150">
        <f t="shared" si="189"/>
        <v>5.1457674745345976</v>
      </c>
      <c r="AG463" s="150">
        <f t="shared" si="189"/>
        <v>4.6188970846505093</v>
      </c>
      <c r="AH463" s="150">
        <f t="shared" si="189"/>
        <v>3.8812785388127855</v>
      </c>
      <c r="AI463" s="150">
        <f t="shared" si="189"/>
        <v>3.1436599929750613</v>
      </c>
      <c r="AJ463" s="150">
        <f t="shared" si="189"/>
        <v>2.2128556375131718</v>
      </c>
      <c r="AK463" s="150">
        <f t="shared" si="189"/>
        <v>1.4752370916754478</v>
      </c>
      <c r="AL463" s="150">
        <f t="shared" si="189"/>
        <v>0.89567966280295053</v>
      </c>
      <c r="AM463" s="150">
        <f t="shared" si="189"/>
        <v>0.49174569722514927</v>
      </c>
      <c r="AN463" s="151">
        <f t="shared" si="189"/>
        <v>0.50930804355461889</v>
      </c>
      <c r="AO463" s="152">
        <f t="shared" si="189"/>
        <v>0.10537407797681771</v>
      </c>
      <c r="AP463" s="150">
        <f t="shared" si="189"/>
        <v>1.0361784334387074</v>
      </c>
      <c r="AQ463" s="151">
        <f t="shared" si="189"/>
        <v>0.91324200913242004</v>
      </c>
      <c r="AR463" s="153">
        <f t="shared" si="189"/>
        <v>2.3884791008078681</v>
      </c>
      <c r="AS463" s="154">
        <f t="shared" si="189"/>
        <v>47.400772743238498</v>
      </c>
      <c r="AT463" s="152">
        <f t="shared" si="189"/>
        <v>5.4970144011239901</v>
      </c>
      <c r="AU463" s="150">
        <f t="shared" si="189"/>
        <v>6.0941341763259569</v>
      </c>
      <c r="AV463" s="151">
        <f t="shared" si="189"/>
        <v>18.774148226203021</v>
      </c>
      <c r="AW463" s="154">
        <f t="shared" si="189"/>
        <v>4.7418335089567965</v>
      </c>
      <c r="AX463" s="119"/>
      <c r="AY463" s="155"/>
      <c r="AZ463" s="156"/>
    </row>
    <row r="464" spans="1:79" s="180" customFormat="1" ht="16.5" hidden="1" customHeight="1" x14ac:dyDescent="0.2">
      <c r="A464" s="171">
        <v>220907</v>
      </c>
      <c r="B464" s="165" t="s">
        <v>191</v>
      </c>
      <c r="C464" s="165" t="s">
        <v>1134</v>
      </c>
      <c r="D464" s="172" t="s">
        <v>1135</v>
      </c>
      <c r="E464" s="122">
        <v>33.350436121087739</v>
      </c>
      <c r="F464" s="213">
        <f t="shared" si="176"/>
        <v>1896</v>
      </c>
      <c r="G464" s="174">
        <v>37</v>
      </c>
      <c r="H464" s="174">
        <v>43</v>
      </c>
      <c r="I464" s="174">
        <v>40</v>
      </c>
      <c r="J464" s="174">
        <v>41</v>
      </c>
      <c r="K464" s="174">
        <v>40</v>
      </c>
      <c r="L464" s="174">
        <v>41</v>
      </c>
      <c r="M464" s="174">
        <v>47</v>
      </c>
      <c r="N464" s="174">
        <v>43</v>
      </c>
      <c r="O464" s="174">
        <v>47</v>
      </c>
      <c r="P464" s="174">
        <v>40</v>
      </c>
      <c r="Q464" s="174">
        <v>43</v>
      </c>
      <c r="R464" s="174">
        <v>44</v>
      </c>
      <c r="S464" s="174">
        <v>49</v>
      </c>
      <c r="T464" s="174">
        <v>49</v>
      </c>
      <c r="U464" s="174">
        <v>47</v>
      </c>
      <c r="V464" s="174">
        <v>49</v>
      </c>
      <c r="W464" s="174">
        <v>40</v>
      </c>
      <c r="X464" s="174">
        <v>43</v>
      </c>
      <c r="Y464" s="174">
        <v>37</v>
      </c>
      <c r="Z464" s="174">
        <v>36</v>
      </c>
      <c r="AA464" s="174">
        <v>157</v>
      </c>
      <c r="AB464" s="174">
        <v>138</v>
      </c>
      <c r="AC464" s="174">
        <v>112</v>
      </c>
      <c r="AD464" s="174">
        <v>117</v>
      </c>
      <c r="AE464" s="174">
        <v>95</v>
      </c>
      <c r="AF464" s="174">
        <v>98</v>
      </c>
      <c r="AG464" s="174">
        <v>87</v>
      </c>
      <c r="AH464" s="174">
        <v>74</v>
      </c>
      <c r="AI464" s="174">
        <v>59</v>
      </c>
      <c r="AJ464" s="174">
        <v>41</v>
      </c>
      <c r="AK464" s="174">
        <v>29</v>
      </c>
      <c r="AL464" s="174">
        <v>16</v>
      </c>
      <c r="AM464" s="174">
        <v>8</v>
      </c>
      <c r="AN464" s="175">
        <v>9</v>
      </c>
      <c r="AO464" s="176">
        <v>2</v>
      </c>
      <c r="AP464" s="174">
        <v>19</v>
      </c>
      <c r="AQ464" s="175">
        <v>17</v>
      </c>
      <c r="AR464" s="177">
        <v>46</v>
      </c>
      <c r="AS464" s="178">
        <v>900</v>
      </c>
      <c r="AT464" s="176">
        <v>106</v>
      </c>
      <c r="AU464" s="174">
        <v>116</v>
      </c>
      <c r="AV464" s="175">
        <v>356</v>
      </c>
      <c r="AW464" s="178">
        <v>90</v>
      </c>
      <c r="AX464" s="119" t="s">
        <v>1071</v>
      </c>
      <c r="AY464" s="155" t="s">
        <v>87</v>
      </c>
      <c r="AZ464" s="156" t="s">
        <v>1136</v>
      </c>
    </row>
    <row r="465" spans="1:52" s="180" customFormat="1" ht="16.5" hidden="1" customHeight="1" x14ac:dyDescent="0.2">
      <c r="A465" s="171">
        <v>220907</v>
      </c>
      <c r="B465" s="165" t="s">
        <v>204</v>
      </c>
      <c r="C465" s="165" t="s">
        <v>1137</v>
      </c>
      <c r="D465" s="172" t="s">
        <v>1138</v>
      </c>
      <c r="E465" s="122">
        <v>9.4150846587993851</v>
      </c>
      <c r="F465" s="213">
        <f t="shared" si="176"/>
        <v>537</v>
      </c>
      <c r="G465" s="174">
        <v>10</v>
      </c>
      <c r="H465" s="174">
        <v>12</v>
      </c>
      <c r="I465" s="174">
        <v>11</v>
      </c>
      <c r="J465" s="174">
        <v>12</v>
      </c>
      <c r="K465" s="174">
        <v>11</v>
      </c>
      <c r="L465" s="174">
        <v>11</v>
      </c>
      <c r="M465" s="174">
        <v>13</v>
      </c>
      <c r="N465" s="174">
        <v>12</v>
      </c>
      <c r="O465" s="174">
        <v>13</v>
      </c>
      <c r="P465" s="174">
        <v>11</v>
      </c>
      <c r="Q465" s="174">
        <v>13</v>
      </c>
      <c r="R465" s="174">
        <v>12</v>
      </c>
      <c r="S465" s="174">
        <v>14</v>
      </c>
      <c r="T465" s="174">
        <v>14</v>
      </c>
      <c r="U465" s="174">
        <v>13</v>
      </c>
      <c r="V465" s="174">
        <v>14</v>
      </c>
      <c r="W465" s="174">
        <v>11</v>
      </c>
      <c r="X465" s="174">
        <v>12</v>
      </c>
      <c r="Y465" s="174">
        <v>11</v>
      </c>
      <c r="Z465" s="174">
        <v>10</v>
      </c>
      <c r="AA465" s="174">
        <v>45</v>
      </c>
      <c r="AB465" s="174">
        <v>39</v>
      </c>
      <c r="AC465" s="174">
        <v>31</v>
      </c>
      <c r="AD465" s="174">
        <v>33</v>
      </c>
      <c r="AE465" s="174">
        <v>27</v>
      </c>
      <c r="AF465" s="174">
        <v>28</v>
      </c>
      <c r="AG465" s="174">
        <v>25</v>
      </c>
      <c r="AH465" s="174">
        <v>21</v>
      </c>
      <c r="AI465" s="174">
        <v>17</v>
      </c>
      <c r="AJ465" s="174">
        <v>12</v>
      </c>
      <c r="AK465" s="174">
        <v>8</v>
      </c>
      <c r="AL465" s="174">
        <v>5</v>
      </c>
      <c r="AM465" s="174">
        <v>3</v>
      </c>
      <c r="AN465" s="175">
        <v>3</v>
      </c>
      <c r="AO465" s="176">
        <v>1</v>
      </c>
      <c r="AP465" s="174">
        <v>6</v>
      </c>
      <c r="AQ465" s="175">
        <v>5</v>
      </c>
      <c r="AR465" s="177">
        <v>13</v>
      </c>
      <c r="AS465" s="178">
        <v>254</v>
      </c>
      <c r="AT465" s="176">
        <v>29</v>
      </c>
      <c r="AU465" s="174">
        <v>33</v>
      </c>
      <c r="AV465" s="175">
        <v>101</v>
      </c>
      <c r="AW465" s="178">
        <v>25</v>
      </c>
      <c r="AX465" s="119" t="s">
        <v>1071</v>
      </c>
      <c r="AY465" s="155" t="s">
        <v>87</v>
      </c>
      <c r="AZ465" s="156" t="s">
        <v>1139</v>
      </c>
    </row>
    <row r="466" spans="1:52" s="180" customFormat="1" ht="16.5" hidden="1" customHeight="1" x14ac:dyDescent="0.2">
      <c r="A466" s="171">
        <v>220907</v>
      </c>
      <c r="B466" s="165" t="s">
        <v>204</v>
      </c>
      <c r="C466" s="165" t="s">
        <v>1140</v>
      </c>
      <c r="D466" s="172" t="s">
        <v>1141</v>
      </c>
      <c r="E466" s="122">
        <v>3.745510518214469</v>
      </c>
      <c r="F466" s="213">
        <f t="shared" si="176"/>
        <v>216</v>
      </c>
      <c r="G466" s="174">
        <v>4</v>
      </c>
      <c r="H466" s="174">
        <v>5</v>
      </c>
      <c r="I466" s="174">
        <v>5</v>
      </c>
      <c r="J466" s="174">
        <v>5</v>
      </c>
      <c r="K466" s="174">
        <v>4</v>
      </c>
      <c r="L466" s="174">
        <v>4</v>
      </c>
      <c r="M466" s="174">
        <v>5</v>
      </c>
      <c r="N466" s="174">
        <v>5</v>
      </c>
      <c r="O466" s="174">
        <v>5</v>
      </c>
      <c r="P466" s="174">
        <v>5</v>
      </c>
      <c r="Q466" s="174">
        <v>5</v>
      </c>
      <c r="R466" s="174">
        <v>5</v>
      </c>
      <c r="S466" s="174">
        <v>6</v>
      </c>
      <c r="T466" s="174">
        <v>6</v>
      </c>
      <c r="U466" s="174">
        <v>5</v>
      </c>
      <c r="V466" s="174">
        <v>6</v>
      </c>
      <c r="W466" s="174">
        <v>5</v>
      </c>
      <c r="X466" s="174">
        <v>5</v>
      </c>
      <c r="Y466" s="174">
        <v>4</v>
      </c>
      <c r="Z466" s="174">
        <v>4</v>
      </c>
      <c r="AA466" s="174">
        <v>18</v>
      </c>
      <c r="AB466" s="174">
        <v>16</v>
      </c>
      <c r="AC466" s="174">
        <v>12</v>
      </c>
      <c r="AD466" s="174">
        <v>13</v>
      </c>
      <c r="AE466" s="174">
        <v>11</v>
      </c>
      <c r="AF466" s="174">
        <v>11</v>
      </c>
      <c r="AG466" s="174">
        <v>10</v>
      </c>
      <c r="AH466" s="174">
        <v>8</v>
      </c>
      <c r="AI466" s="174">
        <v>7</v>
      </c>
      <c r="AJ466" s="174">
        <v>5</v>
      </c>
      <c r="AK466" s="174">
        <v>3</v>
      </c>
      <c r="AL466" s="174">
        <v>2</v>
      </c>
      <c r="AM466" s="174">
        <v>1</v>
      </c>
      <c r="AN466" s="175">
        <v>1</v>
      </c>
      <c r="AO466" s="176">
        <v>0</v>
      </c>
      <c r="AP466" s="174">
        <v>2</v>
      </c>
      <c r="AQ466" s="175">
        <v>2</v>
      </c>
      <c r="AR466" s="177">
        <v>5</v>
      </c>
      <c r="AS466" s="178">
        <v>101</v>
      </c>
      <c r="AT466" s="176">
        <v>12</v>
      </c>
      <c r="AU466" s="174">
        <v>13</v>
      </c>
      <c r="AV466" s="175">
        <v>40</v>
      </c>
      <c r="AW466" s="178">
        <v>10</v>
      </c>
      <c r="AX466" s="119" t="s">
        <v>1071</v>
      </c>
      <c r="AY466" s="155" t="s">
        <v>87</v>
      </c>
      <c r="AZ466" s="156" t="s">
        <v>1142</v>
      </c>
    </row>
    <row r="467" spans="1:52" s="180" customFormat="1" ht="16.5" hidden="1" customHeight="1" x14ac:dyDescent="0.2">
      <c r="A467" s="171">
        <v>220907</v>
      </c>
      <c r="B467" s="165" t="s">
        <v>204</v>
      </c>
      <c r="C467" s="165" t="s">
        <v>1143</v>
      </c>
      <c r="D467" s="172" t="s">
        <v>1144</v>
      </c>
      <c r="E467" s="122">
        <v>9.7229348383786558</v>
      </c>
      <c r="F467" s="213">
        <f t="shared" si="176"/>
        <v>551</v>
      </c>
      <c r="G467" s="174">
        <v>11</v>
      </c>
      <c r="H467" s="174">
        <v>12</v>
      </c>
      <c r="I467" s="174">
        <v>12</v>
      </c>
      <c r="J467" s="174">
        <v>12</v>
      </c>
      <c r="K467" s="174">
        <v>11</v>
      </c>
      <c r="L467" s="174">
        <v>11</v>
      </c>
      <c r="M467" s="174">
        <v>13</v>
      </c>
      <c r="N467" s="174">
        <v>13</v>
      </c>
      <c r="O467" s="174">
        <v>13</v>
      </c>
      <c r="P467" s="174">
        <v>12</v>
      </c>
      <c r="Q467" s="174">
        <v>13</v>
      </c>
      <c r="R467" s="174">
        <v>13</v>
      </c>
      <c r="S467" s="174">
        <v>14</v>
      </c>
      <c r="T467" s="174">
        <v>14</v>
      </c>
      <c r="U467" s="174">
        <v>14</v>
      </c>
      <c r="V467" s="174">
        <v>14</v>
      </c>
      <c r="W467" s="174">
        <v>12</v>
      </c>
      <c r="X467" s="174">
        <v>12</v>
      </c>
      <c r="Y467" s="174">
        <v>11</v>
      </c>
      <c r="Z467" s="174">
        <v>11</v>
      </c>
      <c r="AA467" s="174">
        <v>46</v>
      </c>
      <c r="AB467" s="174">
        <v>40</v>
      </c>
      <c r="AC467" s="174">
        <v>32</v>
      </c>
      <c r="AD467" s="174">
        <v>34</v>
      </c>
      <c r="AE467" s="174">
        <v>28</v>
      </c>
      <c r="AF467" s="174">
        <v>28</v>
      </c>
      <c r="AG467" s="174">
        <v>26</v>
      </c>
      <c r="AH467" s="174">
        <v>21</v>
      </c>
      <c r="AI467" s="174">
        <v>17</v>
      </c>
      <c r="AJ467" s="174">
        <v>12</v>
      </c>
      <c r="AK467" s="174">
        <v>8</v>
      </c>
      <c r="AL467" s="174">
        <v>5</v>
      </c>
      <c r="AM467" s="174">
        <v>3</v>
      </c>
      <c r="AN467" s="175">
        <v>3</v>
      </c>
      <c r="AO467" s="176">
        <v>1</v>
      </c>
      <c r="AP467" s="174">
        <v>6</v>
      </c>
      <c r="AQ467" s="175">
        <v>5</v>
      </c>
      <c r="AR467" s="177">
        <v>13</v>
      </c>
      <c r="AS467" s="178">
        <v>262</v>
      </c>
      <c r="AT467" s="176">
        <v>30</v>
      </c>
      <c r="AU467" s="174">
        <v>34</v>
      </c>
      <c r="AV467" s="175">
        <v>104</v>
      </c>
      <c r="AW467" s="178">
        <v>26</v>
      </c>
      <c r="AX467" s="119" t="s">
        <v>1071</v>
      </c>
      <c r="AY467" s="155" t="s">
        <v>87</v>
      </c>
      <c r="AZ467" s="156" t="s">
        <v>1145</v>
      </c>
    </row>
    <row r="468" spans="1:52" s="180" customFormat="1" ht="16.5" hidden="1" customHeight="1" x14ac:dyDescent="0.2">
      <c r="A468" s="171">
        <v>220907</v>
      </c>
      <c r="B468" s="165" t="s">
        <v>204</v>
      </c>
      <c r="C468" s="165" t="s">
        <v>1146</v>
      </c>
      <c r="D468" s="172" t="s">
        <v>1147</v>
      </c>
      <c r="E468" s="122">
        <v>6.1826577732170342</v>
      </c>
      <c r="F468" s="213">
        <f t="shared" si="176"/>
        <v>353</v>
      </c>
      <c r="G468" s="174">
        <v>7</v>
      </c>
      <c r="H468" s="174">
        <v>8</v>
      </c>
      <c r="I468" s="174">
        <v>8</v>
      </c>
      <c r="J468" s="174">
        <v>8</v>
      </c>
      <c r="K468" s="174">
        <v>7</v>
      </c>
      <c r="L468" s="174">
        <v>7</v>
      </c>
      <c r="M468" s="174">
        <v>9</v>
      </c>
      <c r="N468" s="174">
        <v>8</v>
      </c>
      <c r="O468" s="174">
        <v>8</v>
      </c>
      <c r="P468" s="174">
        <v>8</v>
      </c>
      <c r="Q468" s="174">
        <v>8</v>
      </c>
      <c r="R468" s="174">
        <v>8</v>
      </c>
      <c r="S468" s="174">
        <v>9</v>
      </c>
      <c r="T468" s="174">
        <v>9</v>
      </c>
      <c r="U468" s="174">
        <v>9</v>
      </c>
      <c r="V468" s="174">
        <v>9</v>
      </c>
      <c r="W468" s="174">
        <v>7</v>
      </c>
      <c r="X468" s="174">
        <v>8</v>
      </c>
      <c r="Y468" s="174">
        <v>7</v>
      </c>
      <c r="Z468" s="174">
        <v>7</v>
      </c>
      <c r="AA468" s="174">
        <v>29</v>
      </c>
      <c r="AB468" s="174">
        <v>26</v>
      </c>
      <c r="AC468" s="174">
        <v>21</v>
      </c>
      <c r="AD468" s="174">
        <v>22</v>
      </c>
      <c r="AE468" s="174">
        <v>17</v>
      </c>
      <c r="AF468" s="174">
        <v>18</v>
      </c>
      <c r="AG468" s="174">
        <v>16</v>
      </c>
      <c r="AH468" s="174">
        <v>14</v>
      </c>
      <c r="AI468" s="174">
        <v>11</v>
      </c>
      <c r="AJ468" s="174">
        <v>8</v>
      </c>
      <c r="AK468" s="174">
        <v>5</v>
      </c>
      <c r="AL468" s="174">
        <v>3</v>
      </c>
      <c r="AM468" s="174">
        <v>2</v>
      </c>
      <c r="AN468" s="175">
        <v>2</v>
      </c>
      <c r="AO468" s="176">
        <v>0</v>
      </c>
      <c r="AP468" s="174">
        <v>4</v>
      </c>
      <c r="AQ468" s="175">
        <v>3</v>
      </c>
      <c r="AR468" s="177">
        <v>8</v>
      </c>
      <c r="AS468" s="178">
        <v>167</v>
      </c>
      <c r="AT468" s="176">
        <v>19</v>
      </c>
      <c r="AU468" s="174">
        <v>21</v>
      </c>
      <c r="AV468" s="175">
        <v>66</v>
      </c>
      <c r="AW468" s="178">
        <v>17</v>
      </c>
      <c r="AX468" s="119" t="s">
        <v>1071</v>
      </c>
      <c r="AY468" s="155" t="s">
        <v>87</v>
      </c>
      <c r="AZ468" s="156" t="s">
        <v>1148</v>
      </c>
    </row>
    <row r="469" spans="1:52" s="180" customFormat="1" ht="16.5" hidden="1" customHeight="1" x14ac:dyDescent="0.2">
      <c r="A469" s="171">
        <v>220907</v>
      </c>
      <c r="B469" s="165" t="s">
        <v>204</v>
      </c>
      <c r="C469" s="165" t="s">
        <v>1149</v>
      </c>
      <c r="D469" s="172" t="s">
        <v>1150</v>
      </c>
      <c r="E469" s="122">
        <v>7.1575166752180603</v>
      </c>
      <c r="F469" s="213">
        <f t="shared" si="176"/>
        <v>410</v>
      </c>
      <c r="G469" s="174">
        <v>8</v>
      </c>
      <c r="H469" s="174">
        <v>9</v>
      </c>
      <c r="I469" s="174">
        <v>9</v>
      </c>
      <c r="J469" s="174">
        <v>9</v>
      </c>
      <c r="K469" s="174">
        <v>8</v>
      </c>
      <c r="L469" s="174">
        <v>8</v>
      </c>
      <c r="M469" s="174">
        <v>10</v>
      </c>
      <c r="N469" s="174">
        <v>9</v>
      </c>
      <c r="O469" s="174">
        <v>10</v>
      </c>
      <c r="P469" s="174">
        <v>9</v>
      </c>
      <c r="Q469" s="174">
        <v>10</v>
      </c>
      <c r="R469" s="174">
        <v>9</v>
      </c>
      <c r="S469" s="174">
        <v>11</v>
      </c>
      <c r="T469" s="174">
        <v>11</v>
      </c>
      <c r="U469" s="174">
        <v>10</v>
      </c>
      <c r="V469" s="174">
        <v>11</v>
      </c>
      <c r="W469" s="174">
        <v>9</v>
      </c>
      <c r="X469" s="174">
        <v>9</v>
      </c>
      <c r="Y469" s="174">
        <v>8</v>
      </c>
      <c r="Z469" s="174">
        <v>8</v>
      </c>
      <c r="AA469" s="174">
        <v>34</v>
      </c>
      <c r="AB469" s="174">
        <v>30</v>
      </c>
      <c r="AC469" s="174">
        <v>24</v>
      </c>
      <c r="AD469" s="174">
        <v>25</v>
      </c>
      <c r="AE469" s="174">
        <v>20</v>
      </c>
      <c r="AF469" s="174">
        <v>21</v>
      </c>
      <c r="AG469" s="174">
        <v>19</v>
      </c>
      <c r="AH469" s="174">
        <v>16</v>
      </c>
      <c r="AI469" s="174">
        <v>13</v>
      </c>
      <c r="AJ469" s="174">
        <v>9</v>
      </c>
      <c r="AK469" s="174">
        <v>6</v>
      </c>
      <c r="AL469" s="174">
        <v>4</v>
      </c>
      <c r="AM469" s="174">
        <v>2</v>
      </c>
      <c r="AN469" s="175">
        <v>2</v>
      </c>
      <c r="AO469" s="176">
        <v>0</v>
      </c>
      <c r="AP469" s="174">
        <v>4</v>
      </c>
      <c r="AQ469" s="175">
        <v>4</v>
      </c>
      <c r="AR469" s="177">
        <v>10</v>
      </c>
      <c r="AS469" s="178">
        <v>193</v>
      </c>
      <c r="AT469" s="176">
        <v>22</v>
      </c>
      <c r="AU469" s="174">
        <v>25</v>
      </c>
      <c r="AV469" s="175">
        <v>77</v>
      </c>
      <c r="AW469" s="178">
        <v>19</v>
      </c>
      <c r="AX469" s="119" t="s">
        <v>1071</v>
      </c>
      <c r="AY469" s="155" t="s">
        <v>87</v>
      </c>
      <c r="AZ469" s="156" t="s">
        <v>1151</v>
      </c>
    </row>
    <row r="470" spans="1:52" s="180" customFormat="1" ht="16.5" hidden="1" customHeight="1" x14ac:dyDescent="0.2">
      <c r="A470" s="171">
        <v>220907</v>
      </c>
      <c r="B470" s="165" t="s">
        <v>204</v>
      </c>
      <c r="C470" s="165" t="s">
        <v>1152</v>
      </c>
      <c r="D470" s="172" t="s">
        <v>1153</v>
      </c>
      <c r="E470" s="122">
        <v>7.5936377629553613</v>
      </c>
      <c r="F470" s="213">
        <f t="shared" si="176"/>
        <v>431</v>
      </c>
      <c r="G470" s="174">
        <v>8</v>
      </c>
      <c r="H470" s="174">
        <v>10</v>
      </c>
      <c r="I470" s="174">
        <v>9</v>
      </c>
      <c r="J470" s="174">
        <v>9</v>
      </c>
      <c r="K470" s="174">
        <v>9</v>
      </c>
      <c r="L470" s="174">
        <v>9</v>
      </c>
      <c r="M470" s="174">
        <v>10</v>
      </c>
      <c r="N470" s="174">
        <v>10</v>
      </c>
      <c r="O470" s="174">
        <v>10</v>
      </c>
      <c r="P470" s="174">
        <v>9</v>
      </c>
      <c r="Q470" s="174">
        <v>10</v>
      </c>
      <c r="R470" s="174">
        <v>10</v>
      </c>
      <c r="S470" s="174">
        <v>11</v>
      </c>
      <c r="T470" s="174">
        <v>11</v>
      </c>
      <c r="U470" s="174">
        <v>11</v>
      </c>
      <c r="V470" s="174">
        <v>11</v>
      </c>
      <c r="W470" s="174">
        <v>9</v>
      </c>
      <c r="X470" s="174">
        <v>10</v>
      </c>
      <c r="Y470" s="174">
        <v>9</v>
      </c>
      <c r="Z470" s="174">
        <v>8</v>
      </c>
      <c r="AA470" s="174">
        <v>36</v>
      </c>
      <c r="AB470" s="174">
        <v>32</v>
      </c>
      <c r="AC470" s="174">
        <v>25</v>
      </c>
      <c r="AD470" s="174">
        <v>27</v>
      </c>
      <c r="AE470" s="174">
        <v>21</v>
      </c>
      <c r="AF470" s="174">
        <v>22</v>
      </c>
      <c r="AG470" s="174">
        <v>20</v>
      </c>
      <c r="AH470" s="174">
        <v>17</v>
      </c>
      <c r="AI470" s="174">
        <v>14</v>
      </c>
      <c r="AJ470" s="174">
        <v>10</v>
      </c>
      <c r="AK470" s="174">
        <v>6</v>
      </c>
      <c r="AL470" s="174">
        <v>4</v>
      </c>
      <c r="AM470" s="174">
        <v>2</v>
      </c>
      <c r="AN470" s="175">
        <v>2</v>
      </c>
      <c r="AO470" s="176">
        <v>0</v>
      </c>
      <c r="AP470" s="174">
        <v>4</v>
      </c>
      <c r="AQ470" s="175">
        <v>4</v>
      </c>
      <c r="AR470" s="177">
        <v>10</v>
      </c>
      <c r="AS470" s="178">
        <v>205</v>
      </c>
      <c r="AT470" s="176">
        <v>24</v>
      </c>
      <c r="AU470" s="174">
        <v>26</v>
      </c>
      <c r="AV470" s="175">
        <v>81</v>
      </c>
      <c r="AW470" s="178">
        <v>21</v>
      </c>
      <c r="AX470" s="119" t="s">
        <v>1071</v>
      </c>
      <c r="AY470" s="155" t="s">
        <v>87</v>
      </c>
      <c r="AZ470" s="156" t="s">
        <v>1154</v>
      </c>
    </row>
    <row r="471" spans="1:52" s="180" customFormat="1" ht="16.5" hidden="1" customHeight="1" x14ac:dyDescent="0.2">
      <c r="A471" s="171">
        <v>220907</v>
      </c>
      <c r="B471" s="165" t="s">
        <v>204</v>
      </c>
      <c r="C471" s="165" t="s">
        <v>1155</v>
      </c>
      <c r="D471" s="172" t="s">
        <v>1156</v>
      </c>
      <c r="E471" s="122">
        <v>9.6203181118522316</v>
      </c>
      <c r="F471" s="213">
        <f t="shared" si="176"/>
        <v>548</v>
      </c>
      <c r="G471" s="174">
        <v>11</v>
      </c>
      <c r="H471" s="174">
        <v>12</v>
      </c>
      <c r="I471" s="174">
        <v>12</v>
      </c>
      <c r="J471" s="174">
        <v>12</v>
      </c>
      <c r="K471" s="174">
        <v>11</v>
      </c>
      <c r="L471" s="174">
        <v>11</v>
      </c>
      <c r="M471" s="174">
        <v>13</v>
      </c>
      <c r="N471" s="174">
        <v>13</v>
      </c>
      <c r="O471" s="174">
        <v>13</v>
      </c>
      <c r="P471" s="174">
        <v>12</v>
      </c>
      <c r="Q471" s="174">
        <v>13</v>
      </c>
      <c r="R471" s="174">
        <v>13</v>
      </c>
      <c r="S471" s="174">
        <v>14</v>
      </c>
      <c r="T471" s="174">
        <v>14</v>
      </c>
      <c r="U471" s="174">
        <v>13</v>
      </c>
      <c r="V471" s="174">
        <v>14</v>
      </c>
      <c r="W471" s="174">
        <v>12</v>
      </c>
      <c r="X471" s="174">
        <v>12</v>
      </c>
      <c r="Y471" s="174">
        <v>11</v>
      </c>
      <c r="Z471" s="174">
        <v>11</v>
      </c>
      <c r="AA471" s="174">
        <v>46</v>
      </c>
      <c r="AB471" s="174">
        <v>40</v>
      </c>
      <c r="AC471" s="174">
        <v>32</v>
      </c>
      <c r="AD471" s="174">
        <v>34</v>
      </c>
      <c r="AE471" s="174">
        <v>27</v>
      </c>
      <c r="AF471" s="174">
        <v>28</v>
      </c>
      <c r="AG471" s="174">
        <v>25</v>
      </c>
      <c r="AH471" s="174">
        <v>21</v>
      </c>
      <c r="AI471" s="174">
        <v>17</v>
      </c>
      <c r="AJ471" s="174">
        <v>12</v>
      </c>
      <c r="AK471" s="174">
        <v>8</v>
      </c>
      <c r="AL471" s="174">
        <v>5</v>
      </c>
      <c r="AM471" s="174">
        <v>3</v>
      </c>
      <c r="AN471" s="175">
        <v>3</v>
      </c>
      <c r="AO471" s="176">
        <v>1</v>
      </c>
      <c r="AP471" s="174">
        <v>6</v>
      </c>
      <c r="AQ471" s="175">
        <v>5</v>
      </c>
      <c r="AR471" s="177">
        <v>13</v>
      </c>
      <c r="AS471" s="178">
        <v>260</v>
      </c>
      <c r="AT471" s="176">
        <v>30</v>
      </c>
      <c r="AU471" s="174">
        <v>33</v>
      </c>
      <c r="AV471" s="175">
        <v>103</v>
      </c>
      <c r="AW471" s="178">
        <v>26</v>
      </c>
      <c r="AX471" s="119" t="s">
        <v>1071</v>
      </c>
      <c r="AY471" s="155" t="s">
        <v>87</v>
      </c>
      <c r="AZ471" s="156" t="s">
        <v>1157</v>
      </c>
    </row>
    <row r="472" spans="1:52" s="183" customFormat="1" ht="16.5" hidden="1" customHeight="1" x14ac:dyDescent="0.2">
      <c r="A472" s="171">
        <v>220907</v>
      </c>
      <c r="B472" s="165" t="s">
        <v>204</v>
      </c>
      <c r="C472" s="165" t="s">
        <v>1158</v>
      </c>
      <c r="D472" s="172" t="s">
        <v>1159</v>
      </c>
      <c r="E472" s="122">
        <v>13.211903540277065</v>
      </c>
      <c r="F472" s="213">
        <f t="shared" si="176"/>
        <v>752</v>
      </c>
      <c r="G472" s="174">
        <v>15</v>
      </c>
      <c r="H472" s="174">
        <v>17</v>
      </c>
      <c r="I472" s="174">
        <v>16</v>
      </c>
      <c r="J472" s="174">
        <v>16</v>
      </c>
      <c r="K472" s="174">
        <v>15</v>
      </c>
      <c r="L472" s="174">
        <v>15</v>
      </c>
      <c r="M472" s="174">
        <v>18</v>
      </c>
      <c r="N472" s="174">
        <v>17</v>
      </c>
      <c r="O472" s="174">
        <v>18</v>
      </c>
      <c r="P472" s="174">
        <v>16</v>
      </c>
      <c r="Q472" s="174">
        <v>18</v>
      </c>
      <c r="R472" s="174">
        <v>17</v>
      </c>
      <c r="S472" s="174">
        <v>19</v>
      </c>
      <c r="T472" s="174">
        <v>20</v>
      </c>
      <c r="U472" s="174">
        <v>18</v>
      </c>
      <c r="V472" s="174">
        <v>19</v>
      </c>
      <c r="W472" s="174">
        <v>16</v>
      </c>
      <c r="X472" s="174">
        <v>17</v>
      </c>
      <c r="Y472" s="174">
        <v>15</v>
      </c>
      <c r="Z472" s="174">
        <v>15</v>
      </c>
      <c r="AA472" s="174">
        <v>62</v>
      </c>
      <c r="AB472" s="174">
        <v>55</v>
      </c>
      <c r="AC472" s="174">
        <v>44</v>
      </c>
      <c r="AD472" s="174">
        <v>47</v>
      </c>
      <c r="AE472" s="174">
        <v>37</v>
      </c>
      <c r="AF472" s="174">
        <v>39</v>
      </c>
      <c r="AG472" s="174">
        <v>35</v>
      </c>
      <c r="AH472" s="174">
        <v>29</v>
      </c>
      <c r="AI472" s="174">
        <v>24</v>
      </c>
      <c r="AJ472" s="174">
        <v>17</v>
      </c>
      <c r="AK472" s="174">
        <v>11</v>
      </c>
      <c r="AL472" s="174">
        <v>7</v>
      </c>
      <c r="AM472" s="174">
        <v>4</v>
      </c>
      <c r="AN472" s="175">
        <v>4</v>
      </c>
      <c r="AO472" s="176">
        <v>1</v>
      </c>
      <c r="AP472" s="174">
        <v>8</v>
      </c>
      <c r="AQ472" s="175">
        <v>7</v>
      </c>
      <c r="AR472" s="177">
        <v>18</v>
      </c>
      <c r="AS472" s="178">
        <v>357</v>
      </c>
      <c r="AT472" s="176">
        <v>41</v>
      </c>
      <c r="AU472" s="174">
        <v>46</v>
      </c>
      <c r="AV472" s="175">
        <v>141</v>
      </c>
      <c r="AW472" s="178">
        <v>36</v>
      </c>
      <c r="AX472" s="119" t="s">
        <v>1071</v>
      </c>
      <c r="AY472" s="155" t="s">
        <v>87</v>
      </c>
      <c r="AZ472" s="156" t="s">
        <v>1160</v>
      </c>
    </row>
    <row r="473" spans="1:52" s="90" customFormat="1" ht="16.5" hidden="1" customHeight="1" x14ac:dyDescent="0.2">
      <c r="A473" s="158">
        <v>220908</v>
      </c>
      <c r="B473" s="158"/>
      <c r="C473" s="158" t="s">
        <v>22</v>
      </c>
      <c r="D473" s="158" t="s">
        <v>88</v>
      </c>
      <c r="E473" s="158">
        <f>SUM(E475:E476)</f>
        <v>100.00000000000001</v>
      </c>
      <c r="F473" s="158">
        <f t="shared" si="176"/>
        <v>4269</v>
      </c>
      <c r="G473" s="158">
        <v>61</v>
      </c>
      <c r="H473" s="158">
        <v>80</v>
      </c>
      <c r="I473" s="158">
        <v>91</v>
      </c>
      <c r="J473" s="158">
        <v>71</v>
      </c>
      <c r="K473" s="158">
        <v>99</v>
      </c>
      <c r="L473" s="158">
        <v>54</v>
      </c>
      <c r="M473" s="158">
        <v>79</v>
      </c>
      <c r="N473" s="158">
        <v>62</v>
      </c>
      <c r="O473" s="158">
        <f t="shared" ref="O473:AD473" si="190">+SUM(O475:O476)</f>
        <v>61</v>
      </c>
      <c r="P473" s="158">
        <f t="shared" si="190"/>
        <v>73</v>
      </c>
      <c r="Q473" s="158">
        <f t="shared" si="190"/>
        <v>56</v>
      </c>
      <c r="R473" s="158">
        <f t="shared" si="190"/>
        <v>60</v>
      </c>
      <c r="S473" s="158">
        <f t="shared" si="190"/>
        <v>63</v>
      </c>
      <c r="T473" s="158">
        <f t="shared" si="190"/>
        <v>82</v>
      </c>
      <c r="U473" s="158">
        <f t="shared" si="190"/>
        <v>67</v>
      </c>
      <c r="V473" s="158">
        <f t="shared" si="190"/>
        <v>59</v>
      </c>
      <c r="W473" s="158">
        <f t="shared" si="190"/>
        <v>75</v>
      </c>
      <c r="X473" s="158">
        <f t="shared" si="190"/>
        <v>71</v>
      </c>
      <c r="Y473" s="158">
        <f t="shared" si="190"/>
        <v>70</v>
      </c>
      <c r="Z473" s="158">
        <f t="shared" si="190"/>
        <v>59</v>
      </c>
      <c r="AA473" s="158">
        <f t="shared" si="190"/>
        <v>306</v>
      </c>
      <c r="AB473" s="158">
        <f t="shared" si="190"/>
        <v>290</v>
      </c>
      <c r="AC473" s="158">
        <f t="shared" si="190"/>
        <v>317</v>
      </c>
      <c r="AD473" s="158">
        <f t="shared" si="190"/>
        <v>313</v>
      </c>
      <c r="AE473" s="158">
        <f t="shared" ref="AE473:AW473" si="191">+SUM(AE475:AE476)</f>
        <v>300</v>
      </c>
      <c r="AF473" s="158">
        <f t="shared" si="191"/>
        <v>253</v>
      </c>
      <c r="AG473" s="158">
        <f t="shared" si="191"/>
        <v>236</v>
      </c>
      <c r="AH473" s="158">
        <f t="shared" si="191"/>
        <v>240</v>
      </c>
      <c r="AI473" s="158">
        <f t="shared" si="191"/>
        <v>209</v>
      </c>
      <c r="AJ473" s="158">
        <f t="shared" si="191"/>
        <v>145</v>
      </c>
      <c r="AK473" s="158">
        <f t="shared" si="191"/>
        <v>113</v>
      </c>
      <c r="AL473" s="158">
        <f t="shared" si="191"/>
        <v>66</v>
      </c>
      <c r="AM473" s="158">
        <f t="shared" si="191"/>
        <v>47</v>
      </c>
      <c r="AN473" s="158">
        <f t="shared" si="191"/>
        <v>41</v>
      </c>
      <c r="AO473" s="158">
        <f t="shared" si="191"/>
        <v>1</v>
      </c>
      <c r="AP473" s="158">
        <f t="shared" si="191"/>
        <v>25</v>
      </c>
      <c r="AQ473" s="158">
        <f t="shared" si="191"/>
        <v>36</v>
      </c>
      <c r="AR473" s="158">
        <f t="shared" si="191"/>
        <v>75</v>
      </c>
      <c r="AS473" s="158">
        <f t="shared" si="191"/>
        <v>1895</v>
      </c>
      <c r="AT473" s="158">
        <f t="shared" si="191"/>
        <v>149</v>
      </c>
      <c r="AU473" s="158">
        <f t="shared" si="191"/>
        <v>167</v>
      </c>
      <c r="AV473" s="158">
        <f t="shared" si="191"/>
        <v>819</v>
      </c>
      <c r="AW473" s="158">
        <f t="shared" si="191"/>
        <v>115</v>
      </c>
      <c r="AX473" s="119"/>
      <c r="AY473" s="182"/>
      <c r="AZ473" s="162"/>
    </row>
    <row r="474" spans="1:52" s="180" customFormat="1" ht="16.5" hidden="1" customHeight="1" x14ac:dyDescent="0.2">
      <c r="A474" s="109"/>
      <c r="B474" s="104"/>
      <c r="C474" s="106"/>
      <c r="D474" s="105"/>
      <c r="E474" s="122"/>
      <c r="F474" s="149">
        <f t="shared" si="176"/>
        <v>99.999999999999986</v>
      </c>
      <c r="G474" s="150">
        <f>G$473*100/$F473</f>
        <v>1.4289060669946123</v>
      </c>
      <c r="H474" s="150">
        <f t="shared" ref="H474:AW474" si="192">H$473*100/$F473</f>
        <v>1.8739751698289997</v>
      </c>
      <c r="I474" s="150">
        <f t="shared" si="192"/>
        <v>2.1316467556804874</v>
      </c>
      <c r="J474" s="150">
        <f t="shared" si="192"/>
        <v>1.6631529632232374</v>
      </c>
      <c r="K474" s="150">
        <f t="shared" si="192"/>
        <v>2.3190442726633873</v>
      </c>
      <c r="L474" s="150">
        <f t="shared" si="192"/>
        <v>1.2649332396345749</v>
      </c>
      <c r="M474" s="150">
        <f t="shared" si="192"/>
        <v>1.8505504802061372</v>
      </c>
      <c r="N474" s="150">
        <f t="shared" si="192"/>
        <v>1.4523307566174748</v>
      </c>
      <c r="O474" s="150">
        <f t="shared" si="192"/>
        <v>1.4289060669946123</v>
      </c>
      <c r="P474" s="150">
        <f t="shared" si="192"/>
        <v>1.7100023424689623</v>
      </c>
      <c r="Q474" s="150">
        <f t="shared" si="192"/>
        <v>1.3117826188802999</v>
      </c>
      <c r="R474" s="150">
        <f t="shared" si="192"/>
        <v>1.4054813773717498</v>
      </c>
      <c r="S474" s="150">
        <f t="shared" si="192"/>
        <v>1.4757554462403373</v>
      </c>
      <c r="T474" s="150">
        <f t="shared" si="192"/>
        <v>1.9208245490747247</v>
      </c>
      <c r="U474" s="150">
        <f t="shared" si="192"/>
        <v>1.5694542047317872</v>
      </c>
      <c r="V474" s="150">
        <f t="shared" si="192"/>
        <v>1.3820566877488873</v>
      </c>
      <c r="W474" s="150">
        <f t="shared" si="192"/>
        <v>1.7568517217146873</v>
      </c>
      <c r="X474" s="150">
        <f t="shared" si="192"/>
        <v>1.6631529632232374</v>
      </c>
      <c r="Y474" s="150">
        <f t="shared" si="192"/>
        <v>1.6397282736003749</v>
      </c>
      <c r="Z474" s="150">
        <f t="shared" si="192"/>
        <v>1.3820566877488873</v>
      </c>
      <c r="AA474" s="150">
        <f t="shared" si="192"/>
        <v>7.1679550245959245</v>
      </c>
      <c r="AB474" s="150">
        <f t="shared" si="192"/>
        <v>6.7931599906301239</v>
      </c>
      <c r="AC474" s="150">
        <f t="shared" si="192"/>
        <v>7.425626610447412</v>
      </c>
      <c r="AD474" s="150">
        <f t="shared" si="192"/>
        <v>7.3319278519559612</v>
      </c>
      <c r="AE474" s="150">
        <f t="shared" si="192"/>
        <v>7.0274068868587491</v>
      </c>
      <c r="AF474" s="150">
        <f t="shared" si="192"/>
        <v>5.9264464745842114</v>
      </c>
      <c r="AG474" s="150">
        <f t="shared" si="192"/>
        <v>5.5282267509955494</v>
      </c>
      <c r="AH474" s="150">
        <f t="shared" si="192"/>
        <v>5.6219255094869993</v>
      </c>
      <c r="AI474" s="150">
        <f t="shared" si="192"/>
        <v>4.8957601311782621</v>
      </c>
      <c r="AJ474" s="150">
        <f t="shared" si="192"/>
        <v>3.3965799953150619</v>
      </c>
      <c r="AK474" s="150">
        <f t="shared" si="192"/>
        <v>2.6469899273834621</v>
      </c>
      <c r="AL474" s="150">
        <f t="shared" si="192"/>
        <v>1.5460295151089247</v>
      </c>
      <c r="AM474" s="150">
        <f t="shared" si="192"/>
        <v>1.1009604122745373</v>
      </c>
      <c r="AN474" s="151">
        <f t="shared" si="192"/>
        <v>0.96041227453736233</v>
      </c>
      <c r="AO474" s="152">
        <f t="shared" si="192"/>
        <v>2.3424689622862496E-2</v>
      </c>
      <c r="AP474" s="150">
        <f t="shared" si="192"/>
        <v>0.58561724057156239</v>
      </c>
      <c r="AQ474" s="151">
        <f t="shared" si="192"/>
        <v>0.84328882642304992</v>
      </c>
      <c r="AR474" s="153">
        <f t="shared" si="192"/>
        <v>1.7568517217146873</v>
      </c>
      <c r="AS474" s="154">
        <f t="shared" si="192"/>
        <v>44.389786835324429</v>
      </c>
      <c r="AT474" s="152">
        <f t="shared" si="192"/>
        <v>3.4902787538065119</v>
      </c>
      <c r="AU474" s="150">
        <f t="shared" si="192"/>
        <v>3.911923167018037</v>
      </c>
      <c r="AV474" s="151">
        <f t="shared" si="192"/>
        <v>19.184820801124385</v>
      </c>
      <c r="AW474" s="154">
        <f t="shared" si="192"/>
        <v>2.693839306629187</v>
      </c>
      <c r="AX474" s="119"/>
      <c r="AY474" s="155"/>
      <c r="AZ474" s="156"/>
    </row>
    <row r="475" spans="1:52" s="180" customFormat="1" ht="16.5" hidden="1" customHeight="1" x14ac:dyDescent="0.2">
      <c r="A475" s="171">
        <v>220908</v>
      </c>
      <c r="B475" s="165" t="s">
        <v>191</v>
      </c>
      <c r="C475" s="165" t="s">
        <v>1161</v>
      </c>
      <c r="D475" s="172" t="s">
        <v>1162</v>
      </c>
      <c r="E475" s="122">
        <v>96.204766107678736</v>
      </c>
      <c r="F475" s="213">
        <f t="shared" si="176"/>
        <v>4106</v>
      </c>
      <c r="G475" s="174">
        <v>59</v>
      </c>
      <c r="H475" s="174">
        <v>77</v>
      </c>
      <c r="I475" s="174">
        <v>88</v>
      </c>
      <c r="J475" s="174">
        <v>68</v>
      </c>
      <c r="K475" s="174">
        <v>95</v>
      </c>
      <c r="L475" s="174">
        <v>52</v>
      </c>
      <c r="M475" s="174">
        <v>76</v>
      </c>
      <c r="N475" s="174">
        <v>60</v>
      </c>
      <c r="O475" s="174">
        <v>59</v>
      </c>
      <c r="P475" s="174">
        <v>70</v>
      </c>
      <c r="Q475" s="174">
        <v>54</v>
      </c>
      <c r="R475" s="174">
        <v>58</v>
      </c>
      <c r="S475" s="174">
        <v>61</v>
      </c>
      <c r="T475" s="174">
        <v>79</v>
      </c>
      <c r="U475" s="174">
        <v>64</v>
      </c>
      <c r="V475" s="174">
        <v>57</v>
      </c>
      <c r="W475" s="174">
        <v>72</v>
      </c>
      <c r="X475" s="174">
        <v>68</v>
      </c>
      <c r="Y475" s="174">
        <v>67</v>
      </c>
      <c r="Z475" s="174">
        <v>57</v>
      </c>
      <c r="AA475" s="174">
        <v>294</v>
      </c>
      <c r="AB475" s="174">
        <v>279</v>
      </c>
      <c r="AC475" s="174">
        <v>305</v>
      </c>
      <c r="AD475" s="174">
        <v>301</v>
      </c>
      <c r="AE475" s="174">
        <v>289</v>
      </c>
      <c r="AF475" s="174">
        <v>243</v>
      </c>
      <c r="AG475" s="174">
        <v>227</v>
      </c>
      <c r="AH475" s="174">
        <v>231</v>
      </c>
      <c r="AI475" s="174">
        <v>201</v>
      </c>
      <c r="AJ475" s="174">
        <v>139</v>
      </c>
      <c r="AK475" s="174">
        <v>109</v>
      </c>
      <c r="AL475" s="174">
        <v>63</v>
      </c>
      <c r="AM475" s="174">
        <v>45</v>
      </c>
      <c r="AN475" s="175">
        <v>39</v>
      </c>
      <c r="AO475" s="176">
        <v>1</v>
      </c>
      <c r="AP475" s="174">
        <v>24</v>
      </c>
      <c r="AQ475" s="175">
        <v>35</v>
      </c>
      <c r="AR475" s="177">
        <v>72</v>
      </c>
      <c r="AS475" s="178">
        <v>1823</v>
      </c>
      <c r="AT475" s="176">
        <v>143</v>
      </c>
      <c r="AU475" s="174">
        <v>161</v>
      </c>
      <c r="AV475" s="175">
        <v>788</v>
      </c>
      <c r="AW475" s="178">
        <v>111</v>
      </c>
      <c r="AX475" s="119" t="s">
        <v>1071</v>
      </c>
      <c r="AY475" s="155" t="s">
        <v>88</v>
      </c>
      <c r="AZ475" s="156" t="s">
        <v>1163</v>
      </c>
    </row>
    <row r="476" spans="1:52" s="183" customFormat="1" ht="16.5" hidden="1" customHeight="1" x14ac:dyDescent="0.2">
      <c r="A476" s="171">
        <v>220908</v>
      </c>
      <c r="B476" s="165" t="s">
        <v>204</v>
      </c>
      <c r="C476" s="165" t="s">
        <v>1164</v>
      </c>
      <c r="D476" s="172" t="s">
        <v>1165</v>
      </c>
      <c r="E476" s="122">
        <v>3.7952338923212712</v>
      </c>
      <c r="F476" s="213">
        <f t="shared" si="176"/>
        <v>163</v>
      </c>
      <c r="G476" s="174">
        <v>2</v>
      </c>
      <c r="H476" s="174">
        <v>3</v>
      </c>
      <c r="I476" s="174">
        <v>3</v>
      </c>
      <c r="J476" s="174">
        <v>3</v>
      </c>
      <c r="K476" s="174">
        <v>4</v>
      </c>
      <c r="L476" s="174">
        <v>2</v>
      </c>
      <c r="M476" s="174">
        <v>3</v>
      </c>
      <c r="N476" s="174">
        <v>2</v>
      </c>
      <c r="O476" s="174">
        <v>2</v>
      </c>
      <c r="P476" s="174">
        <v>3</v>
      </c>
      <c r="Q476" s="174">
        <v>2</v>
      </c>
      <c r="R476" s="174">
        <v>2</v>
      </c>
      <c r="S476" s="174">
        <v>2</v>
      </c>
      <c r="T476" s="174">
        <v>3</v>
      </c>
      <c r="U476" s="174">
        <v>3</v>
      </c>
      <c r="V476" s="174">
        <v>2</v>
      </c>
      <c r="W476" s="174">
        <v>3</v>
      </c>
      <c r="X476" s="174">
        <v>3</v>
      </c>
      <c r="Y476" s="174">
        <v>3</v>
      </c>
      <c r="Z476" s="174">
        <v>2</v>
      </c>
      <c r="AA476" s="174">
        <v>12</v>
      </c>
      <c r="AB476" s="174">
        <v>11</v>
      </c>
      <c r="AC476" s="174">
        <v>12</v>
      </c>
      <c r="AD476" s="174">
        <v>12</v>
      </c>
      <c r="AE476" s="174">
        <v>11</v>
      </c>
      <c r="AF476" s="174">
        <v>10</v>
      </c>
      <c r="AG476" s="174">
        <v>9</v>
      </c>
      <c r="AH476" s="174">
        <v>9</v>
      </c>
      <c r="AI476" s="174">
        <v>8</v>
      </c>
      <c r="AJ476" s="174">
        <v>6</v>
      </c>
      <c r="AK476" s="174">
        <v>4</v>
      </c>
      <c r="AL476" s="174">
        <v>3</v>
      </c>
      <c r="AM476" s="174">
        <v>2</v>
      </c>
      <c r="AN476" s="175">
        <v>2</v>
      </c>
      <c r="AO476" s="176">
        <v>0</v>
      </c>
      <c r="AP476" s="174">
        <v>1</v>
      </c>
      <c r="AQ476" s="175">
        <v>1</v>
      </c>
      <c r="AR476" s="177">
        <v>3</v>
      </c>
      <c r="AS476" s="178">
        <v>72</v>
      </c>
      <c r="AT476" s="176">
        <v>6</v>
      </c>
      <c r="AU476" s="174">
        <v>6</v>
      </c>
      <c r="AV476" s="175">
        <v>31</v>
      </c>
      <c r="AW476" s="178">
        <v>4</v>
      </c>
      <c r="AX476" s="119" t="s">
        <v>1071</v>
      </c>
      <c r="AY476" s="155" t="s">
        <v>88</v>
      </c>
      <c r="AZ476" s="156" t="s">
        <v>1166</v>
      </c>
    </row>
    <row r="477" spans="1:52" s="90" customFormat="1" ht="16.5" hidden="1" customHeight="1" x14ac:dyDescent="0.2">
      <c r="A477" s="158">
        <v>220909</v>
      </c>
      <c r="B477" s="158"/>
      <c r="C477" s="158" t="s">
        <v>22</v>
      </c>
      <c r="D477" s="158" t="s">
        <v>89</v>
      </c>
      <c r="E477" s="158">
        <f>SUM(E479:E485)</f>
        <v>100</v>
      </c>
      <c r="F477" s="158">
        <f t="shared" si="176"/>
        <v>52337</v>
      </c>
      <c r="G477" s="158">
        <v>1148</v>
      </c>
      <c r="H477" s="158">
        <v>1297</v>
      </c>
      <c r="I477" s="158">
        <v>1332</v>
      </c>
      <c r="J477" s="158">
        <v>1242</v>
      </c>
      <c r="K477" s="158">
        <v>1222</v>
      </c>
      <c r="L477" s="158">
        <v>1238</v>
      </c>
      <c r="M477" s="158">
        <v>1180</v>
      </c>
      <c r="N477" s="158">
        <v>1180</v>
      </c>
      <c r="O477" s="158">
        <v>1094</v>
      </c>
      <c r="P477" s="158">
        <v>1177</v>
      </c>
      <c r="Q477" s="158">
        <f t="shared" ref="Q477:AD477" si="193">+SUM(Q479:Q485)</f>
        <v>1032</v>
      </c>
      <c r="R477" s="158">
        <f t="shared" si="193"/>
        <v>1029</v>
      </c>
      <c r="S477" s="158">
        <f t="shared" si="193"/>
        <v>1007</v>
      </c>
      <c r="T477" s="158">
        <f t="shared" si="193"/>
        <v>1032</v>
      </c>
      <c r="U477" s="158">
        <f t="shared" si="193"/>
        <v>948</v>
      </c>
      <c r="V477" s="158">
        <f t="shared" si="193"/>
        <v>938</v>
      </c>
      <c r="W477" s="158">
        <f t="shared" si="193"/>
        <v>897</v>
      </c>
      <c r="X477" s="158">
        <f t="shared" si="193"/>
        <v>867</v>
      </c>
      <c r="Y477" s="158">
        <f t="shared" si="193"/>
        <v>868</v>
      </c>
      <c r="Z477" s="158">
        <f t="shared" si="193"/>
        <v>838</v>
      </c>
      <c r="AA477" s="158">
        <f t="shared" si="193"/>
        <v>3710</v>
      </c>
      <c r="AB477" s="158">
        <f t="shared" si="193"/>
        <v>3777</v>
      </c>
      <c r="AC477" s="158">
        <f t="shared" si="193"/>
        <v>3723</v>
      </c>
      <c r="AD477" s="158">
        <f t="shared" si="193"/>
        <v>3537</v>
      </c>
      <c r="AE477" s="158">
        <f t="shared" ref="AE477:AW477" si="194">+SUM(AE479:AE485)</f>
        <v>3411</v>
      </c>
      <c r="AF477" s="158">
        <f t="shared" si="194"/>
        <v>2846</v>
      </c>
      <c r="AG477" s="158">
        <f t="shared" si="194"/>
        <v>2648</v>
      </c>
      <c r="AH477" s="158">
        <f t="shared" si="194"/>
        <v>2439</v>
      </c>
      <c r="AI477" s="158">
        <f t="shared" si="194"/>
        <v>1759</v>
      </c>
      <c r="AJ477" s="158">
        <f t="shared" si="194"/>
        <v>1187</v>
      </c>
      <c r="AK477" s="158">
        <f t="shared" si="194"/>
        <v>801</v>
      </c>
      <c r="AL477" s="158">
        <f t="shared" si="194"/>
        <v>456</v>
      </c>
      <c r="AM477" s="158">
        <f t="shared" si="194"/>
        <v>263</v>
      </c>
      <c r="AN477" s="158">
        <f t="shared" si="194"/>
        <v>214</v>
      </c>
      <c r="AO477" s="158">
        <f t="shared" si="194"/>
        <v>52</v>
      </c>
      <c r="AP477" s="158">
        <f t="shared" si="194"/>
        <v>577</v>
      </c>
      <c r="AQ477" s="158">
        <f t="shared" si="194"/>
        <v>571</v>
      </c>
      <c r="AR477" s="158">
        <f t="shared" si="194"/>
        <v>1385</v>
      </c>
      <c r="AS477" s="158">
        <f t="shared" si="194"/>
        <v>25439</v>
      </c>
      <c r="AT477" s="158">
        <f t="shared" si="194"/>
        <v>2682</v>
      </c>
      <c r="AU477" s="158">
        <f t="shared" si="194"/>
        <v>2106</v>
      </c>
      <c r="AV477" s="158">
        <f t="shared" si="194"/>
        <v>10044</v>
      </c>
      <c r="AW477" s="158">
        <f t="shared" si="194"/>
        <v>1391</v>
      </c>
      <c r="AX477" s="119"/>
      <c r="AY477" s="182"/>
      <c r="AZ477" s="162"/>
    </row>
    <row r="478" spans="1:52" s="180" customFormat="1" ht="16.5" hidden="1" customHeight="1" x14ac:dyDescent="0.2">
      <c r="A478" s="109"/>
      <c r="B478" s="104"/>
      <c r="C478" s="106"/>
      <c r="D478" s="105"/>
      <c r="E478" s="122"/>
      <c r="F478" s="149">
        <f t="shared" si="176"/>
        <v>100.00000000000003</v>
      </c>
      <c r="G478" s="150">
        <f>G$477*100/$F477</f>
        <v>2.193476890154193</v>
      </c>
      <c r="H478" s="150">
        <f t="shared" ref="H478:AW478" si="195">H$477*100/$F477</f>
        <v>2.4781703192769933</v>
      </c>
      <c r="I478" s="150">
        <f t="shared" si="195"/>
        <v>2.5450446147085235</v>
      </c>
      <c r="J478" s="150">
        <f t="shared" si="195"/>
        <v>2.3730821407417313</v>
      </c>
      <c r="K478" s="150">
        <f t="shared" si="195"/>
        <v>2.334868257638</v>
      </c>
      <c r="L478" s="150">
        <f t="shared" si="195"/>
        <v>2.3654393641209852</v>
      </c>
      <c r="M478" s="150">
        <f t="shared" si="195"/>
        <v>2.2546191031201634</v>
      </c>
      <c r="N478" s="150">
        <f t="shared" si="195"/>
        <v>2.2546191031201634</v>
      </c>
      <c r="O478" s="150">
        <f t="shared" si="195"/>
        <v>2.0902994057741178</v>
      </c>
      <c r="P478" s="150">
        <f t="shared" si="195"/>
        <v>2.2488870206546037</v>
      </c>
      <c r="Q478" s="150">
        <f t="shared" si="195"/>
        <v>1.9718363681525499</v>
      </c>
      <c r="R478" s="150">
        <f t="shared" si="195"/>
        <v>1.9661042856869901</v>
      </c>
      <c r="S478" s="150">
        <f t="shared" si="195"/>
        <v>1.9240690142728853</v>
      </c>
      <c r="T478" s="150">
        <f t="shared" si="195"/>
        <v>1.9718363681525499</v>
      </c>
      <c r="U478" s="150">
        <f t="shared" si="195"/>
        <v>1.8113380591168771</v>
      </c>
      <c r="V478" s="150">
        <f t="shared" si="195"/>
        <v>1.7922311175650114</v>
      </c>
      <c r="W478" s="150">
        <f t="shared" si="195"/>
        <v>1.7138926572023616</v>
      </c>
      <c r="X478" s="150">
        <f t="shared" si="195"/>
        <v>1.6565718325467642</v>
      </c>
      <c r="Y478" s="150">
        <f t="shared" si="195"/>
        <v>1.6584825267019507</v>
      </c>
      <c r="Z478" s="150">
        <f t="shared" si="195"/>
        <v>1.6011617020463533</v>
      </c>
      <c r="AA478" s="150">
        <f t="shared" si="195"/>
        <v>7.0886753157422095</v>
      </c>
      <c r="AB478" s="150">
        <f t="shared" si="195"/>
        <v>7.2166918241397102</v>
      </c>
      <c r="AC478" s="150">
        <f t="shared" si="195"/>
        <v>7.113514339759635</v>
      </c>
      <c r="AD478" s="150">
        <f t="shared" si="195"/>
        <v>6.758125226894931</v>
      </c>
      <c r="AE478" s="150">
        <f t="shared" si="195"/>
        <v>6.5173777633414218</v>
      </c>
      <c r="AF478" s="150">
        <f t="shared" si="195"/>
        <v>5.4378355656610049</v>
      </c>
      <c r="AG478" s="150">
        <f t="shared" si="195"/>
        <v>5.0595181229340618</v>
      </c>
      <c r="AH478" s="150">
        <f t="shared" si="195"/>
        <v>4.6601830445000667</v>
      </c>
      <c r="AI478" s="150">
        <f t="shared" si="195"/>
        <v>3.360911018973193</v>
      </c>
      <c r="AJ478" s="150">
        <f t="shared" si="195"/>
        <v>2.2679939622064698</v>
      </c>
      <c r="AK478" s="150">
        <f t="shared" si="195"/>
        <v>1.5304660183044501</v>
      </c>
      <c r="AL478" s="150">
        <f t="shared" si="195"/>
        <v>0.87127653476508016</v>
      </c>
      <c r="AM478" s="150">
        <f t="shared" si="195"/>
        <v>0.50251256281407031</v>
      </c>
      <c r="AN478" s="151">
        <f t="shared" si="195"/>
        <v>0.40888854920992795</v>
      </c>
      <c r="AO478" s="152">
        <f t="shared" si="195"/>
        <v>9.9356096069702124E-2</v>
      </c>
      <c r="AP478" s="150">
        <f t="shared" si="195"/>
        <v>1.1024705275426563</v>
      </c>
      <c r="AQ478" s="151">
        <f t="shared" si="195"/>
        <v>1.0910063626115367</v>
      </c>
      <c r="AR478" s="153">
        <f t="shared" si="195"/>
        <v>2.6463114049334124</v>
      </c>
      <c r="AS478" s="154">
        <f t="shared" si="195"/>
        <v>48.60614861379139</v>
      </c>
      <c r="AT478" s="152">
        <f t="shared" si="195"/>
        <v>5.1244817242104057</v>
      </c>
      <c r="AU478" s="150">
        <f t="shared" si="195"/>
        <v>4.0239218908229359</v>
      </c>
      <c r="AV478" s="151">
        <f t="shared" si="195"/>
        <v>19.191012094694003</v>
      </c>
      <c r="AW478" s="154">
        <f t="shared" si="195"/>
        <v>2.657775569864532</v>
      </c>
      <c r="AX478" s="119"/>
      <c r="AY478" s="155"/>
      <c r="AZ478" s="156"/>
    </row>
    <row r="479" spans="1:52" s="180" customFormat="1" ht="16.5" hidden="1" customHeight="1" x14ac:dyDescent="0.2">
      <c r="A479" s="171">
        <v>220909</v>
      </c>
      <c r="B479" s="165" t="s">
        <v>322</v>
      </c>
      <c r="C479" s="165" t="s">
        <v>1167</v>
      </c>
      <c r="D479" s="172" t="s">
        <v>1168</v>
      </c>
      <c r="E479" s="122">
        <v>86.761519733756231</v>
      </c>
      <c r="F479" s="213">
        <f t="shared" si="176"/>
        <v>45409</v>
      </c>
      <c r="G479" s="174">
        <v>996</v>
      </c>
      <c r="H479" s="174">
        <v>1125</v>
      </c>
      <c r="I479" s="174">
        <v>1156</v>
      </c>
      <c r="J479" s="174">
        <v>1077</v>
      </c>
      <c r="K479" s="174">
        <v>1061</v>
      </c>
      <c r="L479" s="174">
        <v>1073</v>
      </c>
      <c r="M479" s="174">
        <v>1024</v>
      </c>
      <c r="N479" s="174">
        <v>1024</v>
      </c>
      <c r="O479" s="174">
        <v>950</v>
      </c>
      <c r="P479" s="174">
        <v>1022</v>
      </c>
      <c r="Q479" s="174">
        <v>895</v>
      </c>
      <c r="R479" s="174">
        <v>893</v>
      </c>
      <c r="S479" s="174">
        <v>873</v>
      </c>
      <c r="T479" s="174">
        <v>895</v>
      </c>
      <c r="U479" s="174">
        <v>823</v>
      </c>
      <c r="V479" s="174">
        <v>813</v>
      </c>
      <c r="W479" s="174">
        <v>779</v>
      </c>
      <c r="X479" s="174">
        <v>752</v>
      </c>
      <c r="Y479" s="174">
        <v>752</v>
      </c>
      <c r="Z479" s="174">
        <v>728</v>
      </c>
      <c r="AA479" s="174">
        <v>3219</v>
      </c>
      <c r="AB479" s="174">
        <v>3276</v>
      </c>
      <c r="AC479" s="174">
        <v>3231</v>
      </c>
      <c r="AD479" s="174">
        <v>3069</v>
      </c>
      <c r="AE479" s="174">
        <v>2959</v>
      </c>
      <c r="AF479" s="174">
        <v>2468</v>
      </c>
      <c r="AG479" s="174">
        <v>2298</v>
      </c>
      <c r="AH479" s="174">
        <v>2116</v>
      </c>
      <c r="AI479" s="174">
        <v>1527</v>
      </c>
      <c r="AJ479" s="174">
        <v>1030</v>
      </c>
      <c r="AK479" s="174">
        <v>695</v>
      </c>
      <c r="AL479" s="174">
        <v>396</v>
      </c>
      <c r="AM479" s="174">
        <v>229</v>
      </c>
      <c r="AN479" s="175">
        <v>185</v>
      </c>
      <c r="AO479" s="176">
        <v>45</v>
      </c>
      <c r="AP479" s="174">
        <v>501</v>
      </c>
      <c r="AQ479" s="175">
        <v>495</v>
      </c>
      <c r="AR479" s="177">
        <v>1202</v>
      </c>
      <c r="AS479" s="178">
        <v>22071</v>
      </c>
      <c r="AT479" s="176">
        <v>2327</v>
      </c>
      <c r="AU479" s="174">
        <v>1828</v>
      </c>
      <c r="AV479" s="175">
        <v>8714</v>
      </c>
      <c r="AW479" s="178">
        <v>1207</v>
      </c>
      <c r="AX479" s="119" t="s">
        <v>1071</v>
      </c>
      <c r="AY479" s="155" t="s">
        <v>1169</v>
      </c>
      <c r="AZ479" s="156" t="s">
        <v>1170</v>
      </c>
    </row>
    <row r="480" spans="1:52" s="180" customFormat="1" ht="16.5" hidden="1" customHeight="1" x14ac:dyDescent="0.2">
      <c r="A480" s="171">
        <v>220909</v>
      </c>
      <c r="B480" s="165" t="s">
        <v>191</v>
      </c>
      <c r="C480" s="165" t="s">
        <v>1171</v>
      </c>
      <c r="D480" s="172" t="s">
        <v>1172</v>
      </c>
      <c r="E480" s="122">
        <v>0</v>
      </c>
      <c r="F480" s="213">
        <f t="shared" si="176"/>
        <v>0</v>
      </c>
      <c r="G480" s="174">
        <v>0</v>
      </c>
      <c r="H480" s="174">
        <v>0</v>
      </c>
      <c r="I480" s="174">
        <v>0</v>
      </c>
      <c r="J480" s="174">
        <v>0</v>
      </c>
      <c r="K480" s="174">
        <v>0</v>
      </c>
      <c r="L480" s="174">
        <v>0</v>
      </c>
      <c r="M480" s="174">
        <v>0</v>
      </c>
      <c r="N480" s="174">
        <v>0</v>
      </c>
      <c r="O480" s="174">
        <v>0</v>
      </c>
      <c r="P480" s="174">
        <v>0</v>
      </c>
      <c r="Q480" s="174">
        <v>0</v>
      </c>
      <c r="R480" s="174">
        <v>0</v>
      </c>
      <c r="S480" s="174">
        <v>0</v>
      </c>
      <c r="T480" s="174">
        <v>0</v>
      </c>
      <c r="U480" s="174">
        <v>0</v>
      </c>
      <c r="V480" s="174">
        <v>0</v>
      </c>
      <c r="W480" s="174">
        <v>0</v>
      </c>
      <c r="X480" s="174">
        <v>0</v>
      </c>
      <c r="Y480" s="174">
        <v>0</v>
      </c>
      <c r="Z480" s="174">
        <v>0</v>
      </c>
      <c r="AA480" s="174">
        <v>0</v>
      </c>
      <c r="AB480" s="174">
        <v>0</v>
      </c>
      <c r="AC480" s="174">
        <v>0</v>
      </c>
      <c r="AD480" s="174">
        <v>0</v>
      </c>
      <c r="AE480" s="174">
        <v>0</v>
      </c>
      <c r="AF480" s="174">
        <v>0</v>
      </c>
      <c r="AG480" s="174">
        <v>0</v>
      </c>
      <c r="AH480" s="174">
        <v>0</v>
      </c>
      <c r="AI480" s="174">
        <v>0</v>
      </c>
      <c r="AJ480" s="174">
        <v>0</v>
      </c>
      <c r="AK480" s="174">
        <v>0</v>
      </c>
      <c r="AL480" s="174">
        <v>0</v>
      </c>
      <c r="AM480" s="174">
        <v>0</v>
      </c>
      <c r="AN480" s="175">
        <v>0</v>
      </c>
      <c r="AO480" s="176">
        <v>0</v>
      </c>
      <c r="AP480" s="174">
        <v>0</v>
      </c>
      <c r="AQ480" s="175">
        <v>0</v>
      </c>
      <c r="AR480" s="177">
        <v>0</v>
      </c>
      <c r="AS480" s="178">
        <v>0</v>
      </c>
      <c r="AT480" s="176">
        <v>0</v>
      </c>
      <c r="AU480" s="174">
        <v>0</v>
      </c>
      <c r="AV480" s="175">
        <v>0</v>
      </c>
      <c r="AW480" s="178">
        <v>0</v>
      </c>
      <c r="AX480" s="119" t="s">
        <v>1071</v>
      </c>
      <c r="AY480" s="155" t="s">
        <v>1169</v>
      </c>
      <c r="AZ480" s="217" t="s">
        <v>1171</v>
      </c>
    </row>
    <row r="481" spans="1:52" s="180" customFormat="1" ht="16.5" hidden="1" customHeight="1" x14ac:dyDescent="0.2">
      <c r="A481" s="171">
        <v>220909</v>
      </c>
      <c r="B481" s="165" t="s">
        <v>204</v>
      </c>
      <c r="C481" s="165" t="s">
        <v>1173</v>
      </c>
      <c r="D481" s="172" t="s">
        <v>1174</v>
      </c>
      <c r="E481" s="122">
        <v>3.1493600768354515</v>
      </c>
      <c r="F481" s="213">
        <f t="shared" si="176"/>
        <v>1645</v>
      </c>
      <c r="G481" s="174">
        <v>36</v>
      </c>
      <c r="H481" s="174">
        <v>41</v>
      </c>
      <c r="I481" s="174">
        <v>42</v>
      </c>
      <c r="J481" s="174">
        <v>39</v>
      </c>
      <c r="K481" s="174">
        <v>38</v>
      </c>
      <c r="L481" s="174">
        <v>39</v>
      </c>
      <c r="M481" s="174">
        <v>37</v>
      </c>
      <c r="N481" s="174">
        <v>37</v>
      </c>
      <c r="O481" s="174">
        <v>34</v>
      </c>
      <c r="P481" s="174">
        <v>37</v>
      </c>
      <c r="Q481" s="174">
        <v>33</v>
      </c>
      <c r="R481" s="174">
        <v>32</v>
      </c>
      <c r="S481" s="174">
        <v>32</v>
      </c>
      <c r="T481" s="174">
        <v>33</v>
      </c>
      <c r="U481" s="174">
        <v>30</v>
      </c>
      <c r="V481" s="174">
        <v>30</v>
      </c>
      <c r="W481" s="174">
        <v>28</v>
      </c>
      <c r="X481" s="174">
        <v>27</v>
      </c>
      <c r="Y481" s="174">
        <v>27</v>
      </c>
      <c r="Z481" s="174">
        <v>26</v>
      </c>
      <c r="AA481" s="174">
        <v>117</v>
      </c>
      <c r="AB481" s="174">
        <v>119</v>
      </c>
      <c r="AC481" s="174">
        <v>117</v>
      </c>
      <c r="AD481" s="174">
        <v>111</v>
      </c>
      <c r="AE481" s="174">
        <v>107</v>
      </c>
      <c r="AF481" s="174">
        <v>90</v>
      </c>
      <c r="AG481" s="174">
        <v>83</v>
      </c>
      <c r="AH481" s="174">
        <v>77</v>
      </c>
      <c r="AI481" s="174">
        <v>55</v>
      </c>
      <c r="AJ481" s="174">
        <v>37</v>
      </c>
      <c r="AK481" s="174">
        <v>25</v>
      </c>
      <c r="AL481" s="174">
        <v>14</v>
      </c>
      <c r="AM481" s="174">
        <v>8</v>
      </c>
      <c r="AN481" s="175">
        <v>7</v>
      </c>
      <c r="AO481" s="176">
        <v>2</v>
      </c>
      <c r="AP481" s="174">
        <v>18</v>
      </c>
      <c r="AQ481" s="175">
        <v>18</v>
      </c>
      <c r="AR481" s="177">
        <v>44</v>
      </c>
      <c r="AS481" s="178">
        <v>801</v>
      </c>
      <c r="AT481" s="176">
        <v>84</v>
      </c>
      <c r="AU481" s="174">
        <v>66</v>
      </c>
      <c r="AV481" s="175">
        <v>316</v>
      </c>
      <c r="AW481" s="178">
        <v>44</v>
      </c>
      <c r="AX481" s="119" t="s">
        <v>1071</v>
      </c>
      <c r="AY481" s="155" t="s">
        <v>1169</v>
      </c>
      <c r="AZ481" s="156" t="s">
        <v>1175</v>
      </c>
    </row>
    <row r="482" spans="1:52" s="180" customFormat="1" ht="16.5" hidden="1" customHeight="1" x14ac:dyDescent="0.2">
      <c r="A482" s="171">
        <v>220909</v>
      </c>
      <c r="B482" s="165" t="s">
        <v>204</v>
      </c>
      <c r="C482" s="165" t="s">
        <v>1176</v>
      </c>
      <c r="D482" s="172" t="s">
        <v>1177</v>
      </c>
      <c r="E482" s="122">
        <v>5.7336222108061028</v>
      </c>
      <c r="F482" s="213">
        <f t="shared" si="176"/>
        <v>3001</v>
      </c>
      <c r="G482" s="174">
        <v>66</v>
      </c>
      <c r="H482" s="174">
        <v>74</v>
      </c>
      <c r="I482" s="174">
        <v>76</v>
      </c>
      <c r="J482" s="174">
        <v>71</v>
      </c>
      <c r="K482" s="174">
        <v>70</v>
      </c>
      <c r="L482" s="174">
        <v>71</v>
      </c>
      <c r="M482" s="174">
        <v>68</v>
      </c>
      <c r="N482" s="174">
        <v>68</v>
      </c>
      <c r="O482" s="174">
        <v>63</v>
      </c>
      <c r="P482" s="174">
        <v>67</v>
      </c>
      <c r="Q482" s="174">
        <v>59</v>
      </c>
      <c r="R482" s="174">
        <v>59</v>
      </c>
      <c r="S482" s="174">
        <v>58</v>
      </c>
      <c r="T482" s="174">
        <v>59</v>
      </c>
      <c r="U482" s="174">
        <v>54</v>
      </c>
      <c r="V482" s="174">
        <v>54</v>
      </c>
      <c r="W482" s="174">
        <v>51</v>
      </c>
      <c r="X482" s="174">
        <v>50</v>
      </c>
      <c r="Y482" s="174">
        <v>50</v>
      </c>
      <c r="Z482" s="174">
        <v>48</v>
      </c>
      <c r="AA482" s="174">
        <v>213</v>
      </c>
      <c r="AB482" s="174">
        <v>217</v>
      </c>
      <c r="AC482" s="174">
        <v>213</v>
      </c>
      <c r="AD482" s="174">
        <v>203</v>
      </c>
      <c r="AE482" s="174">
        <v>196</v>
      </c>
      <c r="AF482" s="174">
        <v>163</v>
      </c>
      <c r="AG482" s="174">
        <v>152</v>
      </c>
      <c r="AH482" s="174">
        <v>140</v>
      </c>
      <c r="AI482" s="174">
        <v>101</v>
      </c>
      <c r="AJ482" s="174">
        <v>68</v>
      </c>
      <c r="AK482" s="174">
        <v>46</v>
      </c>
      <c r="AL482" s="174">
        <v>26</v>
      </c>
      <c r="AM482" s="174">
        <v>15</v>
      </c>
      <c r="AN482" s="175">
        <v>12</v>
      </c>
      <c r="AO482" s="176">
        <v>3</v>
      </c>
      <c r="AP482" s="174">
        <v>33</v>
      </c>
      <c r="AQ482" s="175">
        <v>33</v>
      </c>
      <c r="AR482" s="177">
        <v>79</v>
      </c>
      <c r="AS482" s="178">
        <v>1459</v>
      </c>
      <c r="AT482" s="176">
        <v>154</v>
      </c>
      <c r="AU482" s="174">
        <v>121</v>
      </c>
      <c r="AV482" s="175">
        <v>576</v>
      </c>
      <c r="AW482" s="178">
        <v>80</v>
      </c>
      <c r="AX482" s="119" t="s">
        <v>1071</v>
      </c>
      <c r="AY482" s="155" t="s">
        <v>1169</v>
      </c>
      <c r="AZ482" s="156" t="s">
        <v>1178</v>
      </c>
    </row>
    <row r="483" spans="1:52" s="180" customFormat="1" ht="16.5" hidden="1" customHeight="1" x14ac:dyDescent="0.2">
      <c r="A483" s="171">
        <v>220909</v>
      </c>
      <c r="B483" s="165" t="s">
        <v>204</v>
      </c>
      <c r="C483" s="165" t="s">
        <v>1179</v>
      </c>
      <c r="D483" s="172" t="s">
        <v>1180</v>
      </c>
      <c r="E483" s="122">
        <v>1.6707243528176721</v>
      </c>
      <c r="F483" s="213">
        <f t="shared" si="176"/>
        <v>875</v>
      </c>
      <c r="G483" s="174">
        <v>19</v>
      </c>
      <c r="H483" s="174">
        <v>22</v>
      </c>
      <c r="I483" s="174">
        <v>22</v>
      </c>
      <c r="J483" s="174">
        <v>21</v>
      </c>
      <c r="K483" s="174">
        <v>20</v>
      </c>
      <c r="L483" s="174">
        <v>21</v>
      </c>
      <c r="M483" s="174">
        <v>20</v>
      </c>
      <c r="N483" s="174">
        <v>20</v>
      </c>
      <c r="O483" s="174">
        <v>18</v>
      </c>
      <c r="P483" s="174">
        <v>20</v>
      </c>
      <c r="Q483" s="174">
        <v>17</v>
      </c>
      <c r="R483" s="174">
        <v>17</v>
      </c>
      <c r="S483" s="174">
        <v>17</v>
      </c>
      <c r="T483" s="174">
        <v>17</v>
      </c>
      <c r="U483" s="174">
        <v>16</v>
      </c>
      <c r="V483" s="174">
        <v>16</v>
      </c>
      <c r="W483" s="174">
        <v>15</v>
      </c>
      <c r="X483" s="174">
        <v>14</v>
      </c>
      <c r="Y483" s="174">
        <v>15</v>
      </c>
      <c r="Z483" s="174">
        <v>14</v>
      </c>
      <c r="AA483" s="174">
        <v>62</v>
      </c>
      <c r="AB483" s="174">
        <v>63</v>
      </c>
      <c r="AC483" s="174">
        <v>62</v>
      </c>
      <c r="AD483" s="174">
        <v>59</v>
      </c>
      <c r="AE483" s="174">
        <v>57</v>
      </c>
      <c r="AF483" s="174">
        <v>48</v>
      </c>
      <c r="AG483" s="174">
        <v>44</v>
      </c>
      <c r="AH483" s="174">
        <v>41</v>
      </c>
      <c r="AI483" s="174">
        <v>29</v>
      </c>
      <c r="AJ483" s="174">
        <v>20</v>
      </c>
      <c r="AK483" s="174">
        <v>13</v>
      </c>
      <c r="AL483" s="174">
        <v>8</v>
      </c>
      <c r="AM483" s="174">
        <v>4</v>
      </c>
      <c r="AN483" s="175">
        <v>4</v>
      </c>
      <c r="AO483" s="176">
        <v>1</v>
      </c>
      <c r="AP483" s="174">
        <v>10</v>
      </c>
      <c r="AQ483" s="175">
        <v>10</v>
      </c>
      <c r="AR483" s="177">
        <v>23</v>
      </c>
      <c r="AS483" s="178">
        <v>425</v>
      </c>
      <c r="AT483" s="176">
        <v>45</v>
      </c>
      <c r="AU483" s="174">
        <v>35</v>
      </c>
      <c r="AV483" s="175">
        <v>168</v>
      </c>
      <c r="AW483" s="178">
        <v>23</v>
      </c>
      <c r="AX483" s="119" t="s">
        <v>1071</v>
      </c>
      <c r="AY483" s="155" t="s">
        <v>1169</v>
      </c>
      <c r="AZ483" s="156" t="s">
        <v>1181</v>
      </c>
    </row>
    <row r="484" spans="1:52" s="180" customFormat="1" ht="16.5" hidden="1" customHeight="1" x14ac:dyDescent="0.2">
      <c r="A484" s="171">
        <v>220909</v>
      </c>
      <c r="B484" s="165" t="s">
        <v>204</v>
      </c>
      <c r="C484" s="165" t="s">
        <v>1182</v>
      </c>
      <c r="D484" s="172" t="s">
        <v>1183</v>
      </c>
      <c r="E484" s="122">
        <v>1.818141207478055</v>
      </c>
      <c r="F484" s="213">
        <f t="shared" si="176"/>
        <v>952</v>
      </c>
      <c r="G484" s="174">
        <v>21</v>
      </c>
      <c r="H484" s="174">
        <v>24</v>
      </c>
      <c r="I484" s="174">
        <v>24</v>
      </c>
      <c r="J484" s="174">
        <v>23</v>
      </c>
      <c r="K484" s="174">
        <v>22</v>
      </c>
      <c r="L484" s="174">
        <v>23</v>
      </c>
      <c r="M484" s="174">
        <v>21</v>
      </c>
      <c r="N484" s="174">
        <v>21</v>
      </c>
      <c r="O484" s="174">
        <v>20</v>
      </c>
      <c r="P484" s="174">
        <v>21</v>
      </c>
      <c r="Q484" s="174">
        <v>19</v>
      </c>
      <c r="R484" s="174">
        <v>19</v>
      </c>
      <c r="S484" s="174">
        <v>18</v>
      </c>
      <c r="T484" s="174">
        <v>19</v>
      </c>
      <c r="U484" s="174">
        <v>17</v>
      </c>
      <c r="V484" s="174">
        <v>17</v>
      </c>
      <c r="W484" s="174">
        <v>16</v>
      </c>
      <c r="X484" s="174">
        <v>16</v>
      </c>
      <c r="Y484" s="174">
        <v>16</v>
      </c>
      <c r="Z484" s="174">
        <v>15</v>
      </c>
      <c r="AA484" s="174">
        <v>67</v>
      </c>
      <c r="AB484" s="174">
        <v>69</v>
      </c>
      <c r="AC484" s="174">
        <v>68</v>
      </c>
      <c r="AD484" s="174">
        <v>64</v>
      </c>
      <c r="AE484" s="174">
        <v>62</v>
      </c>
      <c r="AF484" s="174">
        <v>52</v>
      </c>
      <c r="AG484" s="174">
        <v>48</v>
      </c>
      <c r="AH484" s="174">
        <v>44</v>
      </c>
      <c r="AI484" s="174">
        <v>32</v>
      </c>
      <c r="AJ484" s="174">
        <v>22</v>
      </c>
      <c r="AK484" s="174">
        <v>15</v>
      </c>
      <c r="AL484" s="174">
        <v>8</v>
      </c>
      <c r="AM484" s="174">
        <v>5</v>
      </c>
      <c r="AN484" s="175">
        <v>4</v>
      </c>
      <c r="AO484" s="176">
        <v>1</v>
      </c>
      <c r="AP484" s="174">
        <v>10</v>
      </c>
      <c r="AQ484" s="175">
        <v>10</v>
      </c>
      <c r="AR484" s="177">
        <v>25</v>
      </c>
      <c r="AS484" s="178">
        <v>463</v>
      </c>
      <c r="AT484" s="176">
        <v>49</v>
      </c>
      <c r="AU484" s="174">
        <v>38</v>
      </c>
      <c r="AV484" s="175">
        <v>183</v>
      </c>
      <c r="AW484" s="178">
        <v>25</v>
      </c>
      <c r="AX484" s="119" t="s">
        <v>1071</v>
      </c>
      <c r="AY484" s="155" t="s">
        <v>1169</v>
      </c>
      <c r="AZ484" s="156" t="s">
        <v>1184</v>
      </c>
    </row>
    <row r="485" spans="1:52" s="183" customFormat="1" ht="16.5" hidden="1" customHeight="1" x14ac:dyDescent="0.2">
      <c r="A485" s="171">
        <v>220909</v>
      </c>
      <c r="B485" s="165" t="s">
        <v>204</v>
      </c>
      <c r="C485" s="165" t="s">
        <v>1185</v>
      </c>
      <c r="D485" s="172" t="s">
        <v>1186</v>
      </c>
      <c r="E485" s="122">
        <v>0.86663241830649307</v>
      </c>
      <c r="F485" s="213">
        <f t="shared" si="176"/>
        <v>455</v>
      </c>
      <c r="G485" s="174">
        <v>10</v>
      </c>
      <c r="H485" s="174">
        <v>11</v>
      </c>
      <c r="I485" s="174">
        <v>12</v>
      </c>
      <c r="J485" s="174">
        <v>11</v>
      </c>
      <c r="K485" s="174">
        <v>11</v>
      </c>
      <c r="L485" s="174">
        <v>11</v>
      </c>
      <c r="M485" s="174">
        <v>10</v>
      </c>
      <c r="N485" s="174">
        <v>10</v>
      </c>
      <c r="O485" s="174">
        <v>9</v>
      </c>
      <c r="P485" s="174">
        <v>10</v>
      </c>
      <c r="Q485" s="174">
        <v>9</v>
      </c>
      <c r="R485" s="174">
        <v>9</v>
      </c>
      <c r="S485" s="174">
        <v>9</v>
      </c>
      <c r="T485" s="174">
        <v>9</v>
      </c>
      <c r="U485" s="174">
        <v>8</v>
      </c>
      <c r="V485" s="174">
        <v>8</v>
      </c>
      <c r="W485" s="174">
        <v>8</v>
      </c>
      <c r="X485" s="174">
        <v>8</v>
      </c>
      <c r="Y485" s="174">
        <v>8</v>
      </c>
      <c r="Z485" s="174">
        <v>7</v>
      </c>
      <c r="AA485" s="174">
        <v>32</v>
      </c>
      <c r="AB485" s="174">
        <v>33</v>
      </c>
      <c r="AC485" s="174">
        <v>32</v>
      </c>
      <c r="AD485" s="174">
        <v>31</v>
      </c>
      <c r="AE485" s="174">
        <v>30</v>
      </c>
      <c r="AF485" s="174">
        <v>25</v>
      </c>
      <c r="AG485" s="174">
        <v>23</v>
      </c>
      <c r="AH485" s="174">
        <v>21</v>
      </c>
      <c r="AI485" s="174">
        <v>15</v>
      </c>
      <c r="AJ485" s="174">
        <v>10</v>
      </c>
      <c r="AK485" s="174">
        <v>7</v>
      </c>
      <c r="AL485" s="174">
        <v>4</v>
      </c>
      <c r="AM485" s="174">
        <v>2</v>
      </c>
      <c r="AN485" s="175">
        <v>2</v>
      </c>
      <c r="AO485" s="176">
        <v>0</v>
      </c>
      <c r="AP485" s="174">
        <v>5</v>
      </c>
      <c r="AQ485" s="175">
        <v>5</v>
      </c>
      <c r="AR485" s="177">
        <v>12</v>
      </c>
      <c r="AS485" s="178">
        <v>220</v>
      </c>
      <c r="AT485" s="176">
        <v>23</v>
      </c>
      <c r="AU485" s="174">
        <v>18</v>
      </c>
      <c r="AV485" s="175">
        <v>87</v>
      </c>
      <c r="AW485" s="178">
        <v>12</v>
      </c>
      <c r="AX485" s="119" t="s">
        <v>1071</v>
      </c>
      <c r="AY485" s="155" t="s">
        <v>1169</v>
      </c>
      <c r="AZ485" s="156" t="s">
        <v>1187</v>
      </c>
    </row>
    <row r="486" spans="1:52" s="90" customFormat="1" ht="16.5" hidden="1" customHeight="1" x14ac:dyDescent="0.2">
      <c r="A486" s="158">
        <v>220910</v>
      </c>
      <c r="B486" s="158"/>
      <c r="C486" s="158" t="s">
        <v>22</v>
      </c>
      <c r="D486" s="158" t="s">
        <v>90</v>
      </c>
      <c r="E486" s="158">
        <f>SUM(E488)</f>
        <v>100</v>
      </c>
      <c r="F486" s="158">
        <f t="shared" si="176"/>
        <v>46264</v>
      </c>
      <c r="G486" s="158">
        <v>1022</v>
      </c>
      <c r="H486" s="158">
        <v>960</v>
      </c>
      <c r="I486" s="158">
        <v>1002</v>
      </c>
      <c r="J486" s="158">
        <v>1027</v>
      </c>
      <c r="K486" s="158">
        <v>1022</v>
      </c>
      <c r="L486" s="158">
        <v>861</v>
      </c>
      <c r="M486" s="158">
        <v>833</v>
      </c>
      <c r="N486" s="158">
        <v>988</v>
      </c>
      <c r="O486" s="158">
        <v>968</v>
      </c>
      <c r="P486" s="158">
        <v>891</v>
      </c>
      <c r="Q486" s="158">
        <f t="shared" ref="Q486:AD486" si="196">+Q488</f>
        <v>967</v>
      </c>
      <c r="R486" s="158">
        <f t="shared" si="196"/>
        <v>885</v>
      </c>
      <c r="S486" s="158">
        <f t="shared" si="196"/>
        <v>883</v>
      </c>
      <c r="T486" s="158">
        <f t="shared" si="196"/>
        <v>840</v>
      </c>
      <c r="U486" s="158">
        <f t="shared" si="196"/>
        <v>812</v>
      </c>
      <c r="V486" s="158">
        <f t="shared" si="196"/>
        <v>768</v>
      </c>
      <c r="W486" s="158">
        <f t="shared" si="196"/>
        <v>768</v>
      </c>
      <c r="X486" s="158">
        <f t="shared" si="196"/>
        <v>693</v>
      </c>
      <c r="Y486" s="158">
        <f t="shared" si="196"/>
        <v>706</v>
      </c>
      <c r="Z486" s="158">
        <f t="shared" si="196"/>
        <v>732</v>
      </c>
      <c r="AA486" s="158">
        <f t="shared" si="196"/>
        <v>3253</v>
      </c>
      <c r="AB486" s="158">
        <f t="shared" si="196"/>
        <v>3484</v>
      </c>
      <c r="AC486" s="158">
        <f t="shared" si="196"/>
        <v>3363</v>
      </c>
      <c r="AD486" s="158">
        <f t="shared" si="196"/>
        <v>3313</v>
      </c>
      <c r="AE486" s="158">
        <f t="shared" ref="AE486:AW486" si="197">+AE488</f>
        <v>3098</v>
      </c>
      <c r="AF486" s="158">
        <f t="shared" si="197"/>
        <v>2626</v>
      </c>
      <c r="AG486" s="158">
        <f t="shared" si="197"/>
        <v>2489</v>
      </c>
      <c r="AH486" s="158">
        <f t="shared" si="197"/>
        <v>2243</v>
      </c>
      <c r="AI486" s="158">
        <f t="shared" si="197"/>
        <v>1778</v>
      </c>
      <c r="AJ486" s="158">
        <f t="shared" si="197"/>
        <v>1247</v>
      </c>
      <c r="AK486" s="158">
        <f t="shared" si="197"/>
        <v>740</v>
      </c>
      <c r="AL486" s="158">
        <f t="shared" si="197"/>
        <v>478</v>
      </c>
      <c r="AM486" s="158">
        <f t="shared" si="197"/>
        <v>283</v>
      </c>
      <c r="AN486" s="158">
        <f t="shared" si="197"/>
        <v>241</v>
      </c>
      <c r="AO486" s="158">
        <f t="shared" si="197"/>
        <v>47</v>
      </c>
      <c r="AP486" s="158">
        <f t="shared" si="197"/>
        <v>553</v>
      </c>
      <c r="AQ486" s="158">
        <f t="shared" si="197"/>
        <v>469</v>
      </c>
      <c r="AR486" s="158">
        <f t="shared" si="197"/>
        <v>1234</v>
      </c>
      <c r="AS486" s="158">
        <f t="shared" si="197"/>
        <v>21954</v>
      </c>
      <c r="AT486" s="158">
        <f t="shared" si="197"/>
        <v>2316</v>
      </c>
      <c r="AU486" s="158">
        <f t="shared" si="197"/>
        <v>1804</v>
      </c>
      <c r="AV486" s="158">
        <f t="shared" si="197"/>
        <v>8566</v>
      </c>
      <c r="AW486" s="158">
        <f t="shared" si="197"/>
        <v>737</v>
      </c>
      <c r="AX486" s="119"/>
      <c r="AY486" s="182"/>
      <c r="AZ486" s="162"/>
    </row>
    <row r="487" spans="1:52" s="180" customFormat="1" ht="16.5" hidden="1" customHeight="1" x14ac:dyDescent="0.2">
      <c r="A487" s="109"/>
      <c r="B487" s="104"/>
      <c r="C487" s="106"/>
      <c r="D487" s="105"/>
      <c r="E487" s="122"/>
      <c r="F487" s="149">
        <f t="shared" si="176"/>
        <v>99.999999999999986</v>
      </c>
      <c r="G487" s="150">
        <f>G$486*100/$F486</f>
        <v>2.2090610409821894</v>
      </c>
      <c r="H487" s="150">
        <f t="shared" ref="H487:AW487" si="198">H$486*100/$F486</f>
        <v>2.0750475531730936</v>
      </c>
      <c r="I487" s="150">
        <f t="shared" si="198"/>
        <v>2.1658308836244164</v>
      </c>
      <c r="J487" s="150">
        <f t="shared" si="198"/>
        <v>2.2198685803216325</v>
      </c>
      <c r="K487" s="150">
        <f t="shared" si="198"/>
        <v>2.2090610409821894</v>
      </c>
      <c r="L487" s="150">
        <f t="shared" si="198"/>
        <v>1.8610582742521182</v>
      </c>
      <c r="M487" s="150">
        <f t="shared" si="198"/>
        <v>1.8005360539512363</v>
      </c>
      <c r="N487" s="150">
        <f t="shared" si="198"/>
        <v>2.1355697734739754</v>
      </c>
      <c r="O487" s="150">
        <f t="shared" si="198"/>
        <v>2.0923396161162024</v>
      </c>
      <c r="P487" s="150">
        <f t="shared" si="198"/>
        <v>1.9259035102887774</v>
      </c>
      <c r="Q487" s="150">
        <f t="shared" si="198"/>
        <v>2.0901781082483142</v>
      </c>
      <c r="R487" s="150">
        <f t="shared" si="198"/>
        <v>1.9129344630814455</v>
      </c>
      <c r="S487" s="150">
        <f t="shared" si="198"/>
        <v>1.9086114473456683</v>
      </c>
      <c r="T487" s="150">
        <f t="shared" si="198"/>
        <v>1.8156666090264568</v>
      </c>
      <c r="U487" s="150">
        <f t="shared" si="198"/>
        <v>1.7551443887255749</v>
      </c>
      <c r="V487" s="150">
        <f t="shared" si="198"/>
        <v>1.6600380425384749</v>
      </c>
      <c r="W487" s="150">
        <f t="shared" si="198"/>
        <v>1.6600380425384749</v>
      </c>
      <c r="X487" s="150">
        <f t="shared" si="198"/>
        <v>1.497924952446827</v>
      </c>
      <c r="Y487" s="150">
        <f t="shared" si="198"/>
        <v>1.5260245547293791</v>
      </c>
      <c r="Z487" s="150">
        <f t="shared" si="198"/>
        <v>1.5822237592944839</v>
      </c>
      <c r="AA487" s="150">
        <f t="shared" si="198"/>
        <v>7.0313850942417426</v>
      </c>
      <c r="AB487" s="150">
        <f t="shared" si="198"/>
        <v>7.5306934117240187</v>
      </c>
      <c r="AC487" s="150">
        <f t="shared" si="198"/>
        <v>7.269150959709493</v>
      </c>
      <c r="AD487" s="150">
        <f t="shared" si="198"/>
        <v>7.1610755663150618</v>
      </c>
      <c r="AE487" s="150">
        <f t="shared" si="198"/>
        <v>6.6963513747190042</v>
      </c>
      <c r="AF487" s="150">
        <f t="shared" si="198"/>
        <v>5.6761196610755666</v>
      </c>
      <c r="AG487" s="150">
        <f t="shared" si="198"/>
        <v>5.3799930831748224</v>
      </c>
      <c r="AH487" s="150">
        <f t="shared" si="198"/>
        <v>4.8482621476742178</v>
      </c>
      <c r="AI487" s="150">
        <f t="shared" si="198"/>
        <v>3.8431609891060003</v>
      </c>
      <c r="AJ487" s="150">
        <f t="shared" si="198"/>
        <v>2.6954003112571332</v>
      </c>
      <c r="AK487" s="150">
        <f t="shared" si="198"/>
        <v>1.5995158222375929</v>
      </c>
      <c r="AL487" s="150">
        <f t="shared" si="198"/>
        <v>1.0332007608507694</v>
      </c>
      <c r="AM487" s="150">
        <f t="shared" si="198"/>
        <v>0.61170672661248482</v>
      </c>
      <c r="AN487" s="151">
        <f t="shared" si="198"/>
        <v>0.52092339616116201</v>
      </c>
      <c r="AO487" s="152">
        <f t="shared" si="198"/>
        <v>0.10159086979076604</v>
      </c>
      <c r="AP487" s="150">
        <f t="shared" si="198"/>
        <v>1.1953138509424175</v>
      </c>
      <c r="AQ487" s="151">
        <f t="shared" si="198"/>
        <v>1.0137471900397717</v>
      </c>
      <c r="AR487" s="153">
        <f t="shared" si="198"/>
        <v>2.6673007089745808</v>
      </c>
      <c r="AS487" s="154">
        <f t="shared" si="198"/>
        <v>47.453743731627185</v>
      </c>
      <c r="AT487" s="152">
        <f t="shared" si="198"/>
        <v>5.006052222030088</v>
      </c>
      <c r="AU487" s="150">
        <f t="shared" si="198"/>
        <v>3.8993601936711051</v>
      </c>
      <c r="AV487" s="151">
        <f t="shared" si="198"/>
        <v>18.515476396334083</v>
      </c>
      <c r="AW487" s="154">
        <f t="shared" si="198"/>
        <v>1.593031298633927</v>
      </c>
      <c r="AX487" s="119"/>
      <c r="AY487" s="155"/>
      <c r="AZ487" s="156"/>
    </row>
    <row r="488" spans="1:52" s="183" customFormat="1" ht="16.5" hidden="1" customHeight="1" x14ac:dyDescent="0.2">
      <c r="A488" s="171">
        <v>220910</v>
      </c>
      <c r="B488" s="165" t="s">
        <v>272</v>
      </c>
      <c r="C488" s="165" t="s">
        <v>1188</v>
      </c>
      <c r="D488" s="172" t="s">
        <v>1189</v>
      </c>
      <c r="E488" s="122">
        <v>100</v>
      </c>
      <c r="F488" s="213">
        <f t="shared" si="176"/>
        <v>46264</v>
      </c>
      <c r="G488" s="189">
        <v>1022</v>
      </c>
      <c r="H488" s="189">
        <v>960</v>
      </c>
      <c r="I488" s="189">
        <v>1002</v>
      </c>
      <c r="J488" s="189">
        <v>1027</v>
      </c>
      <c r="K488" s="189">
        <v>1022</v>
      </c>
      <c r="L488" s="189">
        <v>861</v>
      </c>
      <c r="M488" s="189">
        <v>833</v>
      </c>
      <c r="N488" s="189">
        <v>988</v>
      </c>
      <c r="O488" s="189">
        <v>968</v>
      </c>
      <c r="P488" s="189">
        <v>891</v>
      </c>
      <c r="Q488" s="189">
        <v>967</v>
      </c>
      <c r="R488" s="189">
        <v>885</v>
      </c>
      <c r="S488" s="189">
        <v>883</v>
      </c>
      <c r="T488" s="189">
        <v>840</v>
      </c>
      <c r="U488" s="189">
        <v>812</v>
      </c>
      <c r="V488" s="189">
        <v>768</v>
      </c>
      <c r="W488" s="189">
        <v>768</v>
      </c>
      <c r="X488" s="189">
        <v>693</v>
      </c>
      <c r="Y488" s="189">
        <v>706</v>
      </c>
      <c r="Z488" s="189">
        <v>732</v>
      </c>
      <c r="AA488" s="189">
        <v>3253</v>
      </c>
      <c r="AB488" s="189">
        <v>3484</v>
      </c>
      <c r="AC488" s="189">
        <v>3363</v>
      </c>
      <c r="AD488" s="189">
        <v>3313</v>
      </c>
      <c r="AE488" s="189">
        <v>3098</v>
      </c>
      <c r="AF488" s="189">
        <v>2626</v>
      </c>
      <c r="AG488" s="189">
        <v>2489</v>
      </c>
      <c r="AH488" s="189">
        <v>2243</v>
      </c>
      <c r="AI488" s="189">
        <v>1778</v>
      </c>
      <c r="AJ488" s="189">
        <v>1247</v>
      </c>
      <c r="AK488" s="189">
        <v>740</v>
      </c>
      <c r="AL488" s="189">
        <v>478</v>
      </c>
      <c r="AM488" s="189">
        <v>283</v>
      </c>
      <c r="AN488" s="190">
        <v>241</v>
      </c>
      <c r="AO488" s="191">
        <v>47</v>
      </c>
      <c r="AP488" s="189">
        <v>553</v>
      </c>
      <c r="AQ488" s="190">
        <v>469</v>
      </c>
      <c r="AR488" s="192">
        <v>1234</v>
      </c>
      <c r="AS488" s="193">
        <v>21954</v>
      </c>
      <c r="AT488" s="191">
        <v>2316</v>
      </c>
      <c r="AU488" s="189">
        <v>1804</v>
      </c>
      <c r="AV488" s="190">
        <v>8566</v>
      </c>
      <c r="AW488" s="194">
        <v>737</v>
      </c>
      <c r="AX488" s="119" t="s">
        <v>1071</v>
      </c>
      <c r="AY488" s="155" t="s">
        <v>90</v>
      </c>
      <c r="AZ488" s="156" t="s">
        <v>1190</v>
      </c>
    </row>
    <row r="489" spans="1:52" s="90" customFormat="1" ht="16.5" hidden="1" customHeight="1" x14ac:dyDescent="0.2">
      <c r="A489" s="158">
        <v>220911</v>
      </c>
      <c r="B489" s="158"/>
      <c r="C489" s="158" t="s">
        <v>22</v>
      </c>
      <c r="D489" s="158" t="s">
        <v>91</v>
      </c>
      <c r="E489" s="158">
        <f>SUM(E491:E496)</f>
        <v>100.00000000000001</v>
      </c>
      <c r="F489" s="158">
        <f t="shared" si="176"/>
        <v>2007</v>
      </c>
      <c r="G489" s="158">
        <v>56</v>
      </c>
      <c r="H489" s="158">
        <v>32</v>
      </c>
      <c r="I489" s="158">
        <v>50</v>
      </c>
      <c r="J489" s="158">
        <v>46</v>
      </c>
      <c r="K489" s="158">
        <v>49</v>
      </c>
      <c r="L489" s="158">
        <v>41</v>
      </c>
      <c r="M489" s="158">
        <v>38</v>
      </c>
      <c r="N489" s="158">
        <v>35</v>
      </c>
      <c r="O489" s="158">
        <v>35</v>
      </c>
      <c r="P489" s="158">
        <f t="shared" ref="P489:AD489" si="199">+SUM(P491:P496)</f>
        <v>40</v>
      </c>
      <c r="Q489" s="158">
        <f t="shared" si="199"/>
        <v>32</v>
      </c>
      <c r="R489" s="158">
        <f t="shared" si="199"/>
        <v>35</v>
      </c>
      <c r="S489" s="158">
        <f t="shared" si="199"/>
        <v>44</v>
      </c>
      <c r="T489" s="158">
        <f t="shared" si="199"/>
        <v>49</v>
      </c>
      <c r="U489" s="158">
        <f t="shared" si="199"/>
        <v>43</v>
      </c>
      <c r="V489" s="158">
        <f t="shared" si="199"/>
        <v>34</v>
      </c>
      <c r="W489" s="158">
        <f t="shared" si="199"/>
        <v>34</v>
      </c>
      <c r="X489" s="158">
        <f t="shared" si="199"/>
        <v>38</v>
      </c>
      <c r="Y489" s="158">
        <f t="shared" si="199"/>
        <v>38</v>
      </c>
      <c r="Z489" s="158">
        <f t="shared" si="199"/>
        <v>40</v>
      </c>
      <c r="AA489" s="158">
        <f t="shared" si="199"/>
        <v>181</v>
      </c>
      <c r="AB489" s="158">
        <f t="shared" si="199"/>
        <v>152</v>
      </c>
      <c r="AC489" s="158">
        <f t="shared" si="199"/>
        <v>157</v>
      </c>
      <c r="AD489" s="158">
        <f t="shared" si="199"/>
        <v>137</v>
      </c>
      <c r="AE489" s="158">
        <f t="shared" ref="AE489:AW489" si="200">+SUM(AE491:AE496)</f>
        <v>130</v>
      </c>
      <c r="AF489" s="158">
        <f t="shared" si="200"/>
        <v>107</v>
      </c>
      <c r="AG489" s="158">
        <f t="shared" si="200"/>
        <v>75</v>
      </c>
      <c r="AH489" s="158">
        <f t="shared" si="200"/>
        <v>81</v>
      </c>
      <c r="AI489" s="158">
        <f t="shared" si="200"/>
        <v>61</v>
      </c>
      <c r="AJ489" s="158">
        <f t="shared" si="200"/>
        <v>48</v>
      </c>
      <c r="AK489" s="158">
        <f t="shared" si="200"/>
        <v>30</v>
      </c>
      <c r="AL489" s="158">
        <f t="shared" si="200"/>
        <v>15</v>
      </c>
      <c r="AM489" s="158">
        <f t="shared" si="200"/>
        <v>14</v>
      </c>
      <c r="AN489" s="158">
        <f t="shared" si="200"/>
        <v>10</v>
      </c>
      <c r="AO489" s="158">
        <f t="shared" si="200"/>
        <v>2</v>
      </c>
      <c r="AP489" s="158">
        <f t="shared" si="200"/>
        <v>28</v>
      </c>
      <c r="AQ489" s="158">
        <f t="shared" si="200"/>
        <v>28</v>
      </c>
      <c r="AR489" s="158">
        <f t="shared" si="200"/>
        <v>67</v>
      </c>
      <c r="AS489" s="158">
        <f t="shared" si="200"/>
        <v>1025</v>
      </c>
      <c r="AT489" s="158">
        <f t="shared" si="200"/>
        <v>110</v>
      </c>
      <c r="AU489" s="158">
        <f t="shared" si="200"/>
        <v>102</v>
      </c>
      <c r="AV489" s="158">
        <f t="shared" si="200"/>
        <v>470</v>
      </c>
      <c r="AW489" s="158">
        <f t="shared" si="200"/>
        <v>97</v>
      </c>
      <c r="AX489" s="119"/>
      <c r="AY489" s="182"/>
      <c r="AZ489" s="162"/>
    </row>
    <row r="490" spans="1:52" s="180" customFormat="1" ht="16.5" hidden="1" customHeight="1" x14ac:dyDescent="0.2">
      <c r="A490" s="109"/>
      <c r="B490" s="104"/>
      <c r="C490" s="106"/>
      <c r="D490" s="105"/>
      <c r="E490" s="122"/>
      <c r="F490" s="149">
        <f t="shared" si="176"/>
        <v>100</v>
      </c>
      <c r="G490" s="150">
        <f>G$489*100/$F489</f>
        <v>2.7902341803687096</v>
      </c>
      <c r="H490" s="150">
        <f t="shared" ref="H490:AW490" si="201">H$489*100/$F489</f>
        <v>1.5944195316392626</v>
      </c>
      <c r="I490" s="150">
        <f t="shared" si="201"/>
        <v>2.4912805181863478</v>
      </c>
      <c r="J490" s="150">
        <f t="shared" si="201"/>
        <v>2.2919780767314402</v>
      </c>
      <c r="K490" s="150">
        <f t="shared" si="201"/>
        <v>2.4414549078226209</v>
      </c>
      <c r="L490" s="150">
        <f t="shared" si="201"/>
        <v>2.0428500249128052</v>
      </c>
      <c r="M490" s="150">
        <f t="shared" si="201"/>
        <v>1.8933731938216243</v>
      </c>
      <c r="N490" s="150">
        <f t="shared" si="201"/>
        <v>1.7438963627304434</v>
      </c>
      <c r="O490" s="150">
        <f t="shared" si="201"/>
        <v>1.7438963627304434</v>
      </c>
      <c r="P490" s="150">
        <f t="shared" si="201"/>
        <v>1.9930244145490783</v>
      </c>
      <c r="Q490" s="150">
        <f t="shared" si="201"/>
        <v>1.5944195316392626</v>
      </c>
      <c r="R490" s="150">
        <f t="shared" si="201"/>
        <v>1.7438963627304434</v>
      </c>
      <c r="S490" s="150">
        <f t="shared" si="201"/>
        <v>2.1923268560039859</v>
      </c>
      <c r="T490" s="150">
        <f t="shared" si="201"/>
        <v>2.4414549078226209</v>
      </c>
      <c r="U490" s="150">
        <f t="shared" si="201"/>
        <v>2.142501245640259</v>
      </c>
      <c r="V490" s="150">
        <f t="shared" si="201"/>
        <v>1.6940707523667164</v>
      </c>
      <c r="W490" s="150">
        <f t="shared" si="201"/>
        <v>1.6940707523667164</v>
      </c>
      <c r="X490" s="150">
        <f t="shared" si="201"/>
        <v>1.8933731938216243</v>
      </c>
      <c r="Y490" s="150">
        <f t="shared" si="201"/>
        <v>1.8933731938216243</v>
      </c>
      <c r="Z490" s="150">
        <f t="shared" si="201"/>
        <v>1.9930244145490783</v>
      </c>
      <c r="AA490" s="150">
        <f t="shared" si="201"/>
        <v>9.0184354758345791</v>
      </c>
      <c r="AB490" s="150">
        <f t="shared" si="201"/>
        <v>7.5734927752864971</v>
      </c>
      <c r="AC490" s="150">
        <f t="shared" si="201"/>
        <v>7.8226208271051316</v>
      </c>
      <c r="AD490" s="150">
        <f t="shared" si="201"/>
        <v>6.8261086198305927</v>
      </c>
      <c r="AE490" s="150">
        <f t="shared" si="201"/>
        <v>6.4773293472845044</v>
      </c>
      <c r="AF490" s="150">
        <f t="shared" si="201"/>
        <v>5.3313403089187839</v>
      </c>
      <c r="AG490" s="150">
        <f t="shared" si="201"/>
        <v>3.7369207772795217</v>
      </c>
      <c r="AH490" s="150">
        <f t="shared" si="201"/>
        <v>4.0358744394618835</v>
      </c>
      <c r="AI490" s="150">
        <f t="shared" si="201"/>
        <v>3.0393622321873441</v>
      </c>
      <c r="AJ490" s="150">
        <f t="shared" si="201"/>
        <v>2.391629297458894</v>
      </c>
      <c r="AK490" s="150">
        <f t="shared" si="201"/>
        <v>1.4947683109118086</v>
      </c>
      <c r="AL490" s="150">
        <f t="shared" si="201"/>
        <v>0.74738415545590431</v>
      </c>
      <c r="AM490" s="150">
        <f t="shared" si="201"/>
        <v>0.69755854509217741</v>
      </c>
      <c r="AN490" s="151">
        <f t="shared" si="201"/>
        <v>0.49825610363726958</v>
      </c>
      <c r="AO490" s="152">
        <f t="shared" si="201"/>
        <v>9.9651220727453915E-2</v>
      </c>
      <c r="AP490" s="150">
        <f t="shared" si="201"/>
        <v>1.3951170901843548</v>
      </c>
      <c r="AQ490" s="151">
        <f t="shared" si="201"/>
        <v>1.3951170901843548</v>
      </c>
      <c r="AR490" s="153">
        <f t="shared" si="201"/>
        <v>3.338315894369706</v>
      </c>
      <c r="AS490" s="154">
        <f t="shared" si="201"/>
        <v>51.071250622820131</v>
      </c>
      <c r="AT490" s="152">
        <f t="shared" si="201"/>
        <v>5.4808171400099654</v>
      </c>
      <c r="AU490" s="150">
        <f t="shared" si="201"/>
        <v>5.0822122571001493</v>
      </c>
      <c r="AV490" s="151">
        <f t="shared" si="201"/>
        <v>23.418036870951671</v>
      </c>
      <c r="AW490" s="154">
        <f t="shared" si="201"/>
        <v>4.8330842052815148</v>
      </c>
      <c r="AX490" s="119"/>
      <c r="AY490" s="155"/>
      <c r="AZ490" s="156"/>
    </row>
    <row r="491" spans="1:52" s="180" customFormat="1" ht="16.5" hidden="1" customHeight="1" x14ac:dyDescent="0.2">
      <c r="A491" s="171">
        <v>220911</v>
      </c>
      <c r="B491" s="165" t="s">
        <v>191</v>
      </c>
      <c r="C491" s="165" t="s">
        <v>1191</v>
      </c>
      <c r="D491" s="172" t="s">
        <v>1192</v>
      </c>
      <c r="E491" s="122">
        <v>67.336683417085425</v>
      </c>
      <c r="F491" s="213">
        <f t="shared" si="176"/>
        <v>1340</v>
      </c>
      <c r="G491" s="174">
        <v>37</v>
      </c>
      <c r="H491" s="174">
        <v>21</v>
      </c>
      <c r="I491" s="174">
        <v>33</v>
      </c>
      <c r="J491" s="174">
        <v>31</v>
      </c>
      <c r="K491" s="174">
        <v>32</v>
      </c>
      <c r="L491" s="174">
        <v>28</v>
      </c>
      <c r="M491" s="174">
        <v>26</v>
      </c>
      <c r="N491" s="174">
        <v>23</v>
      </c>
      <c r="O491" s="174">
        <v>23</v>
      </c>
      <c r="P491" s="174">
        <v>27</v>
      </c>
      <c r="Q491" s="174">
        <v>21</v>
      </c>
      <c r="R491" s="174">
        <v>23</v>
      </c>
      <c r="S491" s="174">
        <v>30</v>
      </c>
      <c r="T491" s="174">
        <v>32</v>
      </c>
      <c r="U491" s="174">
        <v>29</v>
      </c>
      <c r="V491" s="174">
        <v>22</v>
      </c>
      <c r="W491" s="174">
        <v>22</v>
      </c>
      <c r="X491" s="174">
        <v>26</v>
      </c>
      <c r="Y491" s="174">
        <v>26</v>
      </c>
      <c r="Z491" s="174">
        <v>27</v>
      </c>
      <c r="AA491" s="174">
        <v>122</v>
      </c>
      <c r="AB491" s="174">
        <v>103</v>
      </c>
      <c r="AC491" s="174">
        <v>105</v>
      </c>
      <c r="AD491" s="174">
        <v>92</v>
      </c>
      <c r="AE491" s="174">
        <v>87</v>
      </c>
      <c r="AF491" s="174">
        <v>71</v>
      </c>
      <c r="AG491" s="174">
        <v>50</v>
      </c>
      <c r="AH491" s="174">
        <v>55</v>
      </c>
      <c r="AI491" s="174">
        <v>41</v>
      </c>
      <c r="AJ491" s="174">
        <v>31</v>
      </c>
      <c r="AK491" s="174">
        <v>20</v>
      </c>
      <c r="AL491" s="174">
        <v>10</v>
      </c>
      <c r="AM491" s="174">
        <v>9</v>
      </c>
      <c r="AN491" s="175">
        <v>5</v>
      </c>
      <c r="AO491" s="176">
        <v>2</v>
      </c>
      <c r="AP491" s="174">
        <v>19</v>
      </c>
      <c r="AQ491" s="175">
        <v>19</v>
      </c>
      <c r="AR491" s="177">
        <v>45</v>
      </c>
      <c r="AS491" s="178">
        <v>689</v>
      </c>
      <c r="AT491" s="176">
        <v>74</v>
      </c>
      <c r="AU491" s="174">
        <v>69</v>
      </c>
      <c r="AV491" s="175">
        <v>316</v>
      </c>
      <c r="AW491" s="178">
        <v>66</v>
      </c>
      <c r="AX491" s="119" t="s">
        <v>1071</v>
      </c>
      <c r="AY491" s="155" t="s">
        <v>1129</v>
      </c>
      <c r="AZ491" s="156" t="s">
        <v>1193</v>
      </c>
    </row>
    <row r="492" spans="1:52" s="180" customFormat="1" ht="16.5" hidden="1" customHeight="1" x14ac:dyDescent="0.2">
      <c r="A492" s="171">
        <v>220911</v>
      </c>
      <c r="B492" s="165" t="s">
        <v>204</v>
      </c>
      <c r="C492" s="165" t="s">
        <v>1194</v>
      </c>
      <c r="D492" s="172" t="s">
        <v>1195</v>
      </c>
      <c r="E492" s="122">
        <v>8.1772498857925999</v>
      </c>
      <c r="F492" s="213">
        <f t="shared" si="176"/>
        <v>166</v>
      </c>
      <c r="G492" s="174">
        <v>5</v>
      </c>
      <c r="H492" s="174">
        <v>3</v>
      </c>
      <c r="I492" s="174">
        <v>4</v>
      </c>
      <c r="J492" s="174">
        <v>4</v>
      </c>
      <c r="K492" s="174">
        <v>4</v>
      </c>
      <c r="L492" s="174">
        <v>3</v>
      </c>
      <c r="M492" s="174">
        <v>3</v>
      </c>
      <c r="N492" s="174">
        <v>3</v>
      </c>
      <c r="O492" s="174">
        <v>3</v>
      </c>
      <c r="P492" s="174">
        <v>3</v>
      </c>
      <c r="Q492" s="174">
        <v>3</v>
      </c>
      <c r="R492" s="174">
        <v>3</v>
      </c>
      <c r="S492" s="174">
        <v>4</v>
      </c>
      <c r="T492" s="174">
        <v>4</v>
      </c>
      <c r="U492" s="174">
        <v>4</v>
      </c>
      <c r="V492" s="174">
        <v>3</v>
      </c>
      <c r="W492" s="174">
        <v>3</v>
      </c>
      <c r="X492" s="174">
        <v>3</v>
      </c>
      <c r="Y492" s="174">
        <v>3</v>
      </c>
      <c r="Z492" s="174">
        <v>3</v>
      </c>
      <c r="AA492" s="174">
        <v>15</v>
      </c>
      <c r="AB492" s="174">
        <v>12</v>
      </c>
      <c r="AC492" s="174">
        <v>13</v>
      </c>
      <c r="AD492" s="174">
        <v>11</v>
      </c>
      <c r="AE492" s="174">
        <v>11</v>
      </c>
      <c r="AF492" s="174">
        <v>9</v>
      </c>
      <c r="AG492" s="174">
        <v>6</v>
      </c>
      <c r="AH492" s="174">
        <v>7</v>
      </c>
      <c r="AI492" s="174">
        <v>5</v>
      </c>
      <c r="AJ492" s="174">
        <v>4</v>
      </c>
      <c r="AK492" s="174">
        <v>2</v>
      </c>
      <c r="AL492" s="174">
        <v>1</v>
      </c>
      <c r="AM492" s="174">
        <v>1</v>
      </c>
      <c r="AN492" s="175">
        <v>1</v>
      </c>
      <c r="AO492" s="176">
        <v>0</v>
      </c>
      <c r="AP492" s="174">
        <v>2</v>
      </c>
      <c r="AQ492" s="175">
        <v>2</v>
      </c>
      <c r="AR492" s="177">
        <v>5</v>
      </c>
      <c r="AS492" s="178">
        <v>84</v>
      </c>
      <c r="AT492" s="176">
        <v>9</v>
      </c>
      <c r="AU492" s="174">
        <v>8</v>
      </c>
      <c r="AV492" s="175">
        <v>38</v>
      </c>
      <c r="AW492" s="178">
        <v>8</v>
      </c>
      <c r="AX492" s="119" t="s">
        <v>1071</v>
      </c>
      <c r="AY492" s="155" t="s">
        <v>1129</v>
      </c>
      <c r="AZ492" s="156" t="s">
        <v>1196</v>
      </c>
    </row>
    <row r="493" spans="1:52" s="180" customFormat="1" ht="16.5" hidden="1" customHeight="1" x14ac:dyDescent="0.2">
      <c r="A493" s="171">
        <v>220911</v>
      </c>
      <c r="B493" s="165" t="s">
        <v>204</v>
      </c>
      <c r="C493" s="165" t="s">
        <v>1197</v>
      </c>
      <c r="D493" s="172" t="s">
        <v>1198</v>
      </c>
      <c r="E493" s="122">
        <v>7.4006395614435814</v>
      </c>
      <c r="F493" s="213">
        <f t="shared" si="176"/>
        <v>152</v>
      </c>
      <c r="G493" s="174">
        <v>4</v>
      </c>
      <c r="H493" s="174">
        <v>2</v>
      </c>
      <c r="I493" s="174">
        <v>4</v>
      </c>
      <c r="J493" s="174">
        <v>3</v>
      </c>
      <c r="K493" s="174">
        <v>4</v>
      </c>
      <c r="L493" s="174">
        <v>3</v>
      </c>
      <c r="M493" s="174">
        <v>3</v>
      </c>
      <c r="N493" s="174">
        <v>3</v>
      </c>
      <c r="O493" s="174">
        <v>3</v>
      </c>
      <c r="P493" s="174">
        <v>3</v>
      </c>
      <c r="Q493" s="174">
        <v>2</v>
      </c>
      <c r="R493" s="174">
        <v>3</v>
      </c>
      <c r="S493" s="174">
        <v>3</v>
      </c>
      <c r="T493" s="174">
        <v>4</v>
      </c>
      <c r="U493" s="174">
        <v>3</v>
      </c>
      <c r="V493" s="174">
        <v>3</v>
      </c>
      <c r="W493" s="174">
        <v>3</v>
      </c>
      <c r="X493" s="174">
        <v>3</v>
      </c>
      <c r="Y493" s="174">
        <v>3</v>
      </c>
      <c r="Z493" s="174">
        <v>3</v>
      </c>
      <c r="AA493" s="174">
        <v>13</v>
      </c>
      <c r="AB493" s="174">
        <v>11</v>
      </c>
      <c r="AC493" s="174">
        <v>12</v>
      </c>
      <c r="AD493" s="174">
        <v>10</v>
      </c>
      <c r="AE493" s="174">
        <v>10</v>
      </c>
      <c r="AF493" s="174">
        <v>8</v>
      </c>
      <c r="AG493" s="174">
        <v>6</v>
      </c>
      <c r="AH493" s="174">
        <v>6</v>
      </c>
      <c r="AI493" s="174">
        <v>5</v>
      </c>
      <c r="AJ493" s="174">
        <v>4</v>
      </c>
      <c r="AK493" s="174">
        <v>2</v>
      </c>
      <c r="AL493" s="174">
        <v>1</v>
      </c>
      <c r="AM493" s="174">
        <v>1</v>
      </c>
      <c r="AN493" s="175">
        <v>1</v>
      </c>
      <c r="AO493" s="176">
        <v>0</v>
      </c>
      <c r="AP493" s="174">
        <v>2</v>
      </c>
      <c r="AQ493" s="175">
        <v>2</v>
      </c>
      <c r="AR493" s="177">
        <v>5</v>
      </c>
      <c r="AS493" s="178">
        <v>76</v>
      </c>
      <c r="AT493" s="176">
        <v>8</v>
      </c>
      <c r="AU493" s="174">
        <v>8</v>
      </c>
      <c r="AV493" s="175">
        <v>35</v>
      </c>
      <c r="AW493" s="178">
        <v>7</v>
      </c>
      <c r="AX493" s="119" t="s">
        <v>1071</v>
      </c>
      <c r="AY493" s="155" t="s">
        <v>1129</v>
      </c>
      <c r="AZ493" s="156" t="s">
        <v>1199</v>
      </c>
    </row>
    <row r="494" spans="1:52" s="180" customFormat="1" ht="16.5" hidden="1" customHeight="1" x14ac:dyDescent="0.2">
      <c r="A494" s="171">
        <v>220911</v>
      </c>
      <c r="B494" s="165" t="s">
        <v>204</v>
      </c>
      <c r="C494" s="165" t="s">
        <v>1200</v>
      </c>
      <c r="D494" s="172" t="s">
        <v>1201</v>
      </c>
      <c r="E494" s="122">
        <v>6.304248515303791</v>
      </c>
      <c r="F494" s="213">
        <f t="shared" si="176"/>
        <v>128</v>
      </c>
      <c r="G494" s="174">
        <v>4</v>
      </c>
      <c r="H494" s="174">
        <v>2</v>
      </c>
      <c r="I494" s="174">
        <v>3</v>
      </c>
      <c r="J494" s="174">
        <v>3</v>
      </c>
      <c r="K494" s="174">
        <v>3</v>
      </c>
      <c r="L494" s="174">
        <v>3</v>
      </c>
      <c r="M494" s="174">
        <v>2</v>
      </c>
      <c r="N494" s="174">
        <v>2</v>
      </c>
      <c r="O494" s="174">
        <v>2</v>
      </c>
      <c r="P494" s="174">
        <v>3</v>
      </c>
      <c r="Q494" s="174">
        <v>2</v>
      </c>
      <c r="R494" s="174">
        <v>2</v>
      </c>
      <c r="S494" s="174">
        <v>3</v>
      </c>
      <c r="T494" s="174">
        <v>3</v>
      </c>
      <c r="U494" s="174">
        <v>3</v>
      </c>
      <c r="V494" s="174">
        <v>2</v>
      </c>
      <c r="W494" s="174">
        <v>2</v>
      </c>
      <c r="X494" s="174">
        <v>2</v>
      </c>
      <c r="Y494" s="174">
        <v>2</v>
      </c>
      <c r="Z494" s="174">
        <v>3</v>
      </c>
      <c r="AA494" s="174">
        <v>11</v>
      </c>
      <c r="AB494" s="174">
        <v>10</v>
      </c>
      <c r="AC494" s="174">
        <v>10</v>
      </c>
      <c r="AD494" s="174">
        <v>9</v>
      </c>
      <c r="AE494" s="174">
        <v>8</v>
      </c>
      <c r="AF494" s="174">
        <v>7</v>
      </c>
      <c r="AG494" s="174">
        <v>5</v>
      </c>
      <c r="AH494" s="174">
        <v>5</v>
      </c>
      <c r="AI494" s="174">
        <v>4</v>
      </c>
      <c r="AJ494" s="174">
        <v>3</v>
      </c>
      <c r="AK494" s="174">
        <v>2</v>
      </c>
      <c r="AL494" s="174">
        <v>1</v>
      </c>
      <c r="AM494" s="174">
        <v>1</v>
      </c>
      <c r="AN494" s="175">
        <v>1</v>
      </c>
      <c r="AO494" s="176">
        <v>0</v>
      </c>
      <c r="AP494" s="174">
        <v>2</v>
      </c>
      <c r="AQ494" s="175">
        <v>2</v>
      </c>
      <c r="AR494" s="177">
        <v>4</v>
      </c>
      <c r="AS494" s="178">
        <v>65</v>
      </c>
      <c r="AT494" s="176">
        <v>7</v>
      </c>
      <c r="AU494" s="174">
        <v>6</v>
      </c>
      <c r="AV494" s="175">
        <v>30</v>
      </c>
      <c r="AW494" s="178">
        <v>6</v>
      </c>
      <c r="AX494" s="119" t="s">
        <v>1071</v>
      </c>
      <c r="AY494" s="155" t="s">
        <v>1129</v>
      </c>
      <c r="AZ494" s="156" t="s">
        <v>1202</v>
      </c>
    </row>
    <row r="495" spans="1:52" s="180" customFormat="1" ht="16.5" hidden="1" customHeight="1" x14ac:dyDescent="0.2">
      <c r="A495" s="171">
        <v>220911</v>
      </c>
      <c r="B495" s="165" t="s">
        <v>204</v>
      </c>
      <c r="C495" s="165" t="s">
        <v>1203</v>
      </c>
      <c r="D495" s="172" t="s">
        <v>1204</v>
      </c>
      <c r="E495" s="122">
        <v>5.5276381909547743</v>
      </c>
      <c r="F495" s="213">
        <f t="shared" si="176"/>
        <v>112</v>
      </c>
      <c r="G495" s="174">
        <v>3</v>
      </c>
      <c r="H495" s="174">
        <v>2</v>
      </c>
      <c r="I495" s="174">
        <v>3</v>
      </c>
      <c r="J495" s="174">
        <v>3</v>
      </c>
      <c r="K495" s="174">
        <v>3</v>
      </c>
      <c r="L495" s="174">
        <v>2</v>
      </c>
      <c r="M495" s="174">
        <v>2</v>
      </c>
      <c r="N495" s="174">
        <v>2</v>
      </c>
      <c r="O495" s="174">
        <v>2</v>
      </c>
      <c r="P495" s="174">
        <v>2</v>
      </c>
      <c r="Q495" s="174">
        <v>2</v>
      </c>
      <c r="R495" s="174">
        <v>2</v>
      </c>
      <c r="S495" s="174">
        <v>2</v>
      </c>
      <c r="T495" s="174">
        <v>3</v>
      </c>
      <c r="U495" s="174">
        <v>2</v>
      </c>
      <c r="V495" s="174">
        <v>2</v>
      </c>
      <c r="W495" s="174">
        <v>2</v>
      </c>
      <c r="X495" s="174">
        <v>2</v>
      </c>
      <c r="Y495" s="174">
        <v>2</v>
      </c>
      <c r="Z495" s="174">
        <v>2</v>
      </c>
      <c r="AA495" s="174">
        <v>10</v>
      </c>
      <c r="AB495" s="174">
        <v>8</v>
      </c>
      <c r="AC495" s="174">
        <v>9</v>
      </c>
      <c r="AD495" s="174">
        <v>8</v>
      </c>
      <c r="AE495" s="174">
        <v>7</v>
      </c>
      <c r="AF495" s="174">
        <v>6</v>
      </c>
      <c r="AG495" s="174">
        <v>4</v>
      </c>
      <c r="AH495" s="174">
        <v>4</v>
      </c>
      <c r="AI495" s="174">
        <v>3</v>
      </c>
      <c r="AJ495" s="174">
        <v>3</v>
      </c>
      <c r="AK495" s="174">
        <v>2</v>
      </c>
      <c r="AL495" s="174">
        <v>1</v>
      </c>
      <c r="AM495" s="174">
        <v>1</v>
      </c>
      <c r="AN495" s="175">
        <v>1</v>
      </c>
      <c r="AO495" s="176">
        <v>0</v>
      </c>
      <c r="AP495" s="174">
        <v>2</v>
      </c>
      <c r="AQ495" s="175">
        <v>2</v>
      </c>
      <c r="AR495" s="177">
        <v>4</v>
      </c>
      <c r="AS495" s="178">
        <v>57</v>
      </c>
      <c r="AT495" s="176">
        <v>6</v>
      </c>
      <c r="AU495" s="174">
        <v>6</v>
      </c>
      <c r="AV495" s="175">
        <v>26</v>
      </c>
      <c r="AW495" s="178">
        <v>5</v>
      </c>
      <c r="AX495" s="119" t="s">
        <v>1071</v>
      </c>
      <c r="AY495" s="155" t="s">
        <v>1129</v>
      </c>
      <c r="AZ495" s="156" t="s">
        <v>1205</v>
      </c>
    </row>
    <row r="496" spans="1:52" s="183" customFormat="1" ht="16.5" hidden="1" customHeight="1" x14ac:dyDescent="0.2">
      <c r="A496" s="171">
        <v>220911</v>
      </c>
      <c r="B496" s="165" t="s">
        <v>204</v>
      </c>
      <c r="C496" s="165" t="s">
        <v>1206</v>
      </c>
      <c r="D496" s="172" t="s">
        <v>1207</v>
      </c>
      <c r="E496" s="122">
        <v>5.253540429419826</v>
      </c>
      <c r="F496" s="213">
        <f t="shared" si="176"/>
        <v>109</v>
      </c>
      <c r="G496" s="174">
        <v>3</v>
      </c>
      <c r="H496" s="174">
        <v>2</v>
      </c>
      <c r="I496" s="174">
        <v>3</v>
      </c>
      <c r="J496" s="174">
        <v>2</v>
      </c>
      <c r="K496" s="174">
        <v>3</v>
      </c>
      <c r="L496" s="174">
        <v>2</v>
      </c>
      <c r="M496" s="174">
        <v>2</v>
      </c>
      <c r="N496" s="174">
        <v>2</v>
      </c>
      <c r="O496" s="174">
        <v>2</v>
      </c>
      <c r="P496" s="174">
        <v>2</v>
      </c>
      <c r="Q496" s="174">
        <v>2</v>
      </c>
      <c r="R496" s="174">
        <v>2</v>
      </c>
      <c r="S496" s="174">
        <v>2</v>
      </c>
      <c r="T496" s="174">
        <v>3</v>
      </c>
      <c r="U496" s="174">
        <v>2</v>
      </c>
      <c r="V496" s="174">
        <v>2</v>
      </c>
      <c r="W496" s="174">
        <v>2</v>
      </c>
      <c r="X496" s="174">
        <v>2</v>
      </c>
      <c r="Y496" s="174">
        <v>2</v>
      </c>
      <c r="Z496" s="174">
        <v>2</v>
      </c>
      <c r="AA496" s="174">
        <v>10</v>
      </c>
      <c r="AB496" s="174">
        <v>8</v>
      </c>
      <c r="AC496" s="174">
        <v>8</v>
      </c>
      <c r="AD496" s="174">
        <v>7</v>
      </c>
      <c r="AE496" s="174">
        <v>7</v>
      </c>
      <c r="AF496" s="174">
        <v>6</v>
      </c>
      <c r="AG496" s="174">
        <v>4</v>
      </c>
      <c r="AH496" s="174">
        <v>4</v>
      </c>
      <c r="AI496" s="174">
        <v>3</v>
      </c>
      <c r="AJ496" s="174">
        <v>3</v>
      </c>
      <c r="AK496" s="174">
        <v>2</v>
      </c>
      <c r="AL496" s="174">
        <v>1</v>
      </c>
      <c r="AM496" s="174">
        <v>1</v>
      </c>
      <c r="AN496" s="175">
        <v>1</v>
      </c>
      <c r="AO496" s="176">
        <v>0</v>
      </c>
      <c r="AP496" s="174">
        <v>1</v>
      </c>
      <c r="AQ496" s="175">
        <v>1</v>
      </c>
      <c r="AR496" s="177">
        <v>4</v>
      </c>
      <c r="AS496" s="178">
        <v>54</v>
      </c>
      <c r="AT496" s="176">
        <v>6</v>
      </c>
      <c r="AU496" s="174">
        <v>5</v>
      </c>
      <c r="AV496" s="175">
        <v>25</v>
      </c>
      <c r="AW496" s="178">
        <v>5</v>
      </c>
      <c r="AX496" s="119" t="s">
        <v>1071</v>
      </c>
      <c r="AY496" s="155" t="s">
        <v>1129</v>
      </c>
      <c r="AZ496" s="156" t="s">
        <v>1208</v>
      </c>
    </row>
    <row r="497" spans="1:52" s="90" customFormat="1" ht="16.5" hidden="1" customHeight="1" x14ac:dyDescent="0.2">
      <c r="A497" s="158">
        <v>220912</v>
      </c>
      <c r="B497" s="158"/>
      <c r="C497" s="158" t="s">
        <v>22</v>
      </c>
      <c r="D497" s="158" t="s">
        <v>92</v>
      </c>
      <c r="E497" s="158">
        <f>SUM(E499:E501)</f>
        <v>100</v>
      </c>
      <c r="F497" s="158">
        <f t="shared" si="176"/>
        <v>1776</v>
      </c>
      <c r="G497" s="158">
        <v>20</v>
      </c>
      <c r="H497" s="158">
        <v>31</v>
      </c>
      <c r="I497" s="158">
        <v>20</v>
      </c>
      <c r="J497" s="158">
        <v>20</v>
      </c>
      <c r="K497" s="158">
        <v>27</v>
      </c>
      <c r="L497" s="158">
        <v>13</v>
      </c>
      <c r="M497" s="158">
        <v>24</v>
      </c>
      <c r="N497" s="158">
        <v>21</v>
      </c>
      <c r="O497" s="158">
        <v>20</v>
      </c>
      <c r="P497" s="158">
        <v>23</v>
      </c>
      <c r="Q497" s="158">
        <f t="shared" ref="Q497:AD497" si="202">+SUM(Q499:Q501)</f>
        <v>29</v>
      </c>
      <c r="R497" s="158">
        <f t="shared" si="202"/>
        <v>29</v>
      </c>
      <c r="S497" s="158">
        <f t="shared" si="202"/>
        <v>15</v>
      </c>
      <c r="T497" s="158">
        <f t="shared" si="202"/>
        <v>23</v>
      </c>
      <c r="U497" s="158">
        <f t="shared" si="202"/>
        <v>16</v>
      </c>
      <c r="V497" s="158">
        <f t="shared" si="202"/>
        <v>30</v>
      </c>
      <c r="W497" s="158">
        <f t="shared" si="202"/>
        <v>17</v>
      </c>
      <c r="X497" s="158">
        <f t="shared" si="202"/>
        <v>29</v>
      </c>
      <c r="Y497" s="158">
        <f t="shared" si="202"/>
        <v>24</v>
      </c>
      <c r="Z497" s="158">
        <f t="shared" si="202"/>
        <v>21</v>
      </c>
      <c r="AA497" s="158">
        <f t="shared" si="202"/>
        <v>106</v>
      </c>
      <c r="AB497" s="158">
        <f t="shared" si="202"/>
        <v>145</v>
      </c>
      <c r="AC497" s="158">
        <f t="shared" si="202"/>
        <v>163</v>
      </c>
      <c r="AD497" s="158">
        <f t="shared" si="202"/>
        <v>144</v>
      </c>
      <c r="AE497" s="158">
        <f t="shared" ref="AE497:AW497" si="203">+SUM(AE499:AE501)</f>
        <v>133</v>
      </c>
      <c r="AF497" s="158">
        <f t="shared" si="203"/>
        <v>124</v>
      </c>
      <c r="AG497" s="158">
        <f t="shared" si="203"/>
        <v>126</v>
      </c>
      <c r="AH497" s="158">
        <f t="shared" si="203"/>
        <v>117</v>
      </c>
      <c r="AI497" s="158">
        <f t="shared" si="203"/>
        <v>85</v>
      </c>
      <c r="AJ497" s="158">
        <f t="shared" si="203"/>
        <v>74</v>
      </c>
      <c r="AK497" s="158">
        <f t="shared" si="203"/>
        <v>39</v>
      </c>
      <c r="AL497" s="158">
        <f t="shared" si="203"/>
        <v>31</v>
      </c>
      <c r="AM497" s="158">
        <f t="shared" si="203"/>
        <v>16</v>
      </c>
      <c r="AN497" s="158">
        <f t="shared" si="203"/>
        <v>21</v>
      </c>
      <c r="AO497" s="158">
        <f t="shared" si="203"/>
        <v>0</v>
      </c>
      <c r="AP497" s="158">
        <f t="shared" si="203"/>
        <v>10</v>
      </c>
      <c r="AQ497" s="158">
        <f t="shared" si="203"/>
        <v>10</v>
      </c>
      <c r="AR497" s="158">
        <f t="shared" si="203"/>
        <v>26</v>
      </c>
      <c r="AS497" s="158">
        <f t="shared" si="203"/>
        <v>742</v>
      </c>
      <c r="AT497" s="158">
        <f t="shared" si="203"/>
        <v>57</v>
      </c>
      <c r="AU497" s="158">
        <f t="shared" si="203"/>
        <v>60</v>
      </c>
      <c r="AV497" s="158">
        <f t="shared" si="203"/>
        <v>308</v>
      </c>
      <c r="AW497" s="158">
        <f t="shared" si="203"/>
        <v>59</v>
      </c>
      <c r="AX497" s="160"/>
      <c r="AY497" s="161"/>
      <c r="AZ497" s="162"/>
    </row>
    <row r="498" spans="1:52" s="180" customFormat="1" ht="16.5" hidden="1" customHeight="1" x14ac:dyDescent="0.2">
      <c r="A498" s="109"/>
      <c r="B498" s="104"/>
      <c r="C498" s="106"/>
      <c r="D498" s="105"/>
      <c r="E498" s="122"/>
      <c r="F498" s="149">
        <f t="shared" si="176"/>
        <v>100.00000000000001</v>
      </c>
      <c r="G498" s="150">
        <f>G$497*100/$F497</f>
        <v>1.1261261261261262</v>
      </c>
      <c r="H498" s="150">
        <f t="shared" ref="H498:AW498" si="204">H$497*100/$F497</f>
        <v>1.7454954954954955</v>
      </c>
      <c r="I498" s="150">
        <f t="shared" si="204"/>
        <v>1.1261261261261262</v>
      </c>
      <c r="J498" s="150">
        <f t="shared" si="204"/>
        <v>1.1261261261261262</v>
      </c>
      <c r="K498" s="150">
        <f t="shared" si="204"/>
        <v>1.5202702702702702</v>
      </c>
      <c r="L498" s="150">
        <f t="shared" si="204"/>
        <v>0.73198198198198194</v>
      </c>
      <c r="M498" s="150">
        <f t="shared" si="204"/>
        <v>1.3513513513513513</v>
      </c>
      <c r="N498" s="150">
        <f t="shared" si="204"/>
        <v>1.1824324324324325</v>
      </c>
      <c r="O498" s="150">
        <f t="shared" si="204"/>
        <v>1.1261261261261262</v>
      </c>
      <c r="P498" s="150">
        <f t="shared" si="204"/>
        <v>1.295045045045045</v>
      </c>
      <c r="Q498" s="150">
        <f t="shared" si="204"/>
        <v>1.632882882882883</v>
      </c>
      <c r="R498" s="150">
        <f t="shared" si="204"/>
        <v>1.632882882882883</v>
      </c>
      <c r="S498" s="150">
        <f t="shared" si="204"/>
        <v>0.84459459459459463</v>
      </c>
      <c r="T498" s="150">
        <f t="shared" si="204"/>
        <v>1.295045045045045</v>
      </c>
      <c r="U498" s="150">
        <f t="shared" si="204"/>
        <v>0.90090090090090091</v>
      </c>
      <c r="V498" s="150">
        <f t="shared" si="204"/>
        <v>1.6891891891891893</v>
      </c>
      <c r="W498" s="150">
        <f t="shared" si="204"/>
        <v>0.9572072072072072</v>
      </c>
      <c r="X498" s="150">
        <f t="shared" si="204"/>
        <v>1.632882882882883</v>
      </c>
      <c r="Y498" s="150">
        <f t="shared" si="204"/>
        <v>1.3513513513513513</v>
      </c>
      <c r="Z498" s="150">
        <f t="shared" si="204"/>
        <v>1.1824324324324325</v>
      </c>
      <c r="AA498" s="150">
        <f t="shared" si="204"/>
        <v>5.9684684684684681</v>
      </c>
      <c r="AB498" s="150">
        <f t="shared" si="204"/>
        <v>8.1644144144144146</v>
      </c>
      <c r="AC498" s="150">
        <f t="shared" si="204"/>
        <v>9.1779279279279287</v>
      </c>
      <c r="AD498" s="150">
        <f t="shared" si="204"/>
        <v>8.1081081081081088</v>
      </c>
      <c r="AE498" s="150">
        <f t="shared" si="204"/>
        <v>7.4887387387387383</v>
      </c>
      <c r="AF498" s="150">
        <f t="shared" si="204"/>
        <v>6.9819819819819822</v>
      </c>
      <c r="AG498" s="150">
        <f t="shared" si="204"/>
        <v>7.0945945945945947</v>
      </c>
      <c r="AH498" s="150">
        <f t="shared" si="204"/>
        <v>6.5878378378378377</v>
      </c>
      <c r="AI498" s="150">
        <f t="shared" si="204"/>
        <v>4.7860360360360357</v>
      </c>
      <c r="AJ498" s="150">
        <f t="shared" si="204"/>
        <v>4.166666666666667</v>
      </c>
      <c r="AK498" s="150">
        <f t="shared" si="204"/>
        <v>2.1959459459459461</v>
      </c>
      <c r="AL498" s="150">
        <f t="shared" si="204"/>
        <v>1.7454954954954955</v>
      </c>
      <c r="AM498" s="150">
        <f t="shared" si="204"/>
        <v>0.90090090090090091</v>
      </c>
      <c r="AN498" s="151">
        <f t="shared" si="204"/>
        <v>1.1824324324324325</v>
      </c>
      <c r="AO498" s="152">
        <f t="shared" si="204"/>
        <v>0</v>
      </c>
      <c r="AP498" s="150">
        <f t="shared" si="204"/>
        <v>0.56306306306306309</v>
      </c>
      <c r="AQ498" s="151">
        <f t="shared" si="204"/>
        <v>0.56306306306306309</v>
      </c>
      <c r="AR498" s="153">
        <f t="shared" si="204"/>
        <v>1.4639639639639639</v>
      </c>
      <c r="AS498" s="154">
        <f t="shared" si="204"/>
        <v>41.77927927927928</v>
      </c>
      <c r="AT498" s="152">
        <f t="shared" si="204"/>
        <v>3.2094594594594597</v>
      </c>
      <c r="AU498" s="150">
        <f t="shared" si="204"/>
        <v>3.3783783783783785</v>
      </c>
      <c r="AV498" s="151">
        <f t="shared" si="204"/>
        <v>17.342342342342342</v>
      </c>
      <c r="AW498" s="154">
        <f t="shared" si="204"/>
        <v>3.3220720720720722</v>
      </c>
      <c r="AX498" s="119"/>
      <c r="AY498" s="155"/>
      <c r="AZ498" s="156"/>
    </row>
    <row r="499" spans="1:52" s="180" customFormat="1" ht="16.5" hidden="1" customHeight="1" x14ac:dyDescent="0.2">
      <c r="A499" s="171">
        <v>220912</v>
      </c>
      <c r="B499" s="165" t="s">
        <v>191</v>
      </c>
      <c r="C499" s="165" t="s">
        <v>1209</v>
      </c>
      <c r="D499" s="172" t="s">
        <v>1210</v>
      </c>
      <c r="E499" s="122">
        <v>45.03664223850766</v>
      </c>
      <c r="F499" s="213">
        <f t="shared" si="176"/>
        <v>799</v>
      </c>
      <c r="G499" s="174">
        <v>9</v>
      </c>
      <c r="H499" s="174">
        <v>14</v>
      </c>
      <c r="I499" s="174">
        <v>9</v>
      </c>
      <c r="J499" s="174">
        <v>9</v>
      </c>
      <c r="K499" s="174">
        <v>12</v>
      </c>
      <c r="L499" s="174">
        <v>6</v>
      </c>
      <c r="M499" s="174">
        <v>11</v>
      </c>
      <c r="N499" s="174">
        <v>10</v>
      </c>
      <c r="O499" s="174">
        <v>9</v>
      </c>
      <c r="P499" s="174">
        <v>10</v>
      </c>
      <c r="Q499" s="174">
        <v>13</v>
      </c>
      <c r="R499" s="174">
        <v>13</v>
      </c>
      <c r="S499" s="174">
        <v>6</v>
      </c>
      <c r="T499" s="174">
        <v>10</v>
      </c>
      <c r="U499" s="174">
        <v>7</v>
      </c>
      <c r="V499" s="174">
        <v>14</v>
      </c>
      <c r="W499" s="174">
        <v>8</v>
      </c>
      <c r="X499" s="174">
        <v>13</v>
      </c>
      <c r="Y499" s="174">
        <v>11</v>
      </c>
      <c r="Z499" s="174">
        <v>10</v>
      </c>
      <c r="AA499" s="174">
        <v>48</v>
      </c>
      <c r="AB499" s="174">
        <v>66</v>
      </c>
      <c r="AC499" s="174">
        <v>73</v>
      </c>
      <c r="AD499" s="174">
        <v>65</v>
      </c>
      <c r="AE499" s="174">
        <v>59</v>
      </c>
      <c r="AF499" s="174">
        <v>56</v>
      </c>
      <c r="AG499" s="174">
        <v>57</v>
      </c>
      <c r="AH499" s="174">
        <v>52</v>
      </c>
      <c r="AI499" s="174">
        <v>38</v>
      </c>
      <c r="AJ499" s="174">
        <v>33</v>
      </c>
      <c r="AK499" s="174">
        <v>17</v>
      </c>
      <c r="AL499" s="174">
        <v>14</v>
      </c>
      <c r="AM499" s="174">
        <v>7</v>
      </c>
      <c r="AN499" s="175">
        <v>10</v>
      </c>
      <c r="AO499" s="176">
        <v>0</v>
      </c>
      <c r="AP499" s="174">
        <v>5</v>
      </c>
      <c r="AQ499" s="175">
        <v>5</v>
      </c>
      <c r="AR499" s="177">
        <v>12</v>
      </c>
      <c r="AS499" s="178">
        <v>335</v>
      </c>
      <c r="AT499" s="176">
        <v>26</v>
      </c>
      <c r="AU499" s="174">
        <v>27</v>
      </c>
      <c r="AV499" s="175">
        <v>139</v>
      </c>
      <c r="AW499" s="178">
        <v>27</v>
      </c>
      <c r="AX499" s="119" t="s">
        <v>1071</v>
      </c>
      <c r="AY499" s="155" t="s">
        <v>90</v>
      </c>
      <c r="AZ499" s="156" t="s">
        <v>1211</v>
      </c>
    </row>
    <row r="500" spans="1:52" s="180" customFormat="1" ht="16.5" hidden="1" customHeight="1" x14ac:dyDescent="0.2">
      <c r="A500" s="171">
        <v>220912</v>
      </c>
      <c r="B500" s="165" t="s">
        <v>204</v>
      </c>
      <c r="C500" s="165" t="s">
        <v>1212</v>
      </c>
      <c r="D500" s="172" t="s">
        <v>1213</v>
      </c>
      <c r="E500" s="122">
        <v>24.450366422385077</v>
      </c>
      <c r="F500" s="213">
        <f t="shared" si="176"/>
        <v>437</v>
      </c>
      <c r="G500" s="174">
        <v>5</v>
      </c>
      <c r="H500" s="174">
        <v>8</v>
      </c>
      <c r="I500" s="174">
        <v>5</v>
      </c>
      <c r="J500" s="174">
        <v>5</v>
      </c>
      <c r="K500" s="174">
        <v>7</v>
      </c>
      <c r="L500" s="174">
        <v>3</v>
      </c>
      <c r="M500" s="174">
        <v>6</v>
      </c>
      <c r="N500" s="174">
        <v>5</v>
      </c>
      <c r="O500" s="174">
        <v>5</v>
      </c>
      <c r="P500" s="174">
        <v>6</v>
      </c>
      <c r="Q500" s="174">
        <v>7</v>
      </c>
      <c r="R500" s="174">
        <v>7</v>
      </c>
      <c r="S500" s="174">
        <v>4</v>
      </c>
      <c r="T500" s="174">
        <v>6</v>
      </c>
      <c r="U500" s="174">
        <v>4</v>
      </c>
      <c r="V500" s="174">
        <v>7</v>
      </c>
      <c r="W500" s="174">
        <v>4</v>
      </c>
      <c r="X500" s="174">
        <v>7</v>
      </c>
      <c r="Y500" s="174">
        <v>6</v>
      </c>
      <c r="Z500" s="174">
        <v>5</v>
      </c>
      <c r="AA500" s="174">
        <v>26</v>
      </c>
      <c r="AB500" s="174">
        <v>35</v>
      </c>
      <c r="AC500" s="174">
        <v>40</v>
      </c>
      <c r="AD500" s="174">
        <v>35</v>
      </c>
      <c r="AE500" s="174">
        <v>33</v>
      </c>
      <c r="AF500" s="174">
        <v>30</v>
      </c>
      <c r="AG500" s="174">
        <v>31</v>
      </c>
      <c r="AH500" s="174">
        <v>29</v>
      </c>
      <c r="AI500" s="174">
        <v>21</v>
      </c>
      <c r="AJ500" s="174">
        <v>18</v>
      </c>
      <c r="AK500" s="174">
        <v>10</v>
      </c>
      <c r="AL500" s="174">
        <v>8</v>
      </c>
      <c r="AM500" s="174">
        <v>4</v>
      </c>
      <c r="AN500" s="175">
        <v>5</v>
      </c>
      <c r="AO500" s="176">
        <v>0</v>
      </c>
      <c r="AP500" s="174">
        <v>2</v>
      </c>
      <c r="AQ500" s="175">
        <v>2</v>
      </c>
      <c r="AR500" s="177">
        <v>6</v>
      </c>
      <c r="AS500" s="178">
        <v>181</v>
      </c>
      <c r="AT500" s="176">
        <v>14</v>
      </c>
      <c r="AU500" s="174">
        <v>15</v>
      </c>
      <c r="AV500" s="175">
        <v>75</v>
      </c>
      <c r="AW500" s="178">
        <v>14</v>
      </c>
      <c r="AX500" s="119" t="s">
        <v>1071</v>
      </c>
      <c r="AY500" s="155" t="s">
        <v>90</v>
      </c>
      <c r="AZ500" s="156" t="s">
        <v>1214</v>
      </c>
    </row>
    <row r="501" spans="1:52" s="183" customFormat="1" ht="16.5" hidden="1" customHeight="1" x14ac:dyDescent="0.2">
      <c r="A501" s="171">
        <v>220912</v>
      </c>
      <c r="B501" s="165" t="s">
        <v>204</v>
      </c>
      <c r="C501" s="165" t="s">
        <v>1215</v>
      </c>
      <c r="D501" s="172" t="s">
        <v>1216</v>
      </c>
      <c r="E501" s="122">
        <v>30.512991339107259</v>
      </c>
      <c r="F501" s="213">
        <f t="shared" si="176"/>
        <v>540</v>
      </c>
      <c r="G501" s="174">
        <v>6</v>
      </c>
      <c r="H501" s="174">
        <v>9</v>
      </c>
      <c r="I501" s="174">
        <v>6</v>
      </c>
      <c r="J501" s="174">
        <v>6</v>
      </c>
      <c r="K501" s="174">
        <v>8</v>
      </c>
      <c r="L501" s="174">
        <v>4</v>
      </c>
      <c r="M501" s="174">
        <v>7</v>
      </c>
      <c r="N501" s="174">
        <v>6</v>
      </c>
      <c r="O501" s="174">
        <v>6</v>
      </c>
      <c r="P501" s="174">
        <v>7</v>
      </c>
      <c r="Q501" s="174">
        <v>9</v>
      </c>
      <c r="R501" s="174">
        <v>9</v>
      </c>
      <c r="S501" s="174">
        <v>5</v>
      </c>
      <c r="T501" s="174">
        <v>7</v>
      </c>
      <c r="U501" s="174">
        <v>5</v>
      </c>
      <c r="V501" s="174">
        <v>9</v>
      </c>
      <c r="W501" s="174">
        <v>5</v>
      </c>
      <c r="X501" s="174">
        <v>9</v>
      </c>
      <c r="Y501" s="174">
        <v>7</v>
      </c>
      <c r="Z501" s="174">
        <v>6</v>
      </c>
      <c r="AA501" s="174">
        <v>32</v>
      </c>
      <c r="AB501" s="174">
        <v>44</v>
      </c>
      <c r="AC501" s="174">
        <v>50</v>
      </c>
      <c r="AD501" s="174">
        <v>44</v>
      </c>
      <c r="AE501" s="174">
        <v>41</v>
      </c>
      <c r="AF501" s="174">
        <v>38</v>
      </c>
      <c r="AG501" s="174">
        <v>38</v>
      </c>
      <c r="AH501" s="174">
        <v>36</v>
      </c>
      <c r="AI501" s="174">
        <v>26</v>
      </c>
      <c r="AJ501" s="174">
        <v>23</v>
      </c>
      <c r="AK501" s="174">
        <v>12</v>
      </c>
      <c r="AL501" s="174">
        <v>9</v>
      </c>
      <c r="AM501" s="174">
        <v>5</v>
      </c>
      <c r="AN501" s="175">
        <v>6</v>
      </c>
      <c r="AO501" s="176">
        <v>0</v>
      </c>
      <c r="AP501" s="174">
        <v>3</v>
      </c>
      <c r="AQ501" s="175">
        <v>3</v>
      </c>
      <c r="AR501" s="177">
        <v>8</v>
      </c>
      <c r="AS501" s="178">
        <v>226</v>
      </c>
      <c r="AT501" s="176">
        <v>17</v>
      </c>
      <c r="AU501" s="174">
        <v>18</v>
      </c>
      <c r="AV501" s="175">
        <v>94</v>
      </c>
      <c r="AW501" s="178">
        <v>18</v>
      </c>
      <c r="AX501" s="119" t="s">
        <v>45</v>
      </c>
      <c r="AY501" s="155" t="s">
        <v>558</v>
      </c>
      <c r="AZ501" s="156" t="s">
        <v>1217</v>
      </c>
    </row>
    <row r="502" spans="1:52" s="90" customFormat="1" ht="16.5" hidden="1" customHeight="1" x14ac:dyDescent="0.2">
      <c r="A502" s="158">
        <v>220913</v>
      </c>
      <c r="B502" s="158"/>
      <c r="C502" s="158" t="s">
        <v>22</v>
      </c>
      <c r="D502" s="158" t="s">
        <v>93</v>
      </c>
      <c r="E502" s="158">
        <f>SUM(E504:E505)</f>
        <v>100</v>
      </c>
      <c r="F502" s="158">
        <f t="shared" si="176"/>
        <v>6458</v>
      </c>
      <c r="G502" s="158">
        <v>157</v>
      </c>
      <c r="H502" s="158">
        <v>135</v>
      </c>
      <c r="I502" s="158">
        <v>133</v>
      </c>
      <c r="J502" s="158">
        <v>132</v>
      </c>
      <c r="K502" s="158">
        <v>118</v>
      </c>
      <c r="L502" s="158">
        <v>122</v>
      </c>
      <c r="M502" s="158">
        <v>114</v>
      </c>
      <c r="N502" s="158">
        <v>116</v>
      </c>
      <c r="O502" s="158">
        <v>134</v>
      </c>
      <c r="P502" s="158">
        <v>108</v>
      </c>
      <c r="Q502" s="158">
        <f t="shared" ref="Q502:AD502" si="205">+SUM(Q504:Q505)</f>
        <v>133</v>
      </c>
      <c r="R502" s="158">
        <f t="shared" si="205"/>
        <v>138</v>
      </c>
      <c r="S502" s="158">
        <f t="shared" si="205"/>
        <v>128</v>
      </c>
      <c r="T502" s="158">
        <f t="shared" si="205"/>
        <v>128</v>
      </c>
      <c r="U502" s="158">
        <f t="shared" si="205"/>
        <v>113</v>
      </c>
      <c r="V502" s="158">
        <f t="shared" si="205"/>
        <v>138</v>
      </c>
      <c r="W502" s="158">
        <f t="shared" si="205"/>
        <v>134</v>
      </c>
      <c r="X502" s="158">
        <f t="shared" si="205"/>
        <v>110</v>
      </c>
      <c r="Y502" s="158">
        <f t="shared" si="205"/>
        <v>116</v>
      </c>
      <c r="Z502" s="158">
        <f t="shared" si="205"/>
        <v>103</v>
      </c>
      <c r="AA502" s="158">
        <f t="shared" si="205"/>
        <v>523</v>
      </c>
      <c r="AB502" s="158">
        <f t="shared" si="205"/>
        <v>464</v>
      </c>
      <c r="AC502" s="158">
        <f t="shared" si="205"/>
        <v>455</v>
      </c>
      <c r="AD502" s="158">
        <f t="shared" si="205"/>
        <v>469</v>
      </c>
      <c r="AE502" s="158">
        <f t="shared" ref="AE502:AW502" si="206">+SUM(AE504:AE505)</f>
        <v>427</v>
      </c>
      <c r="AF502" s="158">
        <f t="shared" si="206"/>
        <v>388</v>
      </c>
      <c r="AG502" s="158">
        <f t="shared" si="206"/>
        <v>322</v>
      </c>
      <c r="AH502" s="158">
        <f t="shared" si="206"/>
        <v>269</v>
      </c>
      <c r="AI502" s="158">
        <f t="shared" si="206"/>
        <v>255</v>
      </c>
      <c r="AJ502" s="158">
        <f t="shared" si="206"/>
        <v>140</v>
      </c>
      <c r="AK502" s="158">
        <f t="shared" si="206"/>
        <v>103</v>
      </c>
      <c r="AL502" s="158">
        <f t="shared" si="206"/>
        <v>67</v>
      </c>
      <c r="AM502" s="158">
        <f t="shared" si="206"/>
        <v>36</v>
      </c>
      <c r="AN502" s="158">
        <f t="shared" si="206"/>
        <v>30</v>
      </c>
      <c r="AO502" s="158">
        <f t="shared" si="206"/>
        <v>14</v>
      </c>
      <c r="AP502" s="158">
        <f t="shared" si="206"/>
        <v>86</v>
      </c>
      <c r="AQ502" s="158">
        <f t="shared" si="206"/>
        <v>71</v>
      </c>
      <c r="AR502" s="158">
        <f t="shared" si="206"/>
        <v>192</v>
      </c>
      <c r="AS502" s="158">
        <f t="shared" si="206"/>
        <v>3053</v>
      </c>
      <c r="AT502" s="158">
        <f t="shared" si="206"/>
        <v>326</v>
      </c>
      <c r="AU502" s="158">
        <f t="shared" si="206"/>
        <v>288</v>
      </c>
      <c r="AV502" s="158">
        <f t="shared" si="206"/>
        <v>1261</v>
      </c>
      <c r="AW502" s="158">
        <f t="shared" si="206"/>
        <v>228</v>
      </c>
      <c r="AX502" s="119"/>
      <c r="AY502" s="182"/>
      <c r="AZ502" s="162"/>
    </row>
    <row r="503" spans="1:52" s="180" customFormat="1" ht="16.5" hidden="1" customHeight="1" x14ac:dyDescent="0.2">
      <c r="A503" s="109"/>
      <c r="B503" s="104"/>
      <c r="C503" s="106"/>
      <c r="D503" s="105"/>
      <c r="E503" s="122"/>
      <c r="F503" s="149">
        <f t="shared" si="176"/>
        <v>100</v>
      </c>
      <c r="G503" s="150">
        <f>G$502*100/$F502</f>
        <v>2.4310932177144626</v>
      </c>
      <c r="H503" s="150">
        <f t="shared" ref="H503:AW503" si="207">H$502*100/$F502</f>
        <v>2.0904304738309074</v>
      </c>
      <c r="I503" s="150">
        <f t="shared" si="207"/>
        <v>2.059461133477857</v>
      </c>
      <c r="J503" s="150">
        <f t="shared" si="207"/>
        <v>2.0439764633013318</v>
      </c>
      <c r="K503" s="150">
        <f t="shared" si="207"/>
        <v>1.8271910808299783</v>
      </c>
      <c r="L503" s="150">
        <f t="shared" si="207"/>
        <v>1.8891297615360794</v>
      </c>
      <c r="M503" s="150">
        <f t="shared" si="207"/>
        <v>1.7652524001238774</v>
      </c>
      <c r="N503" s="150">
        <f t="shared" si="207"/>
        <v>1.7962217404769278</v>
      </c>
      <c r="O503" s="150">
        <f t="shared" si="207"/>
        <v>2.0749458036543822</v>
      </c>
      <c r="P503" s="150">
        <f t="shared" si="207"/>
        <v>1.6723443790647259</v>
      </c>
      <c r="Q503" s="150">
        <f t="shared" si="207"/>
        <v>2.059461133477857</v>
      </c>
      <c r="R503" s="150">
        <f t="shared" si="207"/>
        <v>2.1368844843604831</v>
      </c>
      <c r="S503" s="150">
        <f t="shared" si="207"/>
        <v>1.9820377825952307</v>
      </c>
      <c r="T503" s="150">
        <f t="shared" si="207"/>
        <v>1.9820377825952307</v>
      </c>
      <c r="U503" s="150">
        <f t="shared" si="207"/>
        <v>1.7497677299473522</v>
      </c>
      <c r="V503" s="150">
        <f t="shared" si="207"/>
        <v>2.1368844843604831</v>
      </c>
      <c r="W503" s="150">
        <f t="shared" si="207"/>
        <v>2.0749458036543822</v>
      </c>
      <c r="X503" s="150">
        <f t="shared" si="207"/>
        <v>1.7033137194177763</v>
      </c>
      <c r="Y503" s="150">
        <f t="shared" si="207"/>
        <v>1.7962217404769278</v>
      </c>
      <c r="Z503" s="150">
        <f t="shared" si="207"/>
        <v>1.5949210281820998</v>
      </c>
      <c r="AA503" s="150">
        <f t="shared" si="207"/>
        <v>8.0984825023227014</v>
      </c>
      <c r="AB503" s="150">
        <f t="shared" si="207"/>
        <v>7.1848869619077114</v>
      </c>
      <c r="AC503" s="150">
        <f t="shared" si="207"/>
        <v>7.045524930318984</v>
      </c>
      <c r="AD503" s="150">
        <f t="shared" si="207"/>
        <v>7.2623103127903379</v>
      </c>
      <c r="AE503" s="150">
        <f t="shared" si="207"/>
        <v>6.6119541653762779</v>
      </c>
      <c r="AF503" s="150">
        <f t="shared" si="207"/>
        <v>6.0080520284917931</v>
      </c>
      <c r="AG503" s="150">
        <f t="shared" si="207"/>
        <v>4.986063796841127</v>
      </c>
      <c r="AH503" s="150">
        <f t="shared" si="207"/>
        <v>4.1653762774852892</v>
      </c>
      <c r="AI503" s="150">
        <f t="shared" si="207"/>
        <v>3.9485908950139361</v>
      </c>
      <c r="AJ503" s="150">
        <f t="shared" si="207"/>
        <v>2.1678538247135335</v>
      </c>
      <c r="AK503" s="150">
        <f t="shared" si="207"/>
        <v>1.5949210281820998</v>
      </c>
      <c r="AL503" s="150">
        <f t="shared" si="207"/>
        <v>1.0374729018271911</v>
      </c>
      <c r="AM503" s="150">
        <f t="shared" si="207"/>
        <v>0.55744812635490859</v>
      </c>
      <c r="AN503" s="151">
        <f t="shared" si="207"/>
        <v>0.46454010529575718</v>
      </c>
      <c r="AO503" s="152">
        <f t="shared" si="207"/>
        <v>0.21678538247135337</v>
      </c>
      <c r="AP503" s="150">
        <f t="shared" si="207"/>
        <v>1.3316816351811707</v>
      </c>
      <c r="AQ503" s="151">
        <f t="shared" si="207"/>
        <v>1.099411582533292</v>
      </c>
      <c r="AR503" s="153">
        <f t="shared" si="207"/>
        <v>2.9730566738928461</v>
      </c>
      <c r="AS503" s="154">
        <f t="shared" si="207"/>
        <v>47.274698048931555</v>
      </c>
      <c r="AT503" s="152">
        <f t="shared" si="207"/>
        <v>5.0480024775472279</v>
      </c>
      <c r="AU503" s="150">
        <f t="shared" si="207"/>
        <v>4.4595850108392687</v>
      </c>
      <c r="AV503" s="151">
        <f t="shared" si="207"/>
        <v>19.526169092598327</v>
      </c>
      <c r="AW503" s="154">
        <f t="shared" si="207"/>
        <v>3.5305048002477548</v>
      </c>
      <c r="AX503" s="119"/>
      <c r="AY503" s="155"/>
      <c r="AZ503" s="156"/>
    </row>
    <row r="504" spans="1:52" s="180" customFormat="1" ht="16.5" hidden="1" customHeight="1" x14ac:dyDescent="0.2">
      <c r="A504" s="171">
        <v>220913</v>
      </c>
      <c r="B504" s="165" t="s">
        <v>191</v>
      </c>
      <c r="C504" s="165" t="s">
        <v>1218</v>
      </c>
      <c r="D504" s="172" t="s">
        <v>1219</v>
      </c>
      <c r="E504" s="122">
        <v>90.036029320412467</v>
      </c>
      <c r="F504" s="213">
        <f t="shared" ref="F504:F557" si="208">SUM(G504:AN504)</f>
        <v>5814</v>
      </c>
      <c r="G504" s="174">
        <v>141</v>
      </c>
      <c r="H504" s="174">
        <v>122</v>
      </c>
      <c r="I504" s="174">
        <v>120</v>
      </c>
      <c r="J504" s="174">
        <v>119</v>
      </c>
      <c r="K504" s="174">
        <v>106</v>
      </c>
      <c r="L504" s="174">
        <v>110</v>
      </c>
      <c r="M504" s="174">
        <v>103</v>
      </c>
      <c r="N504" s="174">
        <v>104</v>
      </c>
      <c r="O504" s="174">
        <v>121</v>
      </c>
      <c r="P504" s="174">
        <v>97</v>
      </c>
      <c r="Q504" s="174">
        <v>120</v>
      </c>
      <c r="R504" s="174">
        <v>124</v>
      </c>
      <c r="S504" s="174">
        <v>115</v>
      </c>
      <c r="T504" s="174">
        <v>115</v>
      </c>
      <c r="U504" s="174">
        <v>102</v>
      </c>
      <c r="V504" s="174">
        <v>124</v>
      </c>
      <c r="W504" s="174">
        <v>121</v>
      </c>
      <c r="X504" s="174">
        <v>99</v>
      </c>
      <c r="Y504" s="174">
        <v>104</v>
      </c>
      <c r="Z504" s="174">
        <v>93</v>
      </c>
      <c r="AA504" s="174">
        <v>471</v>
      </c>
      <c r="AB504" s="174">
        <v>418</v>
      </c>
      <c r="AC504" s="174">
        <v>410</v>
      </c>
      <c r="AD504" s="174">
        <v>422</v>
      </c>
      <c r="AE504" s="174">
        <v>384</v>
      </c>
      <c r="AF504" s="174">
        <v>349</v>
      </c>
      <c r="AG504" s="174">
        <v>290</v>
      </c>
      <c r="AH504" s="174">
        <v>242</v>
      </c>
      <c r="AI504" s="174">
        <v>230</v>
      </c>
      <c r="AJ504" s="174">
        <v>126</v>
      </c>
      <c r="AK504" s="174">
        <v>93</v>
      </c>
      <c r="AL504" s="174">
        <v>60</v>
      </c>
      <c r="AM504" s="174">
        <v>32</v>
      </c>
      <c r="AN504" s="175">
        <v>27</v>
      </c>
      <c r="AO504" s="176">
        <v>13</v>
      </c>
      <c r="AP504" s="174">
        <v>77</v>
      </c>
      <c r="AQ504" s="175">
        <v>64</v>
      </c>
      <c r="AR504" s="177">
        <v>173</v>
      </c>
      <c r="AS504" s="178">
        <v>2749</v>
      </c>
      <c r="AT504" s="176">
        <v>294</v>
      </c>
      <c r="AU504" s="174">
        <v>259</v>
      </c>
      <c r="AV504" s="175">
        <v>1135</v>
      </c>
      <c r="AW504" s="178">
        <v>205</v>
      </c>
      <c r="AX504" s="119" t="s">
        <v>1071</v>
      </c>
      <c r="AY504" s="155" t="s">
        <v>93</v>
      </c>
      <c r="AZ504" s="156" t="s">
        <v>1220</v>
      </c>
    </row>
    <row r="505" spans="1:52" s="183" customFormat="1" ht="16.5" hidden="1" customHeight="1" x14ac:dyDescent="0.2">
      <c r="A505" s="171">
        <v>220913</v>
      </c>
      <c r="B505" s="165" t="s">
        <v>204</v>
      </c>
      <c r="C505" s="165" t="s">
        <v>1221</v>
      </c>
      <c r="D505" s="172" t="s">
        <v>1222</v>
      </c>
      <c r="E505" s="122">
        <v>9.9639706795875256</v>
      </c>
      <c r="F505" s="213">
        <f t="shared" si="208"/>
        <v>644</v>
      </c>
      <c r="G505" s="174">
        <v>16</v>
      </c>
      <c r="H505" s="174">
        <v>13</v>
      </c>
      <c r="I505" s="174">
        <v>13</v>
      </c>
      <c r="J505" s="174">
        <v>13</v>
      </c>
      <c r="K505" s="174">
        <v>12</v>
      </c>
      <c r="L505" s="174">
        <v>12</v>
      </c>
      <c r="M505" s="174">
        <v>11</v>
      </c>
      <c r="N505" s="174">
        <v>12</v>
      </c>
      <c r="O505" s="174">
        <v>13</v>
      </c>
      <c r="P505" s="174">
        <v>11</v>
      </c>
      <c r="Q505" s="174">
        <v>13</v>
      </c>
      <c r="R505" s="174">
        <v>14</v>
      </c>
      <c r="S505" s="174">
        <v>13</v>
      </c>
      <c r="T505" s="174">
        <v>13</v>
      </c>
      <c r="U505" s="174">
        <v>11</v>
      </c>
      <c r="V505" s="174">
        <v>14</v>
      </c>
      <c r="W505" s="174">
        <v>13</v>
      </c>
      <c r="X505" s="174">
        <v>11</v>
      </c>
      <c r="Y505" s="174">
        <v>12</v>
      </c>
      <c r="Z505" s="174">
        <v>10</v>
      </c>
      <c r="AA505" s="174">
        <v>52</v>
      </c>
      <c r="AB505" s="174">
        <v>46</v>
      </c>
      <c r="AC505" s="174">
        <v>45</v>
      </c>
      <c r="AD505" s="174">
        <v>47</v>
      </c>
      <c r="AE505" s="174">
        <v>43</v>
      </c>
      <c r="AF505" s="174">
        <v>39</v>
      </c>
      <c r="AG505" s="174">
        <v>32</v>
      </c>
      <c r="AH505" s="174">
        <v>27</v>
      </c>
      <c r="AI505" s="174">
        <v>25</v>
      </c>
      <c r="AJ505" s="174">
        <v>14</v>
      </c>
      <c r="AK505" s="174">
        <v>10</v>
      </c>
      <c r="AL505" s="174">
        <v>7</v>
      </c>
      <c r="AM505" s="174">
        <v>4</v>
      </c>
      <c r="AN505" s="175">
        <v>3</v>
      </c>
      <c r="AO505" s="176">
        <v>1</v>
      </c>
      <c r="AP505" s="174">
        <v>9</v>
      </c>
      <c r="AQ505" s="175">
        <v>7</v>
      </c>
      <c r="AR505" s="177">
        <v>19</v>
      </c>
      <c r="AS505" s="178">
        <v>304</v>
      </c>
      <c r="AT505" s="176">
        <v>32</v>
      </c>
      <c r="AU505" s="174">
        <v>29</v>
      </c>
      <c r="AV505" s="175">
        <v>126</v>
      </c>
      <c r="AW505" s="178">
        <v>23</v>
      </c>
      <c r="AX505" s="119" t="s">
        <v>1071</v>
      </c>
      <c r="AY505" s="155" t="s">
        <v>93</v>
      </c>
      <c r="AZ505" s="156" t="s">
        <v>1223</v>
      </c>
    </row>
    <row r="506" spans="1:52" s="90" customFormat="1" ht="16.5" hidden="1" customHeight="1" x14ac:dyDescent="0.2">
      <c r="A506" s="158">
        <v>220914</v>
      </c>
      <c r="B506" s="158"/>
      <c r="C506" s="158" t="s">
        <v>22</v>
      </c>
      <c r="D506" s="158" t="s">
        <v>94</v>
      </c>
      <c r="E506" s="158">
        <f>SUM(E508)</f>
        <v>100</v>
      </c>
      <c r="F506" s="158">
        <f t="shared" si="208"/>
        <v>2074</v>
      </c>
      <c r="G506" s="158">
        <v>80</v>
      </c>
      <c r="H506" s="158">
        <v>43</v>
      </c>
      <c r="I506" s="158">
        <v>46</v>
      </c>
      <c r="J506" s="158">
        <v>36</v>
      </c>
      <c r="K506" s="158">
        <v>38</v>
      </c>
      <c r="L506" s="158">
        <v>23</v>
      </c>
      <c r="M506" s="158">
        <v>32</v>
      </c>
      <c r="N506" s="158">
        <v>22</v>
      </c>
      <c r="O506" s="158">
        <f t="shared" ref="O506:AD506" si="209">+O508</f>
        <v>28</v>
      </c>
      <c r="P506" s="158">
        <f t="shared" si="209"/>
        <v>31</v>
      </c>
      <c r="Q506" s="158">
        <f t="shared" si="209"/>
        <v>24</v>
      </c>
      <c r="R506" s="158">
        <f t="shared" si="209"/>
        <v>34</v>
      </c>
      <c r="S506" s="158">
        <f t="shared" si="209"/>
        <v>34</v>
      </c>
      <c r="T506" s="158">
        <f t="shared" si="209"/>
        <v>25</v>
      </c>
      <c r="U506" s="158">
        <f t="shared" si="209"/>
        <v>26</v>
      </c>
      <c r="V506" s="158">
        <f t="shared" si="209"/>
        <v>29</v>
      </c>
      <c r="W506" s="158">
        <f t="shared" si="209"/>
        <v>31</v>
      </c>
      <c r="X506" s="158">
        <f t="shared" si="209"/>
        <v>29</v>
      </c>
      <c r="Y506" s="158">
        <f t="shared" si="209"/>
        <v>20</v>
      </c>
      <c r="Z506" s="158">
        <f t="shared" si="209"/>
        <v>32</v>
      </c>
      <c r="AA506" s="158">
        <f t="shared" si="209"/>
        <v>126</v>
      </c>
      <c r="AB506" s="158">
        <f t="shared" si="209"/>
        <v>137</v>
      </c>
      <c r="AC506" s="158">
        <f t="shared" si="209"/>
        <v>147</v>
      </c>
      <c r="AD506" s="158">
        <f t="shared" si="209"/>
        <v>147</v>
      </c>
      <c r="AE506" s="158">
        <f t="shared" ref="AE506:AW506" si="210">+AE508</f>
        <v>151</v>
      </c>
      <c r="AF506" s="158">
        <f t="shared" si="210"/>
        <v>129</v>
      </c>
      <c r="AG506" s="158">
        <f t="shared" si="210"/>
        <v>144</v>
      </c>
      <c r="AH506" s="158">
        <f t="shared" si="210"/>
        <v>138</v>
      </c>
      <c r="AI506" s="158">
        <f t="shared" si="210"/>
        <v>99</v>
      </c>
      <c r="AJ506" s="158">
        <f t="shared" si="210"/>
        <v>79</v>
      </c>
      <c r="AK506" s="158">
        <f t="shared" si="210"/>
        <v>43</v>
      </c>
      <c r="AL506" s="158">
        <f t="shared" si="210"/>
        <v>35</v>
      </c>
      <c r="AM506" s="158">
        <f t="shared" si="210"/>
        <v>18</v>
      </c>
      <c r="AN506" s="158">
        <f t="shared" si="210"/>
        <v>18</v>
      </c>
      <c r="AO506" s="158">
        <f t="shared" si="210"/>
        <v>6</v>
      </c>
      <c r="AP506" s="158">
        <f t="shared" si="210"/>
        <v>45</v>
      </c>
      <c r="AQ506" s="158">
        <f t="shared" si="210"/>
        <v>35</v>
      </c>
      <c r="AR506" s="158">
        <f t="shared" si="210"/>
        <v>99</v>
      </c>
      <c r="AS506" s="158">
        <f t="shared" si="210"/>
        <v>885</v>
      </c>
      <c r="AT506" s="158">
        <f t="shared" si="210"/>
        <v>58</v>
      </c>
      <c r="AU506" s="158">
        <f t="shared" si="210"/>
        <v>70</v>
      </c>
      <c r="AV506" s="158">
        <f t="shared" si="210"/>
        <v>309</v>
      </c>
      <c r="AW506" s="158">
        <f t="shared" si="210"/>
        <v>88</v>
      </c>
      <c r="AX506" s="119"/>
      <c r="AY506" s="182"/>
      <c r="AZ506" s="162"/>
    </row>
    <row r="507" spans="1:52" s="180" customFormat="1" ht="16.5" hidden="1" customHeight="1" x14ac:dyDescent="0.2">
      <c r="A507" s="109"/>
      <c r="B507" s="104"/>
      <c r="C507" s="106"/>
      <c r="D507" s="105"/>
      <c r="E507" s="122"/>
      <c r="F507" s="149">
        <f t="shared" si="208"/>
        <v>99.999999999999986</v>
      </c>
      <c r="G507" s="150">
        <f>G$506*100/$F506</f>
        <v>3.8572806171648986</v>
      </c>
      <c r="H507" s="150">
        <f t="shared" ref="H507:AW507" si="211">H$506*100/$F506</f>
        <v>2.073288331726133</v>
      </c>
      <c r="I507" s="150">
        <f t="shared" si="211"/>
        <v>2.217936354869817</v>
      </c>
      <c r="J507" s="150">
        <f t="shared" si="211"/>
        <v>1.7357762777242045</v>
      </c>
      <c r="K507" s="150">
        <f t="shared" si="211"/>
        <v>1.832208293153327</v>
      </c>
      <c r="L507" s="150">
        <f t="shared" si="211"/>
        <v>1.1089681774349085</v>
      </c>
      <c r="M507" s="150">
        <f t="shared" si="211"/>
        <v>1.5429122468659595</v>
      </c>
      <c r="N507" s="150">
        <f t="shared" si="211"/>
        <v>1.0607521697203472</v>
      </c>
      <c r="O507" s="150">
        <f t="shared" si="211"/>
        <v>1.3500482160077145</v>
      </c>
      <c r="P507" s="150">
        <f t="shared" si="211"/>
        <v>1.4946962391513983</v>
      </c>
      <c r="Q507" s="150">
        <f t="shared" si="211"/>
        <v>1.1571841851494695</v>
      </c>
      <c r="R507" s="150">
        <f t="shared" si="211"/>
        <v>1.639344262295082</v>
      </c>
      <c r="S507" s="150">
        <f t="shared" si="211"/>
        <v>1.639344262295082</v>
      </c>
      <c r="T507" s="150">
        <f t="shared" si="211"/>
        <v>1.2054001928640308</v>
      </c>
      <c r="U507" s="150">
        <f t="shared" si="211"/>
        <v>1.253616200578592</v>
      </c>
      <c r="V507" s="150">
        <f t="shared" si="211"/>
        <v>1.3982642237222758</v>
      </c>
      <c r="W507" s="150">
        <f t="shared" si="211"/>
        <v>1.4946962391513983</v>
      </c>
      <c r="X507" s="150">
        <f t="shared" si="211"/>
        <v>1.3982642237222758</v>
      </c>
      <c r="Y507" s="150">
        <f t="shared" si="211"/>
        <v>0.96432015429122464</v>
      </c>
      <c r="Z507" s="150">
        <f t="shared" si="211"/>
        <v>1.5429122468659595</v>
      </c>
      <c r="AA507" s="150">
        <f t="shared" si="211"/>
        <v>6.0752169720347151</v>
      </c>
      <c r="AB507" s="150">
        <f t="shared" si="211"/>
        <v>6.6055930568948895</v>
      </c>
      <c r="AC507" s="150">
        <f t="shared" si="211"/>
        <v>7.0877531340405016</v>
      </c>
      <c r="AD507" s="150">
        <f t="shared" si="211"/>
        <v>7.0877531340405016</v>
      </c>
      <c r="AE507" s="150">
        <f t="shared" si="211"/>
        <v>7.2806171648987466</v>
      </c>
      <c r="AF507" s="150">
        <f t="shared" si="211"/>
        <v>6.2198649951783995</v>
      </c>
      <c r="AG507" s="150">
        <f t="shared" si="211"/>
        <v>6.943105110896818</v>
      </c>
      <c r="AH507" s="150">
        <f t="shared" si="211"/>
        <v>6.6538090646094501</v>
      </c>
      <c r="AI507" s="150">
        <f t="shared" si="211"/>
        <v>4.7733847637415625</v>
      </c>
      <c r="AJ507" s="150">
        <f t="shared" si="211"/>
        <v>3.8090646094503375</v>
      </c>
      <c r="AK507" s="150">
        <f t="shared" si="211"/>
        <v>2.073288331726133</v>
      </c>
      <c r="AL507" s="150">
        <f t="shared" si="211"/>
        <v>1.6875602700096433</v>
      </c>
      <c r="AM507" s="150">
        <f t="shared" si="211"/>
        <v>0.86788813886210225</v>
      </c>
      <c r="AN507" s="151">
        <f t="shared" si="211"/>
        <v>0.86788813886210225</v>
      </c>
      <c r="AO507" s="152">
        <f t="shared" si="211"/>
        <v>0.28929604628736738</v>
      </c>
      <c r="AP507" s="150">
        <f t="shared" si="211"/>
        <v>2.1697203471552555</v>
      </c>
      <c r="AQ507" s="151">
        <f t="shared" si="211"/>
        <v>1.6875602700096433</v>
      </c>
      <c r="AR507" s="153">
        <f t="shared" si="211"/>
        <v>4.7733847637415625</v>
      </c>
      <c r="AS507" s="154">
        <f t="shared" si="211"/>
        <v>42.671166827386692</v>
      </c>
      <c r="AT507" s="152">
        <f t="shared" si="211"/>
        <v>2.7965284474445515</v>
      </c>
      <c r="AU507" s="150">
        <f t="shared" si="211"/>
        <v>3.3751205400192865</v>
      </c>
      <c r="AV507" s="151">
        <f t="shared" si="211"/>
        <v>14.898746383799422</v>
      </c>
      <c r="AW507" s="154">
        <f t="shared" si="211"/>
        <v>4.243008678881389</v>
      </c>
      <c r="AX507" s="119"/>
      <c r="AY507" s="155"/>
      <c r="AZ507" s="156"/>
    </row>
    <row r="508" spans="1:52" s="91" customFormat="1" ht="16.5" hidden="1" customHeight="1" x14ac:dyDescent="0.2">
      <c r="A508" s="171">
        <v>220914</v>
      </c>
      <c r="B508" s="165" t="s">
        <v>200</v>
      </c>
      <c r="C508" s="165" t="s">
        <v>1224</v>
      </c>
      <c r="D508" s="172" t="s">
        <v>1225</v>
      </c>
      <c r="E508" s="122">
        <v>100</v>
      </c>
      <c r="F508" s="213">
        <f t="shared" si="208"/>
        <v>2074</v>
      </c>
      <c r="G508" s="189">
        <v>80</v>
      </c>
      <c r="H508" s="189">
        <v>43</v>
      </c>
      <c r="I508" s="189">
        <v>46</v>
      </c>
      <c r="J508" s="189">
        <v>36</v>
      </c>
      <c r="K508" s="189">
        <v>38</v>
      </c>
      <c r="L508" s="189">
        <v>23</v>
      </c>
      <c r="M508" s="189">
        <v>32</v>
      </c>
      <c r="N508" s="189">
        <v>22</v>
      </c>
      <c r="O508" s="189">
        <v>28</v>
      </c>
      <c r="P508" s="189">
        <v>31</v>
      </c>
      <c r="Q508" s="189">
        <v>24</v>
      </c>
      <c r="R508" s="189">
        <v>34</v>
      </c>
      <c r="S508" s="189">
        <v>34</v>
      </c>
      <c r="T508" s="189">
        <v>25</v>
      </c>
      <c r="U508" s="189">
        <v>26</v>
      </c>
      <c r="V508" s="189">
        <v>29</v>
      </c>
      <c r="W508" s="189">
        <v>31</v>
      </c>
      <c r="X508" s="189">
        <v>29</v>
      </c>
      <c r="Y508" s="189">
        <v>20</v>
      </c>
      <c r="Z508" s="189">
        <v>32</v>
      </c>
      <c r="AA508" s="189">
        <v>126</v>
      </c>
      <c r="AB508" s="189">
        <v>137</v>
      </c>
      <c r="AC508" s="189">
        <v>147</v>
      </c>
      <c r="AD508" s="189">
        <v>147</v>
      </c>
      <c r="AE508" s="189">
        <v>151</v>
      </c>
      <c r="AF508" s="189">
        <v>129</v>
      </c>
      <c r="AG508" s="189">
        <v>144</v>
      </c>
      <c r="AH508" s="189">
        <v>138</v>
      </c>
      <c r="AI508" s="189">
        <v>99</v>
      </c>
      <c r="AJ508" s="189">
        <v>79</v>
      </c>
      <c r="AK508" s="189">
        <v>43</v>
      </c>
      <c r="AL508" s="189">
        <v>35</v>
      </c>
      <c r="AM508" s="189">
        <v>18</v>
      </c>
      <c r="AN508" s="190">
        <v>18</v>
      </c>
      <c r="AO508" s="191">
        <v>6</v>
      </c>
      <c r="AP508" s="189">
        <v>45</v>
      </c>
      <c r="AQ508" s="190">
        <v>35</v>
      </c>
      <c r="AR508" s="192">
        <v>99</v>
      </c>
      <c r="AS508" s="193">
        <v>885</v>
      </c>
      <c r="AT508" s="191">
        <v>58</v>
      </c>
      <c r="AU508" s="189">
        <v>70</v>
      </c>
      <c r="AV508" s="190">
        <v>309</v>
      </c>
      <c r="AW508" s="194">
        <v>88</v>
      </c>
      <c r="AX508" s="119" t="s">
        <v>1071</v>
      </c>
      <c r="AY508" s="155" t="s">
        <v>88</v>
      </c>
      <c r="AZ508" s="156" t="s">
        <v>1226</v>
      </c>
    </row>
    <row r="509" spans="1:52" s="90" customFormat="1" ht="16.5" hidden="1" customHeight="1" x14ac:dyDescent="0.2">
      <c r="A509" s="139">
        <v>221000</v>
      </c>
      <c r="B509" s="140"/>
      <c r="C509" s="140"/>
      <c r="D509" s="195" t="s">
        <v>95</v>
      </c>
      <c r="E509" s="196"/>
      <c r="F509" s="143">
        <f t="shared" si="208"/>
        <v>77161</v>
      </c>
      <c r="G509" s="143">
        <f t="shared" ref="G509:AW509" si="212">+G511+G523+G531+G540+G543+G553</f>
        <v>1681</v>
      </c>
      <c r="H509" s="143">
        <f t="shared" si="212"/>
        <v>1635</v>
      </c>
      <c r="I509" s="143">
        <f t="shared" si="212"/>
        <v>1797</v>
      </c>
      <c r="J509" s="143">
        <f t="shared" si="212"/>
        <v>1746</v>
      </c>
      <c r="K509" s="143">
        <f t="shared" si="212"/>
        <v>1629</v>
      </c>
      <c r="L509" s="143">
        <f t="shared" si="212"/>
        <v>1626</v>
      </c>
      <c r="M509" s="143">
        <f t="shared" si="212"/>
        <v>1610</v>
      </c>
      <c r="N509" s="143">
        <f t="shared" si="212"/>
        <v>1544</v>
      </c>
      <c r="O509" s="143">
        <f t="shared" si="212"/>
        <v>1567</v>
      </c>
      <c r="P509" s="143">
        <f t="shared" si="212"/>
        <v>1518</v>
      </c>
      <c r="Q509" s="143">
        <f t="shared" si="212"/>
        <v>1574</v>
      </c>
      <c r="R509" s="143">
        <f t="shared" si="212"/>
        <v>1496</v>
      </c>
      <c r="S509" s="143">
        <f t="shared" si="212"/>
        <v>1504</v>
      </c>
      <c r="T509" s="143">
        <f t="shared" si="212"/>
        <v>1387</v>
      </c>
      <c r="U509" s="143">
        <f t="shared" si="212"/>
        <v>1388</v>
      </c>
      <c r="V509" s="143">
        <f t="shared" si="212"/>
        <v>1357</v>
      </c>
      <c r="W509" s="143">
        <f t="shared" si="212"/>
        <v>1313</v>
      </c>
      <c r="X509" s="143">
        <f t="shared" si="212"/>
        <v>1308</v>
      </c>
      <c r="Y509" s="143">
        <f t="shared" si="212"/>
        <v>1230</v>
      </c>
      <c r="Z509" s="143">
        <f t="shared" si="212"/>
        <v>1283</v>
      </c>
      <c r="AA509" s="143">
        <f t="shared" si="212"/>
        <v>5802</v>
      </c>
      <c r="AB509" s="143">
        <f t="shared" si="212"/>
        <v>5873</v>
      </c>
      <c r="AC509" s="143">
        <f t="shared" si="212"/>
        <v>5489</v>
      </c>
      <c r="AD509" s="143">
        <f>+AD511+AD523+AD531+AD540+AD543+AD553</f>
        <v>5303</v>
      </c>
      <c r="AE509" s="143">
        <f t="shared" si="212"/>
        <v>4860</v>
      </c>
      <c r="AF509" s="143">
        <f t="shared" si="212"/>
        <v>4238</v>
      </c>
      <c r="AG509" s="143">
        <f t="shared" si="212"/>
        <v>3945</v>
      </c>
      <c r="AH509" s="143">
        <f t="shared" si="212"/>
        <v>3826</v>
      </c>
      <c r="AI509" s="143">
        <f t="shared" si="212"/>
        <v>2896</v>
      </c>
      <c r="AJ509" s="143">
        <f t="shared" si="212"/>
        <v>1888</v>
      </c>
      <c r="AK509" s="143">
        <f t="shared" si="212"/>
        <v>1258</v>
      </c>
      <c r="AL509" s="143">
        <f t="shared" si="212"/>
        <v>807</v>
      </c>
      <c r="AM509" s="143">
        <f t="shared" si="212"/>
        <v>441</v>
      </c>
      <c r="AN509" s="143">
        <f t="shared" si="212"/>
        <v>342</v>
      </c>
      <c r="AO509" s="143">
        <f t="shared" si="212"/>
        <v>118</v>
      </c>
      <c r="AP509" s="143">
        <f t="shared" si="212"/>
        <v>763</v>
      </c>
      <c r="AQ509" s="143">
        <f t="shared" si="212"/>
        <v>918</v>
      </c>
      <c r="AR509" s="143">
        <f t="shared" si="212"/>
        <v>2042</v>
      </c>
      <c r="AS509" s="143">
        <f t="shared" si="212"/>
        <v>35824</v>
      </c>
      <c r="AT509" s="143">
        <f t="shared" si="212"/>
        <v>3632</v>
      </c>
      <c r="AU509" s="143">
        <f t="shared" si="212"/>
        <v>3162</v>
      </c>
      <c r="AV509" s="143">
        <f t="shared" si="212"/>
        <v>14753</v>
      </c>
      <c r="AW509" s="143">
        <f t="shared" si="212"/>
        <v>2753</v>
      </c>
      <c r="AX509" s="148"/>
      <c r="AY509" s="132"/>
      <c r="AZ509" s="133"/>
    </row>
    <row r="510" spans="1:52" s="183" customFormat="1" ht="16.5" hidden="1" customHeight="1" x14ac:dyDescent="0.2">
      <c r="A510" s="109"/>
      <c r="B510" s="104"/>
      <c r="C510" s="106"/>
      <c r="D510" s="105"/>
      <c r="E510" s="122"/>
      <c r="F510" s="149">
        <f t="shared" si="208"/>
        <v>100</v>
      </c>
      <c r="G510" s="150">
        <f>G$509*100/$F509</f>
        <v>2.1785617086351912</v>
      </c>
      <c r="H510" s="150">
        <f t="shared" ref="H510:AW510" si="213">H$509*100/$F509</f>
        <v>2.1189460997135861</v>
      </c>
      <c r="I510" s="150">
        <f t="shared" si="213"/>
        <v>2.3288967224375008</v>
      </c>
      <c r="J510" s="150">
        <f t="shared" si="213"/>
        <v>2.2628011560244166</v>
      </c>
      <c r="K510" s="150">
        <f t="shared" si="213"/>
        <v>2.1111701507238112</v>
      </c>
      <c r="L510" s="150">
        <f t="shared" si="213"/>
        <v>2.107282176228924</v>
      </c>
      <c r="M510" s="150">
        <f t="shared" si="213"/>
        <v>2.0865463122561918</v>
      </c>
      <c r="N510" s="150">
        <f t="shared" si="213"/>
        <v>2.0010108733686707</v>
      </c>
      <c r="O510" s="150">
        <f t="shared" si="213"/>
        <v>2.0308186778294735</v>
      </c>
      <c r="P510" s="150">
        <f t="shared" si="213"/>
        <v>1.9673150944129807</v>
      </c>
      <c r="Q510" s="150">
        <f t="shared" si="213"/>
        <v>2.039890618317544</v>
      </c>
      <c r="R510" s="150">
        <f t="shared" si="213"/>
        <v>1.9388032814504736</v>
      </c>
      <c r="S510" s="150">
        <f t="shared" si="213"/>
        <v>1.9491712134368397</v>
      </c>
      <c r="T510" s="150">
        <f t="shared" si="213"/>
        <v>1.7975402081362346</v>
      </c>
      <c r="U510" s="150">
        <f t="shared" si="213"/>
        <v>1.7988361996345303</v>
      </c>
      <c r="V510" s="150">
        <f t="shared" si="213"/>
        <v>1.7586604631873615</v>
      </c>
      <c r="W510" s="150">
        <f t="shared" si="213"/>
        <v>1.7016368372623476</v>
      </c>
      <c r="X510" s="150">
        <f t="shared" si="213"/>
        <v>1.6951568797708687</v>
      </c>
      <c r="Y510" s="150">
        <f t="shared" si="213"/>
        <v>1.5940695429037985</v>
      </c>
      <c r="Z510" s="150">
        <f t="shared" si="213"/>
        <v>1.6627570923134745</v>
      </c>
      <c r="AA510" s="150">
        <f t="shared" si="213"/>
        <v>7.5193426731120647</v>
      </c>
      <c r="AB510" s="150">
        <f t="shared" si="213"/>
        <v>7.6113580694910645</v>
      </c>
      <c r="AC510" s="150">
        <f t="shared" si="213"/>
        <v>7.1136973341454883</v>
      </c>
      <c r="AD510" s="150">
        <f t="shared" si="213"/>
        <v>6.8726429154624746</v>
      </c>
      <c r="AE510" s="150">
        <f t="shared" si="213"/>
        <v>6.2985186817174483</v>
      </c>
      <c r="AF510" s="150">
        <f t="shared" si="213"/>
        <v>5.4924119697774785</v>
      </c>
      <c r="AG510" s="150">
        <f t="shared" si="213"/>
        <v>5.1126864607768177</v>
      </c>
      <c r="AH510" s="150">
        <f t="shared" si="213"/>
        <v>4.9584634724796208</v>
      </c>
      <c r="AI510" s="150">
        <f t="shared" si="213"/>
        <v>3.7531913790645532</v>
      </c>
      <c r="AJ510" s="150">
        <f t="shared" si="213"/>
        <v>2.4468319487824162</v>
      </c>
      <c r="AK510" s="150">
        <f t="shared" si="213"/>
        <v>1.6303573048560802</v>
      </c>
      <c r="AL510" s="150">
        <f t="shared" si="213"/>
        <v>1.0458651391246874</v>
      </c>
      <c r="AM510" s="150">
        <f t="shared" si="213"/>
        <v>0.57153225074843506</v>
      </c>
      <c r="AN510" s="151">
        <f t="shared" si="213"/>
        <v>0.44322909241715375</v>
      </c>
      <c r="AO510" s="152">
        <f t="shared" si="213"/>
        <v>0.15292699679890101</v>
      </c>
      <c r="AP510" s="150">
        <f t="shared" si="213"/>
        <v>0.98884151319967339</v>
      </c>
      <c r="AQ510" s="151">
        <f t="shared" si="213"/>
        <v>1.1897201954355179</v>
      </c>
      <c r="AR510" s="153">
        <f t="shared" si="213"/>
        <v>2.6464146395199646</v>
      </c>
      <c r="AS510" s="154">
        <f t="shared" si="213"/>
        <v>46.427599434947709</v>
      </c>
      <c r="AT510" s="152">
        <f t="shared" si="213"/>
        <v>4.7070411218102413</v>
      </c>
      <c r="AU510" s="150">
        <f t="shared" si="213"/>
        <v>4.0979251176112284</v>
      </c>
      <c r="AV510" s="151">
        <f t="shared" si="213"/>
        <v>19.119762574357512</v>
      </c>
      <c r="AW510" s="154">
        <f t="shared" si="213"/>
        <v>3.5678645948082579</v>
      </c>
      <c r="AX510" s="119"/>
      <c r="AY510" s="155"/>
      <c r="AZ510" s="156"/>
    </row>
    <row r="511" spans="1:52" s="90" customFormat="1" ht="16.5" hidden="1" customHeight="1" x14ac:dyDescent="0.2">
      <c r="A511" s="158">
        <v>221001</v>
      </c>
      <c r="B511" s="158"/>
      <c r="C511" s="158" t="s">
        <v>22</v>
      </c>
      <c r="D511" s="158" t="s">
        <v>95</v>
      </c>
      <c r="E511" s="158">
        <f>SUM(E513:E522)</f>
        <v>99.999999999999986</v>
      </c>
      <c r="F511" s="158">
        <f t="shared" si="208"/>
        <v>30857</v>
      </c>
      <c r="G511" s="158">
        <v>643</v>
      </c>
      <c r="H511" s="158">
        <v>624</v>
      </c>
      <c r="I511" s="158">
        <v>677</v>
      </c>
      <c r="J511" s="158">
        <v>655</v>
      </c>
      <c r="K511" s="158">
        <v>625</v>
      </c>
      <c r="L511" s="158">
        <v>629</v>
      </c>
      <c r="M511" s="158">
        <v>618</v>
      </c>
      <c r="N511" s="158">
        <v>602</v>
      </c>
      <c r="O511" s="158">
        <v>616</v>
      </c>
      <c r="P511" s="158">
        <v>619</v>
      </c>
      <c r="Q511" s="158">
        <v>615</v>
      </c>
      <c r="R511" s="158">
        <f t="shared" ref="R511:AD511" si="214">+SUM(R513:R522)</f>
        <v>609</v>
      </c>
      <c r="S511" s="158">
        <f t="shared" si="214"/>
        <v>595</v>
      </c>
      <c r="T511" s="158">
        <f t="shared" si="214"/>
        <v>556</v>
      </c>
      <c r="U511" s="158">
        <f t="shared" si="214"/>
        <v>554</v>
      </c>
      <c r="V511" s="158">
        <f t="shared" si="214"/>
        <v>533</v>
      </c>
      <c r="W511" s="158">
        <f t="shared" si="214"/>
        <v>528</v>
      </c>
      <c r="X511" s="158">
        <f t="shared" si="214"/>
        <v>531</v>
      </c>
      <c r="Y511" s="158">
        <f t="shared" si="214"/>
        <v>519</v>
      </c>
      <c r="Z511" s="158">
        <f t="shared" si="214"/>
        <v>526</v>
      </c>
      <c r="AA511" s="158">
        <f t="shared" si="214"/>
        <v>2302</v>
      </c>
      <c r="AB511" s="158">
        <f t="shared" si="214"/>
        <v>2397</v>
      </c>
      <c r="AC511" s="158">
        <f t="shared" si="214"/>
        <v>2191</v>
      </c>
      <c r="AD511" s="158">
        <f t="shared" si="214"/>
        <v>2078</v>
      </c>
      <c r="AE511" s="158">
        <f t="shared" ref="AE511:AW511" si="215">+SUM(AE513:AE522)</f>
        <v>1925</v>
      </c>
      <c r="AF511" s="158">
        <f t="shared" si="215"/>
        <v>1712</v>
      </c>
      <c r="AG511" s="158">
        <f t="shared" si="215"/>
        <v>1566</v>
      </c>
      <c r="AH511" s="158">
        <f t="shared" si="215"/>
        <v>1591</v>
      </c>
      <c r="AI511" s="158">
        <f t="shared" si="215"/>
        <v>1196</v>
      </c>
      <c r="AJ511" s="158">
        <f t="shared" si="215"/>
        <v>804</v>
      </c>
      <c r="AK511" s="158">
        <f t="shared" si="215"/>
        <v>532</v>
      </c>
      <c r="AL511" s="158">
        <f t="shared" si="215"/>
        <v>346</v>
      </c>
      <c r="AM511" s="158">
        <f t="shared" si="215"/>
        <v>192</v>
      </c>
      <c r="AN511" s="158">
        <f t="shared" si="215"/>
        <v>151</v>
      </c>
      <c r="AO511" s="158">
        <f t="shared" si="215"/>
        <v>44</v>
      </c>
      <c r="AP511" s="158">
        <f t="shared" si="215"/>
        <v>293</v>
      </c>
      <c r="AQ511" s="158">
        <f t="shared" si="215"/>
        <v>350</v>
      </c>
      <c r="AR511" s="158">
        <f t="shared" si="215"/>
        <v>794</v>
      </c>
      <c r="AS511" s="158">
        <f t="shared" si="215"/>
        <v>14283</v>
      </c>
      <c r="AT511" s="158">
        <f t="shared" si="215"/>
        <v>1446</v>
      </c>
      <c r="AU511" s="158">
        <f t="shared" si="215"/>
        <v>1290</v>
      </c>
      <c r="AV511" s="158">
        <f t="shared" si="215"/>
        <v>5835</v>
      </c>
      <c r="AW511" s="158">
        <f t="shared" si="215"/>
        <v>937</v>
      </c>
      <c r="AX511" s="119"/>
      <c r="AY511" s="182"/>
      <c r="AZ511" s="162"/>
    </row>
    <row r="512" spans="1:52" s="180" customFormat="1" ht="16.5" hidden="1" customHeight="1" x14ac:dyDescent="0.2">
      <c r="A512" s="109"/>
      <c r="B512" s="104"/>
      <c r="C512" s="106"/>
      <c r="D512" s="105"/>
      <c r="E512" s="122"/>
      <c r="F512" s="149">
        <f t="shared" si="208"/>
        <v>99.999999999999986</v>
      </c>
      <c r="G512" s="150">
        <f>G$511*100/$F511</f>
        <v>2.083805943546035</v>
      </c>
      <c r="H512" s="150">
        <f t="shared" ref="H512:AW512" si="216">H$511*100/$F511</f>
        <v>2.0222315844054832</v>
      </c>
      <c r="I512" s="150">
        <f t="shared" si="216"/>
        <v>2.1939916388501799</v>
      </c>
      <c r="J512" s="150">
        <f t="shared" si="216"/>
        <v>2.1226950124769095</v>
      </c>
      <c r="K512" s="150">
        <f t="shared" si="216"/>
        <v>2.0254723401497228</v>
      </c>
      <c r="L512" s="150">
        <f t="shared" si="216"/>
        <v>2.0384353631266809</v>
      </c>
      <c r="M512" s="150">
        <f t="shared" si="216"/>
        <v>2.002787049940046</v>
      </c>
      <c r="N512" s="150">
        <f t="shared" si="216"/>
        <v>1.9509349580322131</v>
      </c>
      <c r="O512" s="150">
        <f t="shared" si="216"/>
        <v>1.9963055384515669</v>
      </c>
      <c r="P512" s="150">
        <f t="shared" si="216"/>
        <v>2.0060278056842855</v>
      </c>
      <c r="Q512" s="150">
        <f t="shared" si="216"/>
        <v>1.9930647827073273</v>
      </c>
      <c r="R512" s="150">
        <f t="shared" si="216"/>
        <v>1.9736202482418901</v>
      </c>
      <c r="S512" s="150">
        <f t="shared" si="216"/>
        <v>1.9282496678225363</v>
      </c>
      <c r="T512" s="150">
        <f t="shared" si="216"/>
        <v>1.8018601937971934</v>
      </c>
      <c r="U512" s="150">
        <f t="shared" si="216"/>
        <v>1.7953786823087143</v>
      </c>
      <c r="V512" s="150">
        <f t="shared" si="216"/>
        <v>1.7273228116796837</v>
      </c>
      <c r="W512" s="150">
        <f t="shared" si="216"/>
        <v>1.711119032958486</v>
      </c>
      <c r="X512" s="150">
        <f t="shared" si="216"/>
        <v>1.7208413001912046</v>
      </c>
      <c r="Y512" s="150">
        <f t="shared" si="216"/>
        <v>1.6819522312603299</v>
      </c>
      <c r="Z512" s="150">
        <f t="shared" si="216"/>
        <v>1.7046375214700069</v>
      </c>
      <c r="AA512" s="150">
        <f t="shared" si="216"/>
        <v>7.4602197232394598</v>
      </c>
      <c r="AB512" s="150">
        <f t="shared" si="216"/>
        <v>7.7680915189422173</v>
      </c>
      <c r="AC512" s="150">
        <f t="shared" si="216"/>
        <v>7.1004958356288688</v>
      </c>
      <c r="AD512" s="150">
        <f t="shared" si="216"/>
        <v>6.7342904365297986</v>
      </c>
      <c r="AE512" s="150">
        <f t="shared" si="216"/>
        <v>6.2384548076611468</v>
      </c>
      <c r="AF512" s="150">
        <f t="shared" si="216"/>
        <v>5.5481738341381206</v>
      </c>
      <c r="AG512" s="150">
        <f t="shared" si="216"/>
        <v>5.0750234954791456</v>
      </c>
      <c r="AH512" s="150">
        <f t="shared" si="216"/>
        <v>5.156042389085135</v>
      </c>
      <c r="AI512" s="150">
        <f t="shared" si="216"/>
        <v>3.8759438701105098</v>
      </c>
      <c r="AJ512" s="150">
        <f t="shared" si="216"/>
        <v>2.6055676183686036</v>
      </c>
      <c r="AK512" s="150">
        <f t="shared" si="216"/>
        <v>1.7240820559354442</v>
      </c>
      <c r="AL512" s="150">
        <f t="shared" si="216"/>
        <v>1.1213014875068865</v>
      </c>
      <c r="AM512" s="150">
        <f t="shared" si="216"/>
        <v>0.62222510289399491</v>
      </c>
      <c r="AN512" s="151">
        <f t="shared" si="216"/>
        <v>0.48935411738017304</v>
      </c>
      <c r="AO512" s="152">
        <f t="shared" si="216"/>
        <v>0.1425932527465405</v>
      </c>
      <c r="AP512" s="150">
        <f t="shared" si="216"/>
        <v>0.94954143306219008</v>
      </c>
      <c r="AQ512" s="151">
        <f t="shared" si="216"/>
        <v>1.1342645104838449</v>
      </c>
      <c r="AR512" s="153">
        <f t="shared" si="216"/>
        <v>2.5731600609262082</v>
      </c>
      <c r="AS512" s="154">
        <f t="shared" si="216"/>
        <v>46.28771429497359</v>
      </c>
      <c r="AT512" s="152">
        <f t="shared" si="216"/>
        <v>4.6861328061703986</v>
      </c>
      <c r="AU512" s="150">
        <f t="shared" si="216"/>
        <v>4.1805749100690281</v>
      </c>
      <c r="AV512" s="151">
        <f t="shared" si="216"/>
        <v>18.909809767637814</v>
      </c>
      <c r="AW512" s="154">
        <f t="shared" si="216"/>
        <v>3.0365881323524646</v>
      </c>
      <c r="AX512" s="119"/>
      <c r="AY512" s="155"/>
      <c r="AZ512" s="156"/>
    </row>
    <row r="513" spans="1:52" s="180" customFormat="1" ht="16.5" hidden="1" customHeight="1" x14ac:dyDescent="0.2">
      <c r="A513" s="171">
        <v>221001</v>
      </c>
      <c r="B513" s="165" t="s">
        <v>186</v>
      </c>
      <c r="C513" s="165" t="s">
        <v>1227</v>
      </c>
      <c r="D513" s="172" t="s">
        <v>1228</v>
      </c>
      <c r="E513" s="122">
        <v>77.169210968503094</v>
      </c>
      <c r="F513" s="213">
        <f t="shared" si="208"/>
        <v>23813</v>
      </c>
      <c r="G513" s="174">
        <v>495</v>
      </c>
      <c r="H513" s="174">
        <v>482</v>
      </c>
      <c r="I513" s="174">
        <v>524</v>
      </c>
      <c r="J513" s="174">
        <v>505</v>
      </c>
      <c r="K513" s="174">
        <v>483</v>
      </c>
      <c r="L513" s="174">
        <v>486</v>
      </c>
      <c r="M513" s="174">
        <v>478</v>
      </c>
      <c r="N513" s="174">
        <v>464</v>
      </c>
      <c r="O513" s="174">
        <v>476</v>
      </c>
      <c r="P513" s="174">
        <v>479</v>
      </c>
      <c r="Q513" s="174">
        <v>475</v>
      </c>
      <c r="R513" s="174">
        <v>470</v>
      </c>
      <c r="S513" s="174">
        <v>459</v>
      </c>
      <c r="T513" s="174">
        <v>428</v>
      </c>
      <c r="U513" s="174">
        <v>428</v>
      </c>
      <c r="V513" s="174">
        <v>411</v>
      </c>
      <c r="W513" s="174">
        <v>407</v>
      </c>
      <c r="X513" s="174">
        <v>410</v>
      </c>
      <c r="Y513" s="174">
        <v>401</v>
      </c>
      <c r="Z513" s="174">
        <v>406</v>
      </c>
      <c r="AA513" s="174">
        <v>1777</v>
      </c>
      <c r="AB513" s="174">
        <v>1850</v>
      </c>
      <c r="AC513" s="174">
        <v>1691</v>
      </c>
      <c r="AD513" s="174">
        <v>1602</v>
      </c>
      <c r="AE513" s="174">
        <v>1486</v>
      </c>
      <c r="AF513" s="174">
        <v>1319</v>
      </c>
      <c r="AG513" s="174">
        <v>1210</v>
      </c>
      <c r="AH513" s="174">
        <v>1227</v>
      </c>
      <c r="AI513" s="174">
        <v>922</v>
      </c>
      <c r="AJ513" s="174">
        <v>620</v>
      </c>
      <c r="AK513" s="174">
        <v>411</v>
      </c>
      <c r="AL513" s="174">
        <v>267</v>
      </c>
      <c r="AM513" s="174">
        <v>148</v>
      </c>
      <c r="AN513" s="175">
        <v>116</v>
      </c>
      <c r="AO513" s="176">
        <v>33</v>
      </c>
      <c r="AP513" s="174">
        <v>226</v>
      </c>
      <c r="AQ513" s="175">
        <v>270</v>
      </c>
      <c r="AR513" s="177">
        <v>612</v>
      </c>
      <c r="AS513" s="178">
        <v>11022</v>
      </c>
      <c r="AT513" s="176">
        <v>1116</v>
      </c>
      <c r="AU513" s="174">
        <v>995</v>
      </c>
      <c r="AV513" s="175">
        <v>4503</v>
      </c>
      <c r="AW513" s="178">
        <v>723</v>
      </c>
      <c r="AX513" s="119" t="s">
        <v>95</v>
      </c>
      <c r="AY513" s="155" t="s">
        <v>1229</v>
      </c>
      <c r="AZ513" s="156" t="s">
        <v>1230</v>
      </c>
    </row>
    <row r="514" spans="1:52" s="180" customFormat="1" ht="16.5" hidden="1" customHeight="1" x14ac:dyDescent="0.2">
      <c r="A514" s="171">
        <v>221001</v>
      </c>
      <c r="B514" s="165" t="s">
        <v>191</v>
      </c>
      <c r="C514" s="224" t="s">
        <v>1231</v>
      </c>
      <c r="D514" s="172" t="s">
        <v>1232</v>
      </c>
      <c r="E514" s="122">
        <v>0</v>
      </c>
      <c r="F514" s="213">
        <f t="shared" si="208"/>
        <v>0</v>
      </c>
      <c r="G514" s="174">
        <v>0</v>
      </c>
      <c r="H514" s="174">
        <v>0</v>
      </c>
      <c r="I514" s="174">
        <v>0</v>
      </c>
      <c r="J514" s="174">
        <v>0</v>
      </c>
      <c r="K514" s="174">
        <v>0</v>
      </c>
      <c r="L514" s="174">
        <v>0</v>
      </c>
      <c r="M514" s="174">
        <v>0</v>
      </c>
      <c r="N514" s="174">
        <v>0</v>
      </c>
      <c r="O514" s="174">
        <v>0</v>
      </c>
      <c r="P514" s="174">
        <v>0</v>
      </c>
      <c r="Q514" s="174">
        <v>0</v>
      </c>
      <c r="R514" s="174">
        <v>0</v>
      </c>
      <c r="S514" s="174">
        <v>0</v>
      </c>
      <c r="T514" s="174">
        <v>0</v>
      </c>
      <c r="U514" s="174">
        <v>0</v>
      </c>
      <c r="V514" s="174">
        <v>0</v>
      </c>
      <c r="W514" s="174">
        <v>0</v>
      </c>
      <c r="X514" s="174">
        <v>0</v>
      </c>
      <c r="Y514" s="174">
        <v>0</v>
      </c>
      <c r="Z514" s="174">
        <v>0</v>
      </c>
      <c r="AA514" s="174">
        <v>0</v>
      </c>
      <c r="AB514" s="174">
        <v>0</v>
      </c>
      <c r="AC514" s="174">
        <v>0</v>
      </c>
      <c r="AD514" s="174">
        <v>0</v>
      </c>
      <c r="AE514" s="174">
        <v>0</v>
      </c>
      <c r="AF514" s="174">
        <v>0</v>
      </c>
      <c r="AG514" s="174">
        <v>0</v>
      </c>
      <c r="AH514" s="174">
        <v>0</v>
      </c>
      <c r="AI514" s="174">
        <v>0</v>
      </c>
      <c r="AJ514" s="174">
        <v>0</v>
      </c>
      <c r="AK514" s="174">
        <v>0</v>
      </c>
      <c r="AL514" s="174">
        <v>0</v>
      </c>
      <c r="AM514" s="174">
        <v>0</v>
      </c>
      <c r="AN514" s="175">
        <v>0</v>
      </c>
      <c r="AO514" s="176">
        <v>0</v>
      </c>
      <c r="AP514" s="174">
        <v>0</v>
      </c>
      <c r="AQ514" s="175">
        <v>0</v>
      </c>
      <c r="AR514" s="177">
        <v>0</v>
      </c>
      <c r="AS514" s="178">
        <v>0</v>
      </c>
      <c r="AT514" s="176">
        <v>0</v>
      </c>
      <c r="AU514" s="174">
        <v>0</v>
      </c>
      <c r="AV514" s="175">
        <v>0</v>
      </c>
      <c r="AW514" s="178">
        <v>0</v>
      </c>
      <c r="AX514" s="119"/>
      <c r="AY514" s="155"/>
      <c r="AZ514" s="156"/>
    </row>
    <row r="515" spans="1:52" s="180" customFormat="1" ht="16.5" hidden="1" customHeight="1" x14ac:dyDescent="0.2">
      <c r="A515" s="171">
        <v>221001</v>
      </c>
      <c r="B515" s="165" t="s">
        <v>204</v>
      </c>
      <c r="C515" s="165" t="s">
        <v>1233</v>
      </c>
      <c r="D515" s="172" t="s">
        <v>1234</v>
      </c>
      <c r="E515" s="122">
        <v>2.4346644739194163</v>
      </c>
      <c r="F515" s="213">
        <f t="shared" si="208"/>
        <v>752</v>
      </c>
      <c r="G515" s="174">
        <v>16</v>
      </c>
      <c r="H515" s="174">
        <v>15</v>
      </c>
      <c r="I515" s="174">
        <v>16</v>
      </c>
      <c r="J515" s="174">
        <v>16</v>
      </c>
      <c r="K515" s="174">
        <v>15</v>
      </c>
      <c r="L515" s="174">
        <v>15</v>
      </c>
      <c r="M515" s="174">
        <v>15</v>
      </c>
      <c r="N515" s="174">
        <v>15</v>
      </c>
      <c r="O515" s="174">
        <v>15</v>
      </c>
      <c r="P515" s="174">
        <v>15</v>
      </c>
      <c r="Q515" s="174">
        <v>15</v>
      </c>
      <c r="R515" s="174">
        <v>15</v>
      </c>
      <c r="S515" s="174">
        <v>14</v>
      </c>
      <c r="T515" s="174">
        <v>14</v>
      </c>
      <c r="U515" s="174">
        <v>13</v>
      </c>
      <c r="V515" s="174">
        <v>13</v>
      </c>
      <c r="W515" s="174">
        <v>13</v>
      </c>
      <c r="X515" s="174">
        <v>13</v>
      </c>
      <c r="Y515" s="174">
        <v>13</v>
      </c>
      <c r="Z515" s="174">
        <v>13</v>
      </c>
      <c r="AA515" s="174">
        <v>56</v>
      </c>
      <c r="AB515" s="174">
        <v>58</v>
      </c>
      <c r="AC515" s="174">
        <v>53</v>
      </c>
      <c r="AD515" s="174">
        <v>51</v>
      </c>
      <c r="AE515" s="174">
        <v>47</v>
      </c>
      <c r="AF515" s="174">
        <v>42</v>
      </c>
      <c r="AG515" s="174">
        <v>38</v>
      </c>
      <c r="AH515" s="174">
        <v>39</v>
      </c>
      <c r="AI515" s="174">
        <v>29</v>
      </c>
      <c r="AJ515" s="174">
        <v>20</v>
      </c>
      <c r="AK515" s="174">
        <v>13</v>
      </c>
      <c r="AL515" s="174">
        <v>8</v>
      </c>
      <c r="AM515" s="174">
        <v>5</v>
      </c>
      <c r="AN515" s="175">
        <v>4</v>
      </c>
      <c r="AO515" s="176">
        <v>1</v>
      </c>
      <c r="AP515" s="174">
        <v>7</v>
      </c>
      <c r="AQ515" s="175">
        <v>9</v>
      </c>
      <c r="AR515" s="177">
        <v>19</v>
      </c>
      <c r="AS515" s="178">
        <v>348</v>
      </c>
      <c r="AT515" s="176">
        <v>35</v>
      </c>
      <c r="AU515" s="174">
        <v>31</v>
      </c>
      <c r="AV515" s="175">
        <v>142</v>
      </c>
      <c r="AW515" s="178">
        <v>23</v>
      </c>
      <c r="AX515" s="119" t="s">
        <v>95</v>
      </c>
      <c r="AY515" s="155" t="s">
        <v>95</v>
      </c>
      <c r="AZ515" s="156" t="s">
        <v>1235</v>
      </c>
    </row>
    <row r="516" spans="1:52" s="180" customFormat="1" ht="16.5" hidden="1" customHeight="1" x14ac:dyDescent="0.2">
      <c r="A516" s="171">
        <v>221001</v>
      </c>
      <c r="B516" s="165" t="s">
        <v>204</v>
      </c>
      <c r="C516" s="165" t="s">
        <v>1236</v>
      </c>
      <c r="D516" s="172" t="s">
        <v>1237</v>
      </c>
      <c r="E516" s="122">
        <v>2.488291444710593</v>
      </c>
      <c r="F516" s="213">
        <f t="shared" si="208"/>
        <v>770</v>
      </c>
      <c r="G516" s="174">
        <v>16</v>
      </c>
      <c r="H516" s="174">
        <v>16</v>
      </c>
      <c r="I516" s="174">
        <v>17</v>
      </c>
      <c r="J516" s="174">
        <v>16</v>
      </c>
      <c r="K516" s="174">
        <v>16</v>
      </c>
      <c r="L516" s="174">
        <v>16</v>
      </c>
      <c r="M516" s="174">
        <v>15</v>
      </c>
      <c r="N516" s="174">
        <v>15</v>
      </c>
      <c r="O516" s="174">
        <v>15</v>
      </c>
      <c r="P516" s="174">
        <v>15</v>
      </c>
      <c r="Q516" s="174">
        <v>15</v>
      </c>
      <c r="R516" s="174">
        <v>15</v>
      </c>
      <c r="S516" s="174">
        <v>15</v>
      </c>
      <c r="T516" s="174">
        <v>14</v>
      </c>
      <c r="U516" s="174">
        <v>14</v>
      </c>
      <c r="V516" s="174">
        <v>13</v>
      </c>
      <c r="W516" s="174">
        <v>13</v>
      </c>
      <c r="X516" s="174">
        <v>13</v>
      </c>
      <c r="Y516" s="174">
        <v>13</v>
      </c>
      <c r="Z516" s="174">
        <v>13</v>
      </c>
      <c r="AA516" s="174">
        <v>57</v>
      </c>
      <c r="AB516" s="174">
        <v>60</v>
      </c>
      <c r="AC516" s="174">
        <v>55</v>
      </c>
      <c r="AD516" s="174">
        <v>52</v>
      </c>
      <c r="AE516" s="174">
        <v>48</v>
      </c>
      <c r="AF516" s="174">
        <v>43</v>
      </c>
      <c r="AG516" s="174">
        <v>39</v>
      </c>
      <c r="AH516" s="174">
        <v>40</v>
      </c>
      <c r="AI516" s="174">
        <v>30</v>
      </c>
      <c r="AJ516" s="174">
        <v>20</v>
      </c>
      <c r="AK516" s="174">
        <v>13</v>
      </c>
      <c r="AL516" s="174">
        <v>9</v>
      </c>
      <c r="AM516" s="174">
        <v>5</v>
      </c>
      <c r="AN516" s="175">
        <v>4</v>
      </c>
      <c r="AO516" s="176">
        <v>1</v>
      </c>
      <c r="AP516" s="174">
        <v>7</v>
      </c>
      <c r="AQ516" s="175">
        <v>9</v>
      </c>
      <c r="AR516" s="177">
        <v>20</v>
      </c>
      <c r="AS516" s="178">
        <v>355</v>
      </c>
      <c r="AT516" s="176">
        <v>36</v>
      </c>
      <c r="AU516" s="174">
        <v>32</v>
      </c>
      <c r="AV516" s="175">
        <v>145</v>
      </c>
      <c r="AW516" s="178">
        <v>23</v>
      </c>
      <c r="AX516" s="119" t="s">
        <v>95</v>
      </c>
      <c r="AY516" s="155" t="s">
        <v>95</v>
      </c>
      <c r="AZ516" s="156" t="s">
        <v>1238</v>
      </c>
    </row>
    <row r="517" spans="1:52" s="183" customFormat="1" ht="16.5" hidden="1" customHeight="1" x14ac:dyDescent="0.2">
      <c r="A517" s="171">
        <v>221001</v>
      </c>
      <c r="B517" s="165" t="s">
        <v>204</v>
      </c>
      <c r="C517" s="165" t="s">
        <v>1239</v>
      </c>
      <c r="D517" s="172" t="s">
        <v>1240</v>
      </c>
      <c r="E517" s="122">
        <v>2.1343534374888278</v>
      </c>
      <c r="F517" s="213">
        <f t="shared" si="208"/>
        <v>655</v>
      </c>
      <c r="G517" s="174">
        <v>14</v>
      </c>
      <c r="H517" s="174">
        <v>13</v>
      </c>
      <c r="I517" s="174">
        <v>14</v>
      </c>
      <c r="J517" s="174">
        <v>14</v>
      </c>
      <c r="K517" s="174">
        <v>13</v>
      </c>
      <c r="L517" s="174">
        <v>13</v>
      </c>
      <c r="M517" s="174">
        <v>13</v>
      </c>
      <c r="N517" s="174">
        <v>13</v>
      </c>
      <c r="O517" s="174">
        <v>13</v>
      </c>
      <c r="P517" s="174">
        <v>13</v>
      </c>
      <c r="Q517" s="174">
        <v>13</v>
      </c>
      <c r="R517" s="174">
        <v>13</v>
      </c>
      <c r="S517" s="174">
        <v>13</v>
      </c>
      <c r="T517" s="174">
        <v>12</v>
      </c>
      <c r="U517" s="174">
        <v>12</v>
      </c>
      <c r="V517" s="174">
        <v>11</v>
      </c>
      <c r="W517" s="174">
        <v>11</v>
      </c>
      <c r="X517" s="174">
        <v>11</v>
      </c>
      <c r="Y517" s="174">
        <v>11</v>
      </c>
      <c r="Z517" s="174">
        <v>11</v>
      </c>
      <c r="AA517" s="174">
        <v>49</v>
      </c>
      <c r="AB517" s="174">
        <v>51</v>
      </c>
      <c r="AC517" s="174">
        <v>47</v>
      </c>
      <c r="AD517" s="174">
        <v>44</v>
      </c>
      <c r="AE517" s="174">
        <v>41</v>
      </c>
      <c r="AF517" s="174">
        <v>37</v>
      </c>
      <c r="AG517" s="174">
        <v>33</v>
      </c>
      <c r="AH517" s="174">
        <v>34</v>
      </c>
      <c r="AI517" s="174">
        <v>26</v>
      </c>
      <c r="AJ517" s="174">
        <v>17</v>
      </c>
      <c r="AK517" s="174">
        <v>11</v>
      </c>
      <c r="AL517" s="174">
        <v>7</v>
      </c>
      <c r="AM517" s="174">
        <v>4</v>
      </c>
      <c r="AN517" s="175">
        <v>3</v>
      </c>
      <c r="AO517" s="176">
        <v>1</v>
      </c>
      <c r="AP517" s="174">
        <v>6</v>
      </c>
      <c r="AQ517" s="175">
        <v>7</v>
      </c>
      <c r="AR517" s="177">
        <v>17</v>
      </c>
      <c r="AS517" s="178">
        <v>305</v>
      </c>
      <c r="AT517" s="176">
        <v>31</v>
      </c>
      <c r="AU517" s="174">
        <v>28</v>
      </c>
      <c r="AV517" s="175">
        <v>125</v>
      </c>
      <c r="AW517" s="178">
        <v>20</v>
      </c>
      <c r="AX517" s="119" t="s">
        <v>95</v>
      </c>
      <c r="AY517" s="155" t="s">
        <v>95</v>
      </c>
      <c r="AZ517" s="156" t="s">
        <v>1241</v>
      </c>
    </row>
    <row r="518" spans="1:52" s="183" customFormat="1" ht="16.5" hidden="1" customHeight="1" x14ac:dyDescent="0.2">
      <c r="A518" s="171">
        <v>221003</v>
      </c>
      <c r="B518" s="165" t="s">
        <v>191</v>
      </c>
      <c r="C518" s="165" t="s">
        <v>1242</v>
      </c>
      <c r="D518" s="172" t="s">
        <v>1243</v>
      </c>
      <c r="E518" s="122">
        <v>9.2667405527153122</v>
      </c>
      <c r="F518" s="213">
        <f t="shared" si="208"/>
        <v>2859</v>
      </c>
      <c r="G518" s="174">
        <v>60</v>
      </c>
      <c r="H518" s="174">
        <v>58</v>
      </c>
      <c r="I518" s="174">
        <v>63</v>
      </c>
      <c r="J518" s="174">
        <v>61</v>
      </c>
      <c r="K518" s="174">
        <v>58</v>
      </c>
      <c r="L518" s="174">
        <v>58</v>
      </c>
      <c r="M518" s="174">
        <v>57</v>
      </c>
      <c r="N518" s="174">
        <v>56</v>
      </c>
      <c r="O518" s="174">
        <v>57</v>
      </c>
      <c r="P518" s="174">
        <v>57</v>
      </c>
      <c r="Q518" s="174">
        <v>57</v>
      </c>
      <c r="R518" s="174">
        <v>56</v>
      </c>
      <c r="S518" s="174">
        <v>55</v>
      </c>
      <c r="T518" s="174">
        <v>52</v>
      </c>
      <c r="U518" s="174">
        <v>51</v>
      </c>
      <c r="V518" s="174">
        <v>49</v>
      </c>
      <c r="W518" s="174">
        <v>49</v>
      </c>
      <c r="X518" s="174">
        <v>49</v>
      </c>
      <c r="Y518" s="174">
        <v>48</v>
      </c>
      <c r="Z518" s="174">
        <v>49</v>
      </c>
      <c r="AA518" s="174">
        <v>213</v>
      </c>
      <c r="AB518" s="174">
        <v>222</v>
      </c>
      <c r="AC518" s="174">
        <v>203</v>
      </c>
      <c r="AD518" s="174">
        <v>193</v>
      </c>
      <c r="AE518" s="174">
        <v>178</v>
      </c>
      <c r="AF518" s="174">
        <v>159</v>
      </c>
      <c r="AG518" s="174">
        <v>145</v>
      </c>
      <c r="AH518" s="174">
        <v>147</v>
      </c>
      <c r="AI518" s="174">
        <v>111</v>
      </c>
      <c r="AJ518" s="174">
        <v>75</v>
      </c>
      <c r="AK518" s="174">
        <v>49</v>
      </c>
      <c r="AL518" s="174">
        <v>32</v>
      </c>
      <c r="AM518" s="174">
        <v>18</v>
      </c>
      <c r="AN518" s="175">
        <v>14</v>
      </c>
      <c r="AO518" s="176">
        <v>4</v>
      </c>
      <c r="AP518" s="174">
        <v>27</v>
      </c>
      <c r="AQ518" s="175">
        <v>32</v>
      </c>
      <c r="AR518" s="177">
        <v>74</v>
      </c>
      <c r="AS518" s="178">
        <v>1324</v>
      </c>
      <c r="AT518" s="176">
        <v>134</v>
      </c>
      <c r="AU518" s="174">
        <v>120</v>
      </c>
      <c r="AV518" s="175">
        <v>541</v>
      </c>
      <c r="AW518" s="178">
        <v>87</v>
      </c>
      <c r="AX518" s="119" t="s">
        <v>95</v>
      </c>
      <c r="AY518" s="155" t="s">
        <v>95</v>
      </c>
      <c r="AZ518" s="156" t="s">
        <v>1244</v>
      </c>
    </row>
    <row r="519" spans="1:52" s="183" customFormat="1" ht="16.5" hidden="1" customHeight="1" x14ac:dyDescent="0.2">
      <c r="A519" s="171">
        <v>221003</v>
      </c>
      <c r="B519" s="165" t="s">
        <v>204</v>
      </c>
      <c r="C519" s="165" t="s">
        <v>1245</v>
      </c>
      <c r="D519" s="172" t="s">
        <v>1246</v>
      </c>
      <c r="E519" s="122">
        <v>1.9734725251152978</v>
      </c>
      <c r="F519" s="213">
        <f t="shared" si="208"/>
        <v>606</v>
      </c>
      <c r="G519" s="174">
        <v>13</v>
      </c>
      <c r="H519" s="174">
        <v>12</v>
      </c>
      <c r="I519" s="174">
        <v>13</v>
      </c>
      <c r="J519" s="174">
        <v>13</v>
      </c>
      <c r="K519" s="174">
        <v>12</v>
      </c>
      <c r="L519" s="174">
        <v>12</v>
      </c>
      <c r="M519" s="174">
        <v>12</v>
      </c>
      <c r="N519" s="174">
        <v>12</v>
      </c>
      <c r="O519" s="174">
        <v>12</v>
      </c>
      <c r="P519" s="174">
        <v>12</v>
      </c>
      <c r="Q519" s="174">
        <v>12</v>
      </c>
      <c r="R519" s="174">
        <v>12</v>
      </c>
      <c r="S519" s="174">
        <v>12</v>
      </c>
      <c r="T519" s="174">
        <v>11</v>
      </c>
      <c r="U519" s="174">
        <v>11</v>
      </c>
      <c r="V519" s="174">
        <v>11</v>
      </c>
      <c r="W519" s="174">
        <v>10</v>
      </c>
      <c r="X519" s="174">
        <v>10</v>
      </c>
      <c r="Y519" s="174">
        <v>10</v>
      </c>
      <c r="Z519" s="174">
        <v>10</v>
      </c>
      <c r="AA519" s="174">
        <v>45</v>
      </c>
      <c r="AB519" s="174">
        <v>47</v>
      </c>
      <c r="AC519" s="174">
        <v>43</v>
      </c>
      <c r="AD519" s="174">
        <v>41</v>
      </c>
      <c r="AE519" s="174">
        <v>38</v>
      </c>
      <c r="AF519" s="174">
        <v>34</v>
      </c>
      <c r="AG519" s="174">
        <v>31</v>
      </c>
      <c r="AH519" s="174">
        <v>31</v>
      </c>
      <c r="AI519" s="174">
        <v>24</v>
      </c>
      <c r="AJ519" s="174">
        <v>16</v>
      </c>
      <c r="AK519" s="174">
        <v>10</v>
      </c>
      <c r="AL519" s="174">
        <v>7</v>
      </c>
      <c r="AM519" s="174">
        <v>4</v>
      </c>
      <c r="AN519" s="175">
        <v>3</v>
      </c>
      <c r="AO519" s="176">
        <v>1</v>
      </c>
      <c r="AP519" s="174">
        <v>6</v>
      </c>
      <c r="AQ519" s="175">
        <v>7</v>
      </c>
      <c r="AR519" s="177">
        <v>16</v>
      </c>
      <c r="AS519" s="178">
        <v>282</v>
      </c>
      <c r="AT519" s="176">
        <v>29</v>
      </c>
      <c r="AU519" s="174">
        <v>25</v>
      </c>
      <c r="AV519" s="175">
        <v>115</v>
      </c>
      <c r="AW519" s="178">
        <v>18</v>
      </c>
      <c r="AX519" s="119" t="s">
        <v>95</v>
      </c>
      <c r="AY519" s="155" t="s">
        <v>95</v>
      </c>
      <c r="AZ519" s="156" t="s">
        <v>1247</v>
      </c>
    </row>
    <row r="520" spans="1:52" s="183" customFormat="1" ht="16.5" hidden="1" customHeight="1" x14ac:dyDescent="0.2">
      <c r="A520" s="171">
        <v>221003</v>
      </c>
      <c r="B520" s="165" t="s">
        <v>204</v>
      </c>
      <c r="C520" s="165" t="s">
        <v>1248</v>
      </c>
      <c r="D520" s="172" t="s">
        <v>1249</v>
      </c>
      <c r="E520" s="122">
        <v>1.6159593865074544</v>
      </c>
      <c r="F520" s="213">
        <f t="shared" si="208"/>
        <v>500</v>
      </c>
      <c r="G520" s="174">
        <v>10</v>
      </c>
      <c r="H520" s="174">
        <v>10</v>
      </c>
      <c r="I520" s="174">
        <v>11</v>
      </c>
      <c r="J520" s="174">
        <v>11</v>
      </c>
      <c r="K520" s="174">
        <v>10</v>
      </c>
      <c r="L520" s="174">
        <v>10</v>
      </c>
      <c r="M520" s="174">
        <v>10</v>
      </c>
      <c r="N520" s="174">
        <v>10</v>
      </c>
      <c r="O520" s="174">
        <v>10</v>
      </c>
      <c r="P520" s="174">
        <v>10</v>
      </c>
      <c r="Q520" s="174">
        <v>10</v>
      </c>
      <c r="R520" s="174">
        <v>10</v>
      </c>
      <c r="S520" s="174">
        <v>10</v>
      </c>
      <c r="T520" s="174">
        <v>9</v>
      </c>
      <c r="U520" s="174">
        <v>9</v>
      </c>
      <c r="V520" s="174">
        <v>9</v>
      </c>
      <c r="W520" s="174">
        <v>9</v>
      </c>
      <c r="X520" s="174">
        <v>9</v>
      </c>
      <c r="Y520" s="174">
        <v>8</v>
      </c>
      <c r="Z520" s="174">
        <v>8</v>
      </c>
      <c r="AA520" s="174">
        <v>37</v>
      </c>
      <c r="AB520" s="174">
        <v>39</v>
      </c>
      <c r="AC520" s="174">
        <v>35</v>
      </c>
      <c r="AD520" s="174">
        <v>34</v>
      </c>
      <c r="AE520" s="174">
        <v>31</v>
      </c>
      <c r="AF520" s="174">
        <v>28</v>
      </c>
      <c r="AG520" s="174">
        <v>25</v>
      </c>
      <c r="AH520" s="174">
        <v>26</v>
      </c>
      <c r="AI520" s="174">
        <v>19</v>
      </c>
      <c r="AJ520" s="174">
        <v>13</v>
      </c>
      <c r="AK520" s="174">
        <v>9</v>
      </c>
      <c r="AL520" s="174">
        <v>6</v>
      </c>
      <c r="AM520" s="174">
        <v>3</v>
      </c>
      <c r="AN520" s="175">
        <v>2</v>
      </c>
      <c r="AO520" s="176">
        <v>1</v>
      </c>
      <c r="AP520" s="174">
        <v>5</v>
      </c>
      <c r="AQ520" s="175">
        <v>6</v>
      </c>
      <c r="AR520" s="177">
        <v>13</v>
      </c>
      <c r="AS520" s="178">
        <v>231</v>
      </c>
      <c r="AT520" s="176">
        <v>23</v>
      </c>
      <c r="AU520" s="174">
        <v>21</v>
      </c>
      <c r="AV520" s="175">
        <v>94</v>
      </c>
      <c r="AW520" s="178">
        <v>15</v>
      </c>
      <c r="AX520" s="119" t="s">
        <v>95</v>
      </c>
      <c r="AY520" s="155" t="s">
        <v>95</v>
      </c>
      <c r="AZ520" s="156" t="s">
        <v>1250</v>
      </c>
    </row>
    <row r="521" spans="1:52" s="183" customFormat="1" ht="16.5" hidden="1" customHeight="1" x14ac:dyDescent="0.2">
      <c r="A521" s="171">
        <v>221004</v>
      </c>
      <c r="B521" s="165" t="s">
        <v>204</v>
      </c>
      <c r="C521" s="165" t="s">
        <v>1251</v>
      </c>
      <c r="D521" s="172" t="s">
        <v>1252</v>
      </c>
      <c r="E521" s="122">
        <v>1.6767366200707876</v>
      </c>
      <c r="F521" s="213">
        <f t="shared" si="208"/>
        <v>516</v>
      </c>
      <c r="G521" s="174">
        <v>11</v>
      </c>
      <c r="H521" s="174">
        <v>10</v>
      </c>
      <c r="I521" s="174">
        <v>11</v>
      </c>
      <c r="J521" s="174">
        <v>11</v>
      </c>
      <c r="K521" s="174">
        <v>10</v>
      </c>
      <c r="L521" s="174">
        <v>11</v>
      </c>
      <c r="M521" s="174">
        <v>10</v>
      </c>
      <c r="N521" s="174">
        <v>10</v>
      </c>
      <c r="O521" s="174">
        <v>10</v>
      </c>
      <c r="P521" s="174">
        <v>10</v>
      </c>
      <c r="Q521" s="174">
        <v>10</v>
      </c>
      <c r="R521" s="174">
        <v>10</v>
      </c>
      <c r="S521" s="174">
        <v>10</v>
      </c>
      <c r="T521" s="174">
        <v>9</v>
      </c>
      <c r="U521" s="174">
        <v>9</v>
      </c>
      <c r="V521" s="174">
        <v>9</v>
      </c>
      <c r="W521" s="174">
        <v>9</v>
      </c>
      <c r="X521" s="174">
        <v>9</v>
      </c>
      <c r="Y521" s="174">
        <v>9</v>
      </c>
      <c r="Z521" s="174">
        <v>9</v>
      </c>
      <c r="AA521" s="174">
        <v>39</v>
      </c>
      <c r="AB521" s="174">
        <v>40</v>
      </c>
      <c r="AC521" s="174">
        <v>37</v>
      </c>
      <c r="AD521" s="174">
        <v>35</v>
      </c>
      <c r="AE521" s="174">
        <v>32</v>
      </c>
      <c r="AF521" s="174">
        <v>29</v>
      </c>
      <c r="AG521" s="174">
        <v>26</v>
      </c>
      <c r="AH521" s="174">
        <v>27</v>
      </c>
      <c r="AI521" s="174">
        <v>20</v>
      </c>
      <c r="AJ521" s="174">
        <v>13</v>
      </c>
      <c r="AK521" s="174">
        <v>9</v>
      </c>
      <c r="AL521" s="174">
        <v>6</v>
      </c>
      <c r="AM521" s="174">
        <v>3</v>
      </c>
      <c r="AN521" s="175">
        <v>3</v>
      </c>
      <c r="AO521" s="176">
        <v>1</v>
      </c>
      <c r="AP521" s="174">
        <v>5</v>
      </c>
      <c r="AQ521" s="175">
        <v>6</v>
      </c>
      <c r="AR521" s="177">
        <v>13</v>
      </c>
      <c r="AS521" s="178">
        <v>239</v>
      </c>
      <c r="AT521" s="176">
        <v>24</v>
      </c>
      <c r="AU521" s="174">
        <v>22</v>
      </c>
      <c r="AV521" s="175">
        <v>98</v>
      </c>
      <c r="AW521" s="178">
        <v>16</v>
      </c>
      <c r="AX521" s="119" t="s">
        <v>95</v>
      </c>
      <c r="AY521" s="155" t="s">
        <v>95</v>
      </c>
      <c r="AZ521" s="156" t="s">
        <v>1253</v>
      </c>
    </row>
    <row r="522" spans="1:52" s="183" customFormat="1" ht="16.5" hidden="1" customHeight="1" x14ac:dyDescent="0.2">
      <c r="A522" s="171">
        <v>221005</v>
      </c>
      <c r="B522" s="165" t="s">
        <v>204</v>
      </c>
      <c r="C522" s="165" t="s">
        <v>1254</v>
      </c>
      <c r="D522" s="172" t="s">
        <v>1255</v>
      </c>
      <c r="E522" s="122">
        <v>1.240570590969218</v>
      </c>
      <c r="F522" s="213">
        <f t="shared" si="208"/>
        <v>386</v>
      </c>
      <c r="G522" s="174">
        <v>8</v>
      </c>
      <c r="H522" s="174">
        <v>8</v>
      </c>
      <c r="I522" s="174">
        <v>8</v>
      </c>
      <c r="J522" s="174">
        <v>8</v>
      </c>
      <c r="K522" s="174">
        <v>8</v>
      </c>
      <c r="L522" s="174">
        <v>8</v>
      </c>
      <c r="M522" s="174">
        <v>8</v>
      </c>
      <c r="N522" s="174">
        <v>7</v>
      </c>
      <c r="O522" s="174">
        <v>8</v>
      </c>
      <c r="P522" s="174">
        <v>8</v>
      </c>
      <c r="Q522" s="174">
        <v>8</v>
      </c>
      <c r="R522" s="174">
        <v>8</v>
      </c>
      <c r="S522" s="174">
        <v>7</v>
      </c>
      <c r="T522" s="174">
        <v>7</v>
      </c>
      <c r="U522" s="174">
        <v>7</v>
      </c>
      <c r="V522" s="174">
        <v>7</v>
      </c>
      <c r="W522" s="174">
        <v>7</v>
      </c>
      <c r="X522" s="174">
        <v>7</v>
      </c>
      <c r="Y522" s="174">
        <v>6</v>
      </c>
      <c r="Z522" s="174">
        <v>7</v>
      </c>
      <c r="AA522" s="174">
        <v>29</v>
      </c>
      <c r="AB522" s="174">
        <v>30</v>
      </c>
      <c r="AC522" s="174">
        <v>27</v>
      </c>
      <c r="AD522" s="174">
        <v>26</v>
      </c>
      <c r="AE522" s="174">
        <v>24</v>
      </c>
      <c r="AF522" s="174">
        <v>21</v>
      </c>
      <c r="AG522" s="174">
        <v>19</v>
      </c>
      <c r="AH522" s="174">
        <v>20</v>
      </c>
      <c r="AI522" s="174">
        <v>15</v>
      </c>
      <c r="AJ522" s="174">
        <v>10</v>
      </c>
      <c r="AK522" s="174">
        <v>7</v>
      </c>
      <c r="AL522" s="174">
        <v>4</v>
      </c>
      <c r="AM522" s="174">
        <v>2</v>
      </c>
      <c r="AN522" s="175">
        <v>2</v>
      </c>
      <c r="AO522" s="176">
        <v>1</v>
      </c>
      <c r="AP522" s="174">
        <v>4</v>
      </c>
      <c r="AQ522" s="175">
        <v>4</v>
      </c>
      <c r="AR522" s="177">
        <v>10</v>
      </c>
      <c r="AS522" s="178">
        <v>177</v>
      </c>
      <c r="AT522" s="176">
        <v>18</v>
      </c>
      <c r="AU522" s="174">
        <v>16</v>
      </c>
      <c r="AV522" s="175">
        <v>72</v>
      </c>
      <c r="AW522" s="178">
        <v>12</v>
      </c>
      <c r="AX522" s="119" t="s">
        <v>95</v>
      </c>
      <c r="AY522" s="155" t="s">
        <v>99</v>
      </c>
      <c r="AZ522" s="156" t="s">
        <v>1256</v>
      </c>
    </row>
    <row r="523" spans="1:52" s="90" customFormat="1" ht="16.5" hidden="1" customHeight="1" x14ac:dyDescent="0.2">
      <c r="A523" s="158">
        <v>221002</v>
      </c>
      <c r="B523" s="158"/>
      <c r="C523" s="158" t="s">
        <v>22</v>
      </c>
      <c r="D523" s="158" t="s">
        <v>96</v>
      </c>
      <c r="E523" s="158">
        <f>SUM(E525:E530)</f>
        <v>100</v>
      </c>
      <c r="F523" s="158">
        <f t="shared" si="208"/>
        <v>12750</v>
      </c>
      <c r="G523" s="158">
        <v>361</v>
      </c>
      <c r="H523" s="158">
        <v>276</v>
      </c>
      <c r="I523" s="158">
        <v>317</v>
      </c>
      <c r="J523" s="158">
        <v>295</v>
      </c>
      <c r="K523" s="158">
        <v>273</v>
      </c>
      <c r="L523" s="158">
        <v>282</v>
      </c>
      <c r="M523" s="158">
        <v>277</v>
      </c>
      <c r="N523" s="158">
        <v>223</v>
      </c>
      <c r="O523" s="158">
        <v>272</v>
      </c>
      <c r="P523" s="158">
        <v>233</v>
      </c>
      <c r="Q523" s="158">
        <v>253</v>
      </c>
      <c r="R523" s="158">
        <f t="shared" ref="R523:AD523" si="217">+SUM(R525:R530)</f>
        <v>237</v>
      </c>
      <c r="S523" s="158">
        <f t="shared" si="217"/>
        <v>244</v>
      </c>
      <c r="T523" s="158">
        <f t="shared" si="217"/>
        <v>229</v>
      </c>
      <c r="U523" s="158">
        <f t="shared" si="217"/>
        <v>219</v>
      </c>
      <c r="V523" s="158">
        <f t="shared" si="217"/>
        <v>230</v>
      </c>
      <c r="W523" s="158">
        <f t="shared" si="217"/>
        <v>217</v>
      </c>
      <c r="X523" s="158">
        <f t="shared" si="217"/>
        <v>201</v>
      </c>
      <c r="Y523" s="158">
        <f t="shared" si="217"/>
        <v>203</v>
      </c>
      <c r="Z523" s="158">
        <f t="shared" si="217"/>
        <v>202</v>
      </c>
      <c r="AA523" s="158">
        <f t="shared" si="217"/>
        <v>983</v>
      </c>
      <c r="AB523" s="158">
        <f t="shared" si="217"/>
        <v>919</v>
      </c>
      <c r="AC523" s="158">
        <f t="shared" si="217"/>
        <v>876</v>
      </c>
      <c r="AD523" s="158">
        <f t="shared" si="217"/>
        <v>879</v>
      </c>
      <c r="AE523" s="158">
        <f t="shared" ref="AE523:AW523" si="218">+SUM(AE525:AE530)</f>
        <v>898</v>
      </c>
      <c r="AF523" s="158">
        <f t="shared" si="218"/>
        <v>711</v>
      </c>
      <c r="AG523" s="158">
        <f t="shared" si="218"/>
        <v>634</v>
      </c>
      <c r="AH523" s="158">
        <f t="shared" si="218"/>
        <v>591</v>
      </c>
      <c r="AI523" s="158">
        <f t="shared" si="218"/>
        <v>449</v>
      </c>
      <c r="AJ523" s="158">
        <f t="shared" si="218"/>
        <v>296</v>
      </c>
      <c r="AK523" s="158">
        <f t="shared" si="218"/>
        <v>203</v>
      </c>
      <c r="AL523" s="158">
        <f t="shared" si="218"/>
        <v>138</v>
      </c>
      <c r="AM523" s="158">
        <f t="shared" si="218"/>
        <v>75</v>
      </c>
      <c r="AN523" s="158">
        <f t="shared" si="218"/>
        <v>54</v>
      </c>
      <c r="AO523" s="158">
        <f t="shared" si="218"/>
        <v>26</v>
      </c>
      <c r="AP523" s="158">
        <f t="shared" si="218"/>
        <v>171</v>
      </c>
      <c r="AQ523" s="158">
        <f t="shared" si="218"/>
        <v>190</v>
      </c>
      <c r="AR523" s="158">
        <f t="shared" si="218"/>
        <v>435</v>
      </c>
      <c r="AS523" s="158">
        <f t="shared" si="218"/>
        <v>5919</v>
      </c>
      <c r="AT523" s="158">
        <f t="shared" si="218"/>
        <v>558</v>
      </c>
      <c r="AU523" s="158">
        <f t="shared" si="218"/>
        <v>510</v>
      </c>
      <c r="AV523" s="158">
        <f t="shared" si="218"/>
        <v>2498</v>
      </c>
      <c r="AW523" s="158">
        <f t="shared" si="218"/>
        <v>350</v>
      </c>
      <c r="AX523" s="119"/>
      <c r="AY523" s="182"/>
      <c r="AZ523" s="162"/>
    </row>
    <row r="524" spans="1:52" s="180" customFormat="1" ht="16.5" hidden="1" customHeight="1" x14ac:dyDescent="0.2">
      <c r="A524" s="109"/>
      <c r="B524" s="104"/>
      <c r="C524" s="106"/>
      <c r="D524" s="105"/>
      <c r="E524" s="122"/>
      <c r="F524" s="149">
        <f t="shared" si="208"/>
        <v>100.00000000000001</v>
      </c>
      <c r="G524" s="150">
        <f>G$523*100/$F523</f>
        <v>2.831372549019608</v>
      </c>
      <c r="H524" s="150">
        <f t="shared" ref="H524:AW524" si="219">H$523*100/$F523</f>
        <v>2.164705882352941</v>
      </c>
      <c r="I524" s="150">
        <f t="shared" si="219"/>
        <v>2.4862745098039216</v>
      </c>
      <c r="J524" s="150">
        <f t="shared" si="219"/>
        <v>2.3137254901960786</v>
      </c>
      <c r="K524" s="150">
        <f t="shared" si="219"/>
        <v>2.1411764705882352</v>
      </c>
      <c r="L524" s="150">
        <f t="shared" si="219"/>
        <v>2.2117647058823531</v>
      </c>
      <c r="M524" s="150">
        <f t="shared" si="219"/>
        <v>2.172549019607843</v>
      </c>
      <c r="N524" s="150">
        <f t="shared" si="219"/>
        <v>1.7490196078431373</v>
      </c>
      <c r="O524" s="150">
        <f t="shared" si="219"/>
        <v>2.1333333333333333</v>
      </c>
      <c r="P524" s="150">
        <f t="shared" si="219"/>
        <v>1.8274509803921568</v>
      </c>
      <c r="Q524" s="150">
        <f t="shared" si="219"/>
        <v>1.9843137254901961</v>
      </c>
      <c r="R524" s="150">
        <f t="shared" si="219"/>
        <v>1.8588235294117648</v>
      </c>
      <c r="S524" s="150">
        <f t="shared" si="219"/>
        <v>1.9137254901960785</v>
      </c>
      <c r="T524" s="150">
        <f t="shared" si="219"/>
        <v>1.7960784313725491</v>
      </c>
      <c r="U524" s="150">
        <f t="shared" si="219"/>
        <v>1.7176470588235293</v>
      </c>
      <c r="V524" s="150">
        <f t="shared" si="219"/>
        <v>1.803921568627451</v>
      </c>
      <c r="W524" s="150">
        <f t="shared" si="219"/>
        <v>1.7019607843137254</v>
      </c>
      <c r="X524" s="150">
        <f t="shared" si="219"/>
        <v>1.5764705882352941</v>
      </c>
      <c r="Y524" s="150">
        <f t="shared" si="219"/>
        <v>1.5921568627450979</v>
      </c>
      <c r="Z524" s="150">
        <f t="shared" si="219"/>
        <v>1.584313725490196</v>
      </c>
      <c r="AA524" s="150">
        <f t="shared" si="219"/>
        <v>7.7098039215686276</v>
      </c>
      <c r="AB524" s="150">
        <f t="shared" si="219"/>
        <v>7.2078431372549021</v>
      </c>
      <c r="AC524" s="150">
        <f t="shared" si="219"/>
        <v>6.8705882352941172</v>
      </c>
      <c r="AD524" s="150">
        <f t="shared" si="219"/>
        <v>6.8941176470588239</v>
      </c>
      <c r="AE524" s="150">
        <f t="shared" si="219"/>
        <v>7.0431372549019606</v>
      </c>
      <c r="AF524" s="150">
        <f t="shared" si="219"/>
        <v>5.5764705882352938</v>
      </c>
      <c r="AG524" s="150">
        <f t="shared" si="219"/>
        <v>4.9725490196078432</v>
      </c>
      <c r="AH524" s="150">
        <f t="shared" si="219"/>
        <v>4.6352941176470592</v>
      </c>
      <c r="AI524" s="150">
        <f t="shared" si="219"/>
        <v>3.5215686274509803</v>
      </c>
      <c r="AJ524" s="150">
        <f t="shared" si="219"/>
        <v>2.3215686274509806</v>
      </c>
      <c r="AK524" s="150">
        <f t="shared" si="219"/>
        <v>1.5921568627450979</v>
      </c>
      <c r="AL524" s="150">
        <f t="shared" si="219"/>
        <v>1.0823529411764705</v>
      </c>
      <c r="AM524" s="150">
        <f t="shared" si="219"/>
        <v>0.58823529411764708</v>
      </c>
      <c r="AN524" s="151">
        <f t="shared" si="219"/>
        <v>0.42352941176470588</v>
      </c>
      <c r="AO524" s="152">
        <f t="shared" si="219"/>
        <v>0.20392156862745098</v>
      </c>
      <c r="AP524" s="150">
        <f t="shared" si="219"/>
        <v>1.3411764705882352</v>
      </c>
      <c r="AQ524" s="151">
        <f t="shared" si="219"/>
        <v>1.4901960784313726</v>
      </c>
      <c r="AR524" s="153">
        <f t="shared" si="219"/>
        <v>3.4117647058823528</v>
      </c>
      <c r="AS524" s="154">
        <f t="shared" si="219"/>
        <v>46.423529411764704</v>
      </c>
      <c r="AT524" s="152">
        <f t="shared" si="219"/>
        <v>4.3764705882352946</v>
      </c>
      <c r="AU524" s="150">
        <f t="shared" si="219"/>
        <v>4</v>
      </c>
      <c r="AV524" s="151">
        <f t="shared" si="219"/>
        <v>19.592156862745099</v>
      </c>
      <c r="AW524" s="154">
        <f t="shared" si="219"/>
        <v>2.7450980392156863</v>
      </c>
      <c r="AX524" s="119"/>
      <c r="AY524" s="155"/>
      <c r="AZ524" s="156"/>
    </row>
    <row r="525" spans="1:52" s="180" customFormat="1" ht="16.5" hidden="1" customHeight="1" x14ac:dyDescent="0.2">
      <c r="A525" s="171">
        <v>221002</v>
      </c>
      <c r="B525" s="165" t="s">
        <v>191</v>
      </c>
      <c r="C525" s="165" t="s">
        <v>1257</v>
      </c>
      <c r="D525" s="172" t="s">
        <v>1258</v>
      </c>
      <c r="E525" s="122">
        <v>37.183120768382935</v>
      </c>
      <c r="F525" s="213">
        <f t="shared" si="208"/>
        <v>4743</v>
      </c>
      <c r="G525" s="174">
        <v>134</v>
      </c>
      <c r="H525" s="174">
        <v>103</v>
      </c>
      <c r="I525" s="174">
        <v>117</v>
      </c>
      <c r="J525" s="174">
        <v>110</v>
      </c>
      <c r="K525" s="174">
        <v>101</v>
      </c>
      <c r="L525" s="174">
        <v>105</v>
      </c>
      <c r="M525" s="174">
        <v>103</v>
      </c>
      <c r="N525" s="174">
        <v>82</v>
      </c>
      <c r="O525" s="174">
        <v>101</v>
      </c>
      <c r="P525" s="174">
        <v>87</v>
      </c>
      <c r="Q525" s="174">
        <v>95</v>
      </c>
      <c r="R525" s="174">
        <v>87</v>
      </c>
      <c r="S525" s="174">
        <v>91</v>
      </c>
      <c r="T525" s="174">
        <v>85</v>
      </c>
      <c r="U525" s="174">
        <v>82</v>
      </c>
      <c r="V525" s="174">
        <v>86</v>
      </c>
      <c r="W525" s="174">
        <v>80</v>
      </c>
      <c r="X525" s="174">
        <v>76</v>
      </c>
      <c r="Y525" s="174">
        <v>76</v>
      </c>
      <c r="Z525" s="174">
        <v>76</v>
      </c>
      <c r="AA525" s="174">
        <v>366</v>
      </c>
      <c r="AB525" s="174">
        <v>342</v>
      </c>
      <c r="AC525" s="174">
        <v>325</v>
      </c>
      <c r="AD525" s="174">
        <v>327</v>
      </c>
      <c r="AE525" s="174">
        <v>335</v>
      </c>
      <c r="AF525" s="174">
        <v>264</v>
      </c>
      <c r="AG525" s="174">
        <v>236</v>
      </c>
      <c r="AH525" s="174">
        <v>220</v>
      </c>
      <c r="AI525" s="174">
        <v>166</v>
      </c>
      <c r="AJ525" s="174">
        <v>111</v>
      </c>
      <c r="AK525" s="174">
        <v>76</v>
      </c>
      <c r="AL525" s="174">
        <v>51</v>
      </c>
      <c r="AM525" s="174">
        <v>27</v>
      </c>
      <c r="AN525" s="175">
        <v>20</v>
      </c>
      <c r="AO525" s="176">
        <v>9</v>
      </c>
      <c r="AP525" s="174">
        <v>65</v>
      </c>
      <c r="AQ525" s="175">
        <v>71</v>
      </c>
      <c r="AR525" s="177">
        <v>162</v>
      </c>
      <c r="AS525" s="178">
        <v>2200</v>
      </c>
      <c r="AT525" s="176">
        <v>208</v>
      </c>
      <c r="AU525" s="174">
        <v>191</v>
      </c>
      <c r="AV525" s="175">
        <v>928</v>
      </c>
      <c r="AW525" s="178">
        <v>131</v>
      </c>
      <c r="AX525" s="119" t="s">
        <v>95</v>
      </c>
      <c r="AY525" s="155" t="s">
        <v>96</v>
      </c>
      <c r="AZ525" s="156" t="s">
        <v>1259</v>
      </c>
    </row>
    <row r="526" spans="1:52" s="180" customFormat="1" ht="16.5" hidden="1" customHeight="1" x14ac:dyDescent="0.2">
      <c r="A526" s="171">
        <v>221002</v>
      </c>
      <c r="B526" s="165" t="s">
        <v>204</v>
      </c>
      <c r="C526" s="165" t="s">
        <v>1260</v>
      </c>
      <c r="D526" s="172" t="s">
        <v>1261</v>
      </c>
      <c r="E526" s="122">
        <v>6.1250196819398521</v>
      </c>
      <c r="F526" s="213">
        <f t="shared" si="208"/>
        <v>779</v>
      </c>
      <c r="G526" s="174">
        <v>22</v>
      </c>
      <c r="H526" s="174">
        <v>17</v>
      </c>
      <c r="I526" s="174">
        <v>19</v>
      </c>
      <c r="J526" s="174">
        <v>18</v>
      </c>
      <c r="K526" s="174">
        <v>17</v>
      </c>
      <c r="L526" s="174">
        <v>17</v>
      </c>
      <c r="M526" s="174">
        <v>17</v>
      </c>
      <c r="N526" s="174">
        <v>14</v>
      </c>
      <c r="O526" s="174">
        <v>17</v>
      </c>
      <c r="P526" s="174">
        <v>14</v>
      </c>
      <c r="Q526" s="174">
        <v>15</v>
      </c>
      <c r="R526" s="174">
        <v>15</v>
      </c>
      <c r="S526" s="174">
        <v>15</v>
      </c>
      <c r="T526" s="174">
        <v>14</v>
      </c>
      <c r="U526" s="174">
        <v>13</v>
      </c>
      <c r="V526" s="174">
        <v>14</v>
      </c>
      <c r="W526" s="174">
        <v>13</v>
      </c>
      <c r="X526" s="174">
        <v>12</v>
      </c>
      <c r="Y526" s="174">
        <v>12</v>
      </c>
      <c r="Z526" s="174">
        <v>12</v>
      </c>
      <c r="AA526" s="174">
        <v>60</v>
      </c>
      <c r="AB526" s="174">
        <v>56</v>
      </c>
      <c r="AC526" s="174">
        <v>54</v>
      </c>
      <c r="AD526" s="174">
        <v>54</v>
      </c>
      <c r="AE526" s="174">
        <v>55</v>
      </c>
      <c r="AF526" s="174">
        <v>44</v>
      </c>
      <c r="AG526" s="174">
        <v>39</v>
      </c>
      <c r="AH526" s="174">
        <v>36</v>
      </c>
      <c r="AI526" s="174">
        <v>28</v>
      </c>
      <c r="AJ526" s="174">
        <v>18</v>
      </c>
      <c r="AK526" s="174">
        <v>12</v>
      </c>
      <c r="AL526" s="174">
        <v>8</v>
      </c>
      <c r="AM526" s="174">
        <v>5</v>
      </c>
      <c r="AN526" s="175">
        <v>3</v>
      </c>
      <c r="AO526" s="176">
        <v>2</v>
      </c>
      <c r="AP526" s="174">
        <v>10</v>
      </c>
      <c r="AQ526" s="175">
        <v>12</v>
      </c>
      <c r="AR526" s="177">
        <v>27</v>
      </c>
      <c r="AS526" s="178">
        <v>363</v>
      </c>
      <c r="AT526" s="176">
        <v>34</v>
      </c>
      <c r="AU526" s="174">
        <v>31</v>
      </c>
      <c r="AV526" s="175">
        <v>153</v>
      </c>
      <c r="AW526" s="178">
        <v>21</v>
      </c>
      <c r="AX526" s="119" t="s">
        <v>95</v>
      </c>
      <c r="AY526" s="155" t="s">
        <v>96</v>
      </c>
      <c r="AZ526" s="156" t="s">
        <v>1262</v>
      </c>
    </row>
    <row r="527" spans="1:52" s="180" customFormat="1" ht="16.5" hidden="1" customHeight="1" x14ac:dyDescent="0.2">
      <c r="A527" s="171">
        <v>221002</v>
      </c>
      <c r="B527" s="165" t="s">
        <v>204</v>
      </c>
      <c r="C527" s="165" t="s">
        <v>1263</v>
      </c>
      <c r="D527" s="172" t="s">
        <v>1264</v>
      </c>
      <c r="E527" s="122">
        <v>10.029916548575027</v>
      </c>
      <c r="F527" s="213">
        <f t="shared" si="208"/>
        <v>1277</v>
      </c>
      <c r="G527" s="174">
        <v>36</v>
      </c>
      <c r="H527" s="174">
        <v>28</v>
      </c>
      <c r="I527" s="174">
        <v>32</v>
      </c>
      <c r="J527" s="174">
        <v>30</v>
      </c>
      <c r="K527" s="174">
        <v>27</v>
      </c>
      <c r="L527" s="174">
        <v>28</v>
      </c>
      <c r="M527" s="174">
        <v>28</v>
      </c>
      <c r="N527" s="174">
        <v>22</v>
      </c>
      <c r="O527" s="174">
        <v>27</v>
      </c>
      <c r="P527" s="174">
        <v>23</v>
      </c>
      <c r="Q527" s="174">
        <v>25</v>
      </c>
      <c r="R527" s="174">
        <v>24</v>
      </c>
      <c r="S527" s="174">
        <v>24</v>
      </c>
      <c r="T527" s="174">
        <v>23</v>
      </c>
      <c r="U527" s="174">
        <v>22</v>
      </c>
      <c r="V527" s="174">
        <v>23</v>
      </c>
      <c r="W527" s="174">
        <v>22</v>
      </c>
      <c r="X527" s="174">
        <v>20</v>
      </c>
      <c r="Y527" s="174">
        <v>20</v>
      </c>
      <c r="Z527" s="174">
        <v>20</v>
      </c>
      <c r="AA527" s="174">
        <v>99</v>
      </c>
      <c r="AB527" s="174">
        <v>92</v>
      </c>
      <c r="AC527" s="174">
        <v>88</v>
      </c>
      <c r="AD527" s="174">
        <v>88</v>
      </c>
      <c r="AE527" s="174">
        <v>90</v>
      </c>
      <c r="AF527" s="174">
        <v>71</v>
      </c>
      <c r="AG527" s="174">
        <v>64</v>
      </c>
      <c r="AH527" s="174">
        <v>59</v>
      </c>
      <c r="AI527" s="174">
        <v>45</v>
      </c>
      <c r="AJ527" s="174">
        <v>30</v>
      </c>
      <c r="AK527" s="174">
        <v>20</v>
      </c>
      <c r="AL527" s="174">
        <v>14</v>
      </c>
      <c r="AM527" s="174">
        <v>8</v>
      </c>
      <c r="AN527" s="175">
        <v>5</v>
      </c>
      <c r="AO527" s="176">
        <v>3</v>
      </c>
      <c r="AP527" s="174">
        <v>17</v>
      </c>
      <c r="AQ527" s="175">
        <v>19</v>
      </c>
      <c r="AR527" s="177">
        <v>44</v>
      </c>
      <c r="AS527" s="178">
        <v>594</v>
      </c>
      <c r="AT527" s="176">
        <v>56</v>
      </c>
      <c r="AU527" s="174">
        <v>51</v>
      </c>
      <c r="AV527" s="175">
        <v>251</v>
      </c>
      <c r="AW527" s="178">
        <v>35</v>
      </c>
      <c r="AX527" s="119" t="s">
        <v>95</v>
      </c>
      <c r="AY527" s="155" t="s">
        <v>96</v>
      </c>
      <c r="AZ527" s="156" t="s">
        <v>1265</v>
      </c>
    </row>
    <row r="528" spans="1:52" s="180" customFormat="1" ht="16.5" hidden="1" customHeight="1" x14ac:dyDescent="0.2">
      <c r="A528" s="171">
        <v>221002</v>
      </c>
      <c r="B528" s="165" t="s">
        <v>200</v>
      </c>
      <c r="C528" s="165" t="s">
        <v>1266</v>
      </c>
      <c r="D528" s="172" t="s">
        <v>1267</v>
      </c>
      <c r="E528" s="122">
        <v>15.973862383876556</v>
      </c>
      <c r="F528" s="213">
        <f t="shared" si="208"/>
        <v>2036</v>
      </c>
      <c r="G528" s="174">
        <v>58</v>
      </c>
      <c r="H528" s="174">
        <v>44</v>
      </c>
      <c r="I528" s="174">
        <v>51</v>
      </c>
      <c r="J528" s="174">
        <v>47</v>
      </c>
      <c r="K528" s="174">
        <v>44</v>
      </c>
      <c r="L528" s="174">
        <v>45</v>
      </c>
      <c r="M528" s="174">
        <v>44</v>
      </c>
      <c r="N528" s="174">
        <v>36</v>
      </c>
      <c r="O528" s="174">
        <v>43</v>
      </c>
      <c r="P528" s="174">
        <v>37</v>
      </c>
      <c r="Q528" s="174">
        <v>40</v>
      </c>
      <c r="R528" s="174">
        <v>38</v>
      </c>
      <c r="S528" s="174">
        <v>39</v>
      </c>
      <c r="T528" s="174">
        <v>37</v>
      </c>
      <c r="U528" s="174">
        <v>35</v>
      </c>
      <c r="V528" s="174">
        <v>37</v>
      </c>
      <c r="W528" s="174">
        <v>35</v>
      </c>
      <c r="X528" s="174">
        <v>32</v>
      </c>
      <c r="Y528" s="174">
        <v>32</v>
      </c>
      <c r="Z528" s="174">
        <v>32</v>
      </c>
      <c r="AA528" s="174">
        <v>157</v>
      </c>
      <c r="AB528" s="174">
        <v>147</v>
      </c>
      <c r="AC528" s="174">
        <v>140</v>
      </c>
      <c r="AD528" s="174">
        <v>140</v>
      </c>
      <c r="AE528" s="174">
        <v>143</v>
      </c>
      <c r="AF528" s="174">
        <v>114</v>
      </c>
      <c r="AG528" s="174">
        <v>101</v>
      </c>
      <c r="AH528" s="174">
        <v>94</v>
      </c>
      <c r="AI528" s="174">
        <v>72</v>
      </c>
      <c r="AJ528" s="174">
        <v>47</v>
      </c>
      <c r="AK528" s="174">
        <v>32</v>
      </c>
      <c r="AL528" s="174">
        <v>22</v>
      </c>
      <c r="AM528" s="174">
        <v>12</v>
      </c>
      <c r="AN528" s="175">
        <v>9</v>
      </c>
      <c r="AO528" s="176">
        <v>4</v>
      </c>
      <c r="AP528" s="174">
        <v>27</v>
      </c>
      <c r="AQ528" s="175">
        <v>30</v>
      </c>
      <c r="AR528" s="177">
        <v>69</v>
      </c>
      <c r="AS528" s="178">
        <v>945</v>
      </c>
      <c r="AT528" s="176">
        <v>89</v>
      </c>
      <c r="AU528" s="174">
        <v>81</v>
      </c>
      <c r="AV528" s="175">
        <v>399</v>
      </c>
      <c r="AW528" s="178">
        <v>56</v>
      </c>
      <c r="AX528" s="119" t="s">
        <v>95</v>
      </c>
      <c r="AY528" s="155" t="s">
        <v>96</v>
      </c>
      <c r="AZ528" s="156" t="s">
        <v>1268</v>
      </c>
    </row>
    <row r="529" spans="1:52" s="180" customFormat="1" ht="16.5" hidden="1" customHeight="1" x14ac:dyDescent="0.2">
      <c r="A529" s="171">
        <v>221002</v>
      </c>
      <c r="B529" s="165" t="s">
        <v>191</v>
      </c>
      <c r="C529" s="165" t="s">
        <v>1269</v>
      </c>
      <c r="D529" s="172" t="s">
        <v>1270</v>
      </c>
      <c r="E529" s="122">
        <v>20.083451424972445</v>
      </c>
      <c r="F529" s="213">
        <f t="shared" si="208"/>
        <v>2564</v>
      </c>
      <c r="G529" s="174">
        <v>73</v>
      </c>
      <c r="H529" s="174">
        <v>55</v>
      </c>
      <c r="I529" s="174">
        <v>64</v>
      </c>
      <c r="J529" s="174">
        <v>59</v>
      </c>
      <c r="K529" s="174">
        <v>55</v>
      </c>
      <c r="L529" s="174">
        <v>57</v>
      </c>
      <c r="M529" s="174">
        <v>56</v>
      </c>
      <c r="N529" s="174">
        <v>45</v>
      </c>
      <c r="O529" s="174">
        <v>55</v>
      </c>
      <c r="P529" s="174">
        <v>47</v>
      </c>
      <c r="Q529" s="174">
        <v>51</v>
      </c>
      <c r="R529" s="174">
        <v>48</v>
      </c>
      <c r="S529" s="174">
        <v>49</v>
      </c>
      <c r="T529" s="174">
        <v>46</v>
      </c>
      <c r="U529" s="174">
        <v>44</v>
      </c>
      <c r="V529" s="174">
        <v>46</v>
      </c>
      <c r="W529" s="174">
        <v>44</v>
      </c>
      <c r="X529" s="174">
        <v>40</v>
      </c>
      <c r="Y529" s="174">
        <v>41</v>
      </c>
      <c r="Z529" s="174">
        <v>41</v>
      </c>
      <c r="AA529" s="174">
        <v>197</v>
      </c>
      <c r="AB529" s="174">
        <v>185</v>
      </c>
      <c r="AC529" s="174">
        <v>176</v>
      </c>
      <c r="AD529" s="174">
        <v>177</v>
      </c>
      <c r="AE529" s="174">
        <v>180</v>
      </c>
      <c r="AF529" s="174">
        <v>143</v>
      </c>
      <c r="AG529" s="174">
        <v>127</v>
      </c>
      <c r="AH529" s="174">
        <v>119</v>
      </c>
      <c r="AI529" s="174">
        <v>90</v>
      </c>
      <c r="AJ529" s="174">
        <v>59</v>
      </c>
      <c r="AK529" s="174">
        <v>41</v>
      </c>
      <c r="AL529" s="174">
        <v>28</v>
      </c>
      <c r="AM529" s="174">
        <v>15</v>
      </c>
      <c r="AN529" s="175">
        <v>11</v>
      </c>
      <c r="AO529" s="176">
        <v>5</v>
      </c>
      <c r="AP529" s="174">
        <v>34</v>
      </c>
      <c r="AQ529" s="175">
        <v>38</v>
      </c>
      <c r="AR529" s="177">
        <v>87</v>
      </c>
      <c r="AS529" s="178">
        <v>1189</v>
      </c>
      <c r="AT529" s="176">
        <v>112</v>
      </c>
      <c r="AU529" s="174">
        <v>102</v>
      </c>
      <c r="AV529" s="175">
        <v>502</v>
      </c>
      <c r="AW529" s="178">
        <v>70</v>
      </c>
      <c r="AX529" s="119" t="s">
        <v>95</v>
      </c>
      <c r="AY529" s="155" t="s">
        <v>96</v>
      </c>
      <c r="AZ529" s="156" t="s">
        <v>1271</v>
      </c>
    </row>
    <row r="530" spans="1:52" s="183" customFormat="1" ht="16.5" hidden="1" customHeight="1" x14ac:dyDescent="0.2">
      <c r="A530" s="171">
        <v>221002</v>
      </c>
      <c r="B530" s="165" t="s">
        <v>204</v>
      </c>
      <c r="C530" s="165" t="s">
        <v>1272</v>
      </c>
      <c r="D530" s="172" t="s">
        <v>1273</v>
      </c>
      <c r="E530" s="122">
        <v>10.604629192253189</v>
      </c>
      <c r="F530" s="213">
        <f t="shared" si="208"/>
        <v>1351</v>
      </c>
      <c r="G530" s="174">
        <v>38</v>
      </c>
      <c r="H530" s="174">
        <v>29</v>
      </c>
      <c r="I530" s="174">
        <v>34</v>
      </c>
      <c r="J530" s="174">
        <v>31</v>
      </c>
      <c r="K530" s="174">
        <v>29</v>
      </c>
      <c r="L530" s="174">
        <v>30</v>
      </c>
      <c r="M530" s="174">
        <v>29</v>
      </c>
      <c r="N530" s="174">
        <v>24</v>
      </c>
      <c r="O530" s="174">
        <v>29</v>
      </c>
      <c r="P530" s="174">
        <v>25</v>
      </c>
      <c r="Q530" s="174">
        <v>27</v>
      </c>
      <c r="R530" s="174">
        <v>25</v>
      </c>
      <c r="S530" s="174">
        <v>26</v>
      </c>
      <c r="T530" s="174">
        <v>24</v>
      </c>
      <c r="U530" s="174">
        <v>23</v>
      </c>
      <c r="V530" s="174">
        <v>24</v>
      </c>
      <c r="W530" s="174">
        <v>23</v>
      </c>
      <c r="X530" s="174">
        <v>21</v>
      </c>
      <c r="Y530" s="174">
        <v>22</v>
      </c>
      <c r="Z530" s="174">
        <v>21</v>
      </c>
      <c r="AA530" s="174">
        <v>104</v>
      </c>
      <c r="AB530" s="174">
        <v>97</v>
      </c>
      <c r="AC530" s="174">
        <v>93</v>
      </c>
      <c r="AD530" s="174">
        <v>93</v>
      </c>
      <c r="AE530" s="174">
        <v>95</v>
      </c>
      <c r="AF530" s="174">
        <v>75</v>
      </c>
      <c r="AG530" s="174">
        <v>67</v>
      </c>
      <c r="AH530" s="174">
        <v>63</v>
      </c>
      <c r="AI530" s="174">
        <v>48</v>
      </c>
      <c r="AJ530" s="174">
        <v>31</v>
      </c>
      <c r="AK530" s="174">
        <v>22</v>
      </c>
      <c r="AL530" s="174">
        <v>15</v>
      </c>
      <c r="AM530" s="174">
        <v>8</v>
      </c>
      <c r="AN530" s="175">
        <v>6</v>
      </c>
      <c r="AO530" s="176">
        <v>3</v>
      </c>
      <c r="AP530" s="174">
        <v>18</v>
      </c>
      <c r="AQ530" s="175">
        <v>20</v>
      </c>
      <c r="AR530" s="177">
        <v>46</v>
      </c>
      <c r="AS530" s="178">
        <v>628</v>
      </c>
      <c r="AT530" s="176">
        <v>59</v>
      </c>
      <c r="AU530" s="174">
        <v>54</v>
      </c>
      <c r="AV530" s="175">
        <v>265</v>
      </c>
      <c r="AW530" s="178">
        <v>37</v>
      </c>
      <c r="AX530" s="119" t="s">
        <v>95</v>
      </c>
      <c r="AY530" s="155" t="s">
        <v>96</v>
      </c>
      <c r="AZ530" s="156" t="s">
        <v>1274</v>
      </c>
    </row>
    <row r="531" spans="1:52" s="90" customFormat="1" ht="16.5" hidden="1" customHeight="1" x14ac:dyDescent="0.2">
      <c r="A531" s="158">
        <v>221003</v>
      </c>
      <c r="B531" s="158"/>
      <c r="C531" s="158" t="s">
        <v>22</v>
      </c>
      <c r="D531" s="158" t="s">
        <v>97</v>
      </c>
      <c r="E531" s="158">
        <f>SUM(E533:E539)</f>
        <v>100.00000000000001</v>
      </c>
      <c r="F531" s="158">
        <f t="shared" si="208"/>
        <v>11171</v>
      </c>
      <c r="G531" s="158">
        <v>230</v>
      </c>
      <c r="H531" s="158">
        <v>207</v>
      </c>
      <c r="I531" s="158">
        <v>220</v>
      </c>
      <c r="J531" s="158">
        <v>241</v>
      </c>
      <c r="K531" s="158">
        <v>225</v>
      </c>
      <c r="L531" s="158">
        <v>212</v>
      </c>
      <c r="M531" s="158">
        <v>207</v>
      </c>
      <c r="N531" s="158">
        <v>245</v>
      </c>
      <c r="O531" s="158">
        <v>225</v>
      </c>
      <c r="P531" s="158">
        <v>209</v>
      </c>
      <c r="Q531" s="158">
        <v>228</v>
      </c>
      <c r="R531" s="158">
        <f t="shared" ref="R531:AD531" si="220">+SUM(R533:R539)</f>
        <v>221</v>
      </c>
      <c r="S531" s="158">
        <f t="shared" si="220"/>
        <v>225</v>
      </c>
      <c r="T531" s="158">
        <f t="shared" si="220"/>
        <v>217</v>
      </c>
      <c r="U531" s="158">
        <f t="shared" si="220"/>
        <v>202</v>
      </c>
      <c r="V531" s="158">
        <f t="shared" si="220"/>
        <v>201</v>
      </c>
      <c r="W531" s="158">
        <f t="shared" si="220"/>
        <v>200</v>
      </c>
      <c r="X531" s="158">
        <f t="shared" si="220"/>
        <v>208</v>
      </c>
      <c r="Y531" s="158">
        <f t="shared" si="220"/>
        <v>168</v>
      </c>
      <c r="Z531" s="158">
        <f t="shared" si="220"/>
        <v>180</v>
      </c>
      <c r="AA531" s="158">
        <f t="shared" si="220"/>
        <v>937</v>
      </c>
      <c r="AB531" s="158">
        <f t="shared" si="220"/>
        <v>861</v>
      </c>
      <c r="AC531" s="158">
        <f t="shared" si="220"/>
        <v>760</v>
      </c>
      <c r="AD531" s="158">
        <f t="shared" si="220"/>
        <v>818</v>
      </c>
      <c r="AE531" s="158">
        <f t="shared" ref="AE531:AW531" si="221">+SUM(AE533:AE539)</f>
        <v>725</v>
      </c>
      <c r="AF531" s="158">
        <f t="shared" si="221"/>
        <v>637</v>
      </c>
      <c r="AG531" s="158">
        <f t="shared" si="221"/>
        <v>601</v>
      </c>
      <c r="AH531" s="158">
        <f t="shared" si="221"/>
        <v>533</v>
      </c>
      <c r="AI531" s="158">
        <f t="shared" si="221"/>
        <v>408</v>
      </c>
      <c r="AJ531" s="158">
        <f t="shared" si="221"/>
        <v>259</v>
      </c>
      <c r="AK531" s="158">
        <f t="shared" si="221"/>
        <v>165</v>
      </c>
      <c r="AL531" s="158">
        <f t="shared" si="221"/>
        <v>108</v>
      </c>
      <c r="AM531" s="158">
        <f t="shared" si="221"/>
        <v>43</v>
      </c>
      <c r="AN531" s="158">
        <f t="shared" si="221"/>
        <v>45</v>
      </c>
      <c r="AO531" s="158">
        <f t="shared" si="221"/>
        <v>13</v>
      </c>
      <c r="AP531" s="158">
        <f t="shared" si="221"/>
        <v>103</v>
      </c>
      <c r="AQ531" s="158">
        <f t="shared" si="221"/>
        <v>127</v>
      </c>
      <c r="AR531" s="158">
        <f t="shared" si="221"/>
        <v>279</v>
      </c>
      <c r="AS531" s="158">
        <f t="shared" si="221"/>
        <v>5304</v>
      </c>
      <c r="AT531" s="158">
        <f t="shared" si="221"/>
        <v>512</v>
      </c>
      <c r="AU531" s="158">
        <f t="shared" si="221"/>
        <v>462</v>
      </c>
      <c r="AV531" s="158">
        <f t="shared" si="221"/>
        <v>2357</v>
      </c>
      <c r="AW531" s="158">
        <f t="shared" si="221"/>
        <v>428</v>
      </c>
      <c r="AX531" s="119"/>
      <c r="AY531" s="182"/>
      <c r="AZ531" s="162"/>
    </row>
    <row r="532" spans="1:52" s="180" customFormat="1" ht="16.5" hidden="1" customHeight="1" x14ac:dyDescent="0.2">
      <c r="A532" s="109"/>
      <c r="B532" s="104"/>
      <c r="C532" s="106"/>
      <c r="D532" s="105"/>
      <c r="E532" s="122"/>
      <c r="F532" s="149">
        <f t="shared" si="208"/>
        <v>99.999999999999986</v>
      </c>
      <c r="G532" s="150">
        <f>G$531*100/$F531</f>
        <v>2.0589025154417691</v>
      </c>
      <c r="H532" s="150">
        <f t="shared" ref="H532:AW532" si="222">H$531*100/$F531</f>
        <v>1.8530122638975919</v>
      </c>
      <c r="I532" s="150">
        <f t="shared" si="222"/>
        <v>1.9693850147703875</v>
      </c>
      <c r="J532" s="150">
        <f t="shared" si="222"/>
        <v>2.157371766180288</v>
      </c>
      <c r="K532" s="150">
        <f t="shared" si="222"/>
        <v>2.0141437651060783</v>
      </c>
      <c r="L532" s="150">
        <f t="shared" si="222"/>
        <v>1.8977710142332826</v>
      </c>
      <c r="M532" s="150">
        <f t="shared" si="222"/>
        <v>1.8530122638975919</v>
      </c>
      <c r="N532" s="150">
        <f t="shared" si="222"/>
        <v>2.1931787664488409</v>
      </c>
      <c r="O532" s="150">
        <f t="shared" si="222"/>
        <v>2.0141437651060783</v>
      </c>
      <c r="P532" s="150">
        <f t="shared" si="222"/>
        <v>1.8709157640318683</v>
      </c>
      <c r="Q532" s="150">
        <f t="shared" si="222"/>
        <v>2.0409990153074928</v>
      </c>
      <c r="R532" s="150">
        <f t="shared" si="222"/>
        <v>1.9783367648375256</v>
      </c>
      <c r="S532" s="150">
        <f t="shared" si="222"/>
        <v>2.0141437651060783</v>
      </c>
      <c r="T532" s="150">
        <f t="shared" si="222"/>
        <v>1.9425297645689732</v>
      </c>
      <c r="U532" s="150">
        <f t="shared" si="222"/>
        <v>1.8082535135619013</v>
      </c>
      <c r="V532" s="150">
        <f t="shared" si="222"/>
        <v>1.7993017634947632</v>
      </c>
      <c r="W532" s="150">
        <f t="shared" si="222"/>
        <v>1.7903500134276251</v>
      </c>
      <c r="X532" s="150">
        <f t="shared" si="222"/>
        <v>1.8619640139647302</v>
      </c>
      <c r="Y532" s="150">
        <f t="shared" si="222"/>
        <v>1.5038940112792052</v>
      </c>
      <c r="Z532" s="150">
        <f t="shared" si="222"/>
        <v>1.6113150120848625</v>
      </c>
      <c r="AA532" s="150">
        <f t="shared" si="222"/>
        <v>8.387789812908423</v>
      </c>
      <c r="AB532" s="150">
        <f t="shared" si="222"/>
        <v>7.7074568078059258</v>
      </c>
      <c r="AC532" s="150">
        <f t="shared" si="222"/>
        <v>6.8033300510249752</v>
      </c>
      <c r="AD532" s="150">
        <f t="shared" si="222"/>
        <v>7.3225315549189869</v>
      </c>
      <c r="AE532" s="150">
        <f t="shared" si="222"/>
        <v>6.4900187986751412</v>
      </c>
      <c r="AF532" s="150">
        <f t="shared" si="222"/>
        <v>5.7022647927669858</v>
      </c>
      <c r="AG532" s="150">
        <f t="shared" si="222"/>
        <v>5.380001790350013</v>
      </c>
      <c r="AH532" s="150">
        <f t="shared" si="222"/>
        <v>4.7712827857846207</v>
      </c>
      <c r="AI532" s="150">
        <f t="shared" si="222"/>
        <v>3.6523140273923551</v>
      </c>
      <c r="AJ532" s="150">
        <f t="shared" si="222"/>
        <v>2.3185032673887744</v>
      </c>
      <c r="AK532" s="150">
        <f t="shared" si="222"/>
        <v>1.4770387610777906</v>
      </c>
      <c r="AL532" s="150">
        <f t="shared" si="222"/>
        <v>0.96678900725091754</v>
      </c>
      <c r="AM532" s="150">
        <f t="shared" si="222"/>
        <v>0.38492525288693941</v>
      </c>
      <c r="AN532" s="151">
        <f t="shared" si="222"/>
        <v>0.40282875302121562</v>
      </c>
      <c r="AO532" s="152">
        <f t="shared" si="222"/>
        <v>0.11637275087279564</v>
      </c>
      <c r="AP532" s="150">
        <f t="shared" si="222"/>
        <v>0.92203025691522689</v>
      </c>
      <c r="AQ532" s="151">
        <f t="shared" si="222"/>
        <v>1.1368722585265418</v>
      </c>
      <c r="AR532" s="153">
        <f t="shared" si="222"/>
        <v>2.4975382687315371</v>
      </c>
      <c r="AS532" s="154">
        <f t="shared" si="222"/>
        <v>47.480082356100617</v>
      </c>
      <c r="AT532" s="152">
        <f t="shared" si="222"/>
        <v>4.5832960343747207</v>
      </c>
      <c r="AU532" s="150">
        <f t="shared" si="222"/>
        <v>4.1357085310178139</v>
      </c>
      <c r="AV532" s="151">
        <f t="shared" si="222"/>
        <v>21.099274908244563</v>
      </c>
      <c r="AW532" s="154">
        <f t="shared" si="222"/>
        <v>3.8313490287351177</v>
      </c>
      <c r="AX532" s="119"/>
      <c r="AY532" s="155"/>
      <c r="AZ532" s="156"/>
    </row>
    <row r="533" spans="1:52" s="180" customFormat="1" ht="16.5" hidden="1" customHeight="1" x14ac:dyDescent="0.2">
      <c r="A533" s="171">
        <v>221003</v>
      </c>
      <c r="B533" s="165" t="s">
        <v>204</v>
      </c>
      <c r="C533" s="165" t="s">
        <v>1275</v>
      </c>
      <c r="D533" s="172" t="s">
        <v>1276</v>
      </c>
      <c r="E533" s="122">
        <v>11.220527045769764</v>
      </c>
      <c r="F533" s="213">
        <f t="shared" si="208"/>
        <v>1252</v>
      </c>
      <c r="G533" s="174">
        <v>26</v>
      </c>
      <c r="H533" s="174">
        <v>23</v>
      </c>
      <c r="I533" s="174">
        <v>25</v>
      </c>
      <c r="J533" s="174">
        <v>27</v>
      </c>
      <c r="K533" s="174">
        <v>25</v>
      </c>
      <c r="L533" s="174">
        <v>24</v>
      </c>
      <c r="M533" s="174">
        <v>23</v>
      </c>
      <c r="N533" s="174">
        <v>27</v>
      </c>
      <c r="O533" s="174">
        <v>25</v>
      </c>
      <c r="P533" s="174">
        <v>23</v>
      </c>
      <c r="Q533" s="174">
        <v>26</v>
      </c>
      <c r="R533" s="174">
        <v>25</v>
      </c>
      <c r="S533" s="174">
        <v>25</v>
      </c>
      <c r="T533" s="174">
        <v>24</v>
      </c>
      <c r="U533" s="174">
        <v>23</v>
      </c>
      <c r="V533" s="174">
        <v>23</v>
      </c>
      <c r="W533" s="174">
        <v>22</v>
      </c>
      <c r="X533" s="174">
        <v>23</v>
      </c>
      <c r="Y533" s="174">
        <v>19</v>
      </c>
      <c r="Z533" s="174">
        <v>20</v>
      </c>
      <c r="AA533" s="174">
        <v>105</v>
      </c>
      <c r="AB533" s="174">
        <v>97</v>
      </c>
      <c r="AC533" s="174">
        <v>85</v>
      </c>
      <c r="AD533" s="174">
        <v>92</v>
      </c>
      <c r="AE533" s="174">
        <v>81</v>
      </c>
      <c r="AF533" s="174">
        <v>71</v>
      </c>
      <c r="AG533" s="174">
        <v>67</v>
      </c>
      <c r="AH533" s="174">
        <v>60</v>
      </c>
      <c r="AI533" s="174">
        <v>46</v>
      </c>
      <c r="AJ533" s="174">
        <v>29</v>
      </c>
      <c r="AK533" s="174">
        <v>19</v>
      </c>
      <c r="AL533" s="174">
        <v>12</v>
      </c>
      <c r="AM533" s="174">
        <v>5</v>
      </c>
      <c r="AN533" s="175">
        <v>5</v>
      </c>
      <c r="AO533" s="176">
        <v>2</v>
      </c>
      <c r="AP533" s="174">
        <v>12</v>
      </c>
      <c r="AQ533" s="175">
        <v>14</v>
      </c>
      <c r="AR533" s="177">
        <v>31</v>
      </c>
      <c r="AS533" s="178">
        <v>595</v>
      </c>
      <c r="AT533" s="176">
        <v>57</v>
      </c>
      <c r="AU533" s="174">
        <v>52</v>
      </c>
      <c r="AV533" s="175">
        <v>264</v>
      </c>
      <c r="AW533" s="178">
        <v>48</v>
      </c>
      <c r="AX533" s="119" t="s">
        <v>95</v>
      </c>
      <c r="AY533" s="155" t="s">
        <v>97</v>
      </c>
      <c r="AZ533" s="156" t="s">
        <v>1277</v>
      </c>
    </row>
    <row r="534" spans="1:52" s="180" customFormat="1" ht="16.5" hidden="1" customHeight="1" x14ac:dyDescent="0.2">
      <c r="A534" s="171">
        <v>221003</v>
      </c>
      <c r="B534" s="165" t="s">
        <v>191</v>
      </c>
      <c r="C534" s="165" t="s">
        <v>1278</v>
      </c>
      <c r="D534" s="172" t="s">
        <v>1279</v>
      </c>
      <c r="E534" s="122">
        <v>29.445214979195562</v>
      </c>
      <c r="F534" s="213">
        <f t="shared" si="208"/>
        <v>3295</v>
      </c>
      <c r="G534" s="174">
        <v>68</v>
      </c>
      <c r="H534" s="174">
        <v>61</v>
      </c>
      <c r="I534" s="174">
        <v>64</v>
      </c>
      <c r="J534" s="174">
        <v>71</v>
      </c>
      <c r="K534" s="174">
        <v>67</v>
      </c>
      <c r="L534" s="174">
        <v>62</v>
      </c>
      <c r="M534" s="174">
        <v>61</v>
      </c>
      <c r="N534" s="174">
        <v>73</v>
      </c>
      <c r="O534" s="174">
        <v>67</v>
      </c>
      <c r="P534" s="174">
        <v>61</v>
      </c>
      <c r="Q534" s="174">
        <v>66</v>
      </c>
      <c r="R534" s="174">
        <v>64</v>
      </c>
      <c r="S534" s="174">
        <v>67</v>
      </c>
      <c r="T534" s="174">
        <v>65</v>
      </c>
      <c r="U534" s="174">
        <v>60</v>
      </c>
      <c r="V534" s="174">
        <v>59</v>
      </c>
      <c r="W534" s="174">
        <v>59</v>
      </c>
      <c r="X534" s="174">
        <v>62</v>
      </c>
      <c r="Y534" s="174">
        <v>49</v>
      </c>
      <c r="Z534" s="174">
        <v>53</v>
      </c>
      <c r="AA534" s="174">
        <v>276</v>
      </c>
      <c r="AB534" s="174">
        <v>254</v>
      </c>
      <c r="AC534" s="174">
        <v>225</v>
      </c>
      <c r="AD534" s="174">
        <v>241</v>
      </c>
      <c r="AE534" s="174">
        <v>214</v>
      </c>
      <c r="AF534" s="174">
        <v>189</v>
      </c>
      <c r="AG534" s="174">
        <v>177</v>
      </c>
      <c r="AH534" s="174">
        <v>157</v>
      </c>
      <c r="AI534" s="174">
        <v>121</v>
      </c>
      <c r="AJ534" s="174">
        <v>75</v>
      </c>
      <c r="AK534" s="174">
        <v>49</v>
      </c>
      <c r="AL534" s="174">
        <v>31</v>
      </c>
      <c r="AM534" s="174">
        <v>13</v>
      </c>
      <c r="AN534" s="175">
        <v>14</v>
      </c>
      <c r="AO534" s="176">
        <v>3</v>
      </c>
      <c r="AP534" s="174">
        <v>30</v>
      </c>
      <c r="AQ534" s="175">
        <v>37</v>
      </c>
      <c r="AR534" s="177">
        <v>83</v>
      </c>
      <c r="AS534" s="178">
        <v>1562</v>
      </c>
      <c r="AT534" s="176">
        <v>150</v>
      </c>
      <c r="AU534" s="174">
        <v>135</v>
      </c>
      <c r="AV534" s="175">
        <v>694</v>
      </c>
      <c r="AW534" s="178">
        <v>127</v>
      </c>
      <c r="AX534" s="119" t="s">
        <v>95</v>
      </c>
      <c r="AY534" s="155" t="s">
        <v>97</v>
      </c>
      <c r="AZ534" s="156" t="s">
        <v>1280</v>
      </c>
    </row>
    <row r="535" spans="1:52" s="180" customFormat="1" ht="16.5" hidden="1" customHeight="1" x14ac:dyDescent="0.2">
      <c r="A535" s="171">
        <v>221003</v>
      </c>
      <c r="B535" s="165" t="s">
        <v>204</v>
      </c>
      <c r="C535" s="165" t="s">
        <v>1281</v>
      </c>
      <c r="D535" s="172" t="s">
        <v>1282</v>
      </c>
      <c r="E535" s="122">
        <v>11.629680998613038</v>
      </c>
      <c r="F535" s="213">
        <f t="shared" si="208"/>
        <v>1297</v>
      </c>
      <c r="G535" s="174">
        <v>27</v>
      </c>
      <c r="H535" s="174">
        <v>24</v>
      </c>
      <c r="I535" s="174">
        <v>26</v>
      </c>
      <c r="J535" s="174">
        <v>28</v>
      </c>
      <c r="K535" s="174">
        <v>26</v>
      </c>
      <c r="L535" s="174">
        <v>25</v>
      </c>
      <c r="M535" s="174">
        <v>24</v>
      </c>
      <c r="N535" s="174">
        <v>28</v>
      </c>
      <c r="O535" s="174">
        <v>26</v>
      </c>
      <c r="P535" s="174">
        <v>24</v>
      </c>
      <c r="Q535" s="174">
        <v>27</v>
      </c>
      <c r="R535" s="174">
        <v>26</v>
      </c>
      <c r="S535" s="174">
        <v>26</v>
      </c>
      <c r="T535" s="174">
        <v>25</v>
      </c>
      <c r="U535" s="174">
        <v>23</v>
      </c>
      <c r="V535" s="174">
        <v>23</v>
      </c>
      <c r="W535" s="174">
        <v>23</v>
      </c>
      <c r="X535" s="174">
        <v>24</v>
      </c>
      <c r="Y535" s="174">
        <v>20</v>
      </c>
      <c r="Z535" s="174">
        <v>21</v>
      </c>
      <c r="AA535" s="174">
        <v>109</v>
      </c>
      <c r="AB535" s="174">
        <v>100</v>
      </c>
      <c r="AC535" s="174">
        <v>88</v>
      </c>
      <c r="AD535" s="174">
        <v>95</v>
      </c>
      <c r="AE535" s="174">
        <v>84</v>
      </c>
      <c r="AF535" s="174">
        <v>74</v>
      </c>
      <c r="AG535" s="174">
        <v>70</v>
      </c>
      <c r="AH535" s="174">
        <v>62</v>
      </c>
      <c r="AI535" s="174">
        <v>47</v>
      </c>
      <c r="AJ535" s="174">
        <v>30</v>
      </c>
      <c r="AK535" s="174">
        <v>19</v>
      </c>
      <c r="AL535" s="174">
        <v>13</v>
      </c>
      <c r="AM535" s="174">
        <v>5</v>
      </c>
      <c r="AN535" s="175">
        <v>5</v>
      </c>
      <c r="AO535" s="176">
        <v>2</v>
      </c>
      <c r="AP535" s="174">
        <v>12</v>
      </c>
      <c r="AQ535" s="175">
        <v>15</v>
      </c>
      <c r="AR535" s="177">
        <v>32</v>
      </c>
      <c r="AS535" s="178">
        <v>617</v>
      </c>
      <c r="AT535" s="176">
        <v>60</v>
      </c>
      <c r="AU535" s="174">
        <v>54</v>
      </c>
      <c r="AV535" s="175">
        <v>274</v>
      </c>
      <c r="AW535" s="178">
        <v>50</v>
      </c>
      <c r="AX535" s="119" t="s">
        <v>95</v>
      </c>
      <c r="AY535" s="155" t="s">
        <v>97</v>
      </c>
      <c r="AZ535" s="156" t="s">
        <v>1283</v>
      </c>
    </row>
    <row r="536" spans="1:52" s="180" customFormat="1" ht="16.5" hidden="1" customHeight="1" x14ac:dyDescent="0.2">
      <c r="A536" s="171">
        <v>221003</v>
      </c>
      <c r="B536" s="165" t="s">
        <v>204</v>
      </c>
      <c r="C536" s="165" t="s">
        <v>1284</v>
      </c>
      <c r="D536" s="172" t="s">
        <v>1285</v>
      </c>
      <c r="E536" s="122">
        <v>7.9264909847434115</v>
      </c>
      <c r="F536" s="213">
        <f t="shared" si="208"/>
        <v>883</v>
      </c>
      <c r="G536" s="174">
        <v>18</v>
      </c>
      <c r="H536" s="174">
        <v>16</v>
      </c>
      <c r="I536" s="174">
        <v>17</v>
      </c>
      <c r="J536" s="174">
        <v>19</v>
      </c>
      <c r="K536" s="174">
        <v>18</v>
      </c>
      <c r="L536" s="174">
        <v>17</v>
      </c>
      <c r="M536" s="174">
        <v>16</v>
      </c>
      <c r="N536" s="174">
        <v>19</v>
      </c>
      <c r="O536" s="174">
        <v>18</v>
      </c>
      <c r="P536" s="174">
        <v>17</v>
      </c>
      <c r="Q536" s="174">
        <v>18</v>
      </c>
      <c r="R536" s="174">
        <v>18</v>
      </c>
      <c r="S536" s="174">
        <v>18</v>
      </c>
      <c r="T536" s="174">
        <v>17</v>
      </c>
      <c r="U536" s="174">
        <v>16</v>
      </c>
      <c r="V536" s="174">
        <v>16</v>
      </c>
      <c r="W536" s="174">
        <v>16</v>
      </c>
      <c r="X536" s="174">
        <v>16</v>
      </c>
      <c r="Y536" s="174">
        <v>13</v>
      </c>
      <c r="Z536" s="174">
        <v>14</v>
      </c>
      <c r="AA536" s="174">
        <v>74</v>
      </c>
      <c r="AB536" s="174">
        <v>68</v>
      </c>
      <c r="AC536" s="174">
        <v>60</v>
      </c>
      <c r="AD536" s="174">
        <v>65</v>
      </c>
      <c r="AE536" s="174">
        <v>57</v>
      </c>
      <c r="AF536" s="174">
        <v>50</v>
      </c>
      <c r="AG536" s="174">
        <v>48</v>
      </c>
      <c r="AH536" s="174">
        <v>42</v>
      </c>
      <c r="AI536" s="174">
        <v>32</v>
      </c>
      <c r="AJ536" s="174">
        <v>21</v>
      </c>
      <c r="AK536" s="174">
        <v>13</v>
      </c>
      <c r="AL536" s="174">
        <v>9</v>
      </c>
      <c r="AM536" s="174">
        <v>3</v>
      </c>
      <c r="AN536" s="175">
        <v>4</v>
      </c>
      <c r="AO536" s="176">
        <v>1</v>
      </c>
      <c r="AP536" s="174">
        <v>8</v>
      </c>
      <c r="AQ536" s="175">
        <v>10</v>
      </c>
      <c r="AR536" s="177">
        <v>22</v>
      </c>
      <c r="AS536" s="178">
        <v>420</v>
      </c>
      <c r="AT536" s="176">
        <v>41</v>
      </c>
      <c r="AU536" s="174">
        <v>37</v>
      </c>
      <c r="AV536" s="175">
        <v>187</v>
      </c>
      <c r="AW536" s="178">
        <v>34</v>
      </c>
      <c r="AX536" s="119" t="s">
        <v>95</v>
      </c>
      <c r="AY536" s="155" t="s">
        <v>97</v>
      </c>
      <c r="AZ536" s="156" t="s">
        <v>1286</v>
      </c>
    </row>
    <row r="537" spans="1:52" s="180" customFormat="1" ht="16.5" hidden="1" customHeight="1" x14ac:dyDescent="0.2">
      <c r="A537" s="171">
        <v>221003</v>
      </c>
      <c r="B537" s="165" t="s">
        <v>204</v>
      </c>
      <c r="C537" s="165" t="s">
        <v>1287</v>
      </c>
      <c r="D537" s="172" t="s">
        <v>1288</v>
      </c>
      <c r="E537" s="122">
        <v>9.9167822468793343</v>
      </c>
      <c r="F537" s="213">
        <f t="shared" si="208"/>
        <v>1109</v>
      </c>
      <c r="G537" s="174">
        <v>23</v>
      </c>
      <c r="H537" s="174">
        <v>21</v>
      </c>
      <c r="I537" s="174">
        <v>22</v>
      </c>
      <c r="J537" s="174">
        <v>24</v>
      </c>
      <c r="K537" s="174">
        <v>22</v>
      </c>
      <c r="L537" s="174">
        <v>21</v>
      </c>
      <c r="M537" s="174">
        <v>21</v>
      </c>
      <c r="N537" s="174">
        <v>24</v>
      </c>
      <c r="O537" s="174">
        <v>22</v>
      </c>
      <c r="P537" s="174">
        <v>21</v>
      </c>
      <c r="Q537" s="174">
        <v>23</v>
      </c>
      <c r="R537" s="174">
        <v>22</v>
      </c>
      <c r="S537" s="174">
        <v>22</v>
      </c>
      <c r="T537" s="174">
        <v>22</v>
      </c>
      <c r="U537" s="174">
        <v>20</v>
      </c>
      <c r="V537" s="174">
        <v>20</v>
      </c>
      <c r="W537" s="174">
        <v>20</v>
      </c>
      <c r="X537" s="174">
        <v>21</v>
      </c>
      <c r="Y537" s="174">
        <v>17</v>
      </c>
      <c r="Z537" s="174">
        <v>18</v>
      </c>
      <c r="AA537" s="174">
        <v>93</v>
      </c>
      <c r="AB537" s="174">
        <v>85</v>
      </c>
      <c r="AC537" s="174">
        <v>75</v>
      </c>
      <c r="AD537" s="174">
        <v>81</v>
      </c>
      <c r="AE537" s="174">
        <v>72</v>
      </c>
      <c r="AF537" s="174">
        <v>63</v>
      </c>
      <c r="AG537" s="174">
        <v>60</v>
      </c>
      <c r="AH537" s="174">
        <v>53</v>
      </c>
      <c r="AI537" s="174">
        <v>40</v>
      </c>
      <c r="AJ537" s="174">
        <v>26</v>
      </c>
      <c r="AK537" s="174">
        <v>16</v>
      </c>
      <c r="AL537" s="174">
        <v>11</v>
      </c>
      <c r="AM537" s="174">
        <v>4</v>
      </c>
      <c r="AN537" s="175">
        <v>4</v>
      </c>
      <c r="AO537" s="176">
        <v>1</v>
      </c>
      <c r="AP537" s="174">
        <v>10</v>
      </c>
      <c r="AQ537" s="175">
        <v>13</v>
      </c>
      <c r="AR537" s="177">
        <v>28</v>
      </c>
      <c r="AS537" s="178">
        <v>526</v>
      </c>
      <c r="AT537" s="176">
        <v>51</v>
      </c>
      <c r="AU537" s="174">
        <v>46</v>
      </c>
      <c r="AV537" s="175">
        <v>234</v>
      </c>
      <c r="AW537" s="178">
        <v>42</v>
      </c>
      <c r="AX537" s="119" t="s">
        <v>95</v>
      </c>
      <c r="AY537" s="155" t="s">
        <v>97</v>
      </c>
      <c r="AZ537" s="156" t="s">
        <v>1289</v>
      </c>
    </row>
    <row r="538" spans="1:52" s="180" customFormat="1" ht="16.5" hidden="1" customHeight="1" x14ac:dyDescent="0.2">
      <c r="A538" s="171">
        <v>221003</v>
      </c>
      <c r="B538" s="165" t="s">
        <v>200</v>
      </c>
      <c r="C538" s="165" t="s">
        <v>1290</v>
      </c>
      <c r="D538" s="172" t="s">
        <v>1291</v>
      </c>
      <c r="E538" s="122">
        <v>22.309292649098474</v>
      </c>
      <c r="F538" s="213">
        <f t="shared" si="208"/>
        <v>2491</v>
      </c>
      <c r="G538" s="174">
        <v>51</v>
      </c>
      <c r="H538" s="174">
        <v>46</v>
      </c>
      <c r="I538" s="174">
        <v>49</v>
      </c>
      <c r="J538" s="174">
        <v>54</v>
      </c>
      <c r="K538" s="174">
        <v>50</v>
      </c>
      <c r="L538" s="174">
        <v>47</v>
      </c>
      <c r="M538" s="174">
        <v>46</v>
      </c>
      <c r="N538" s="174">
        <v>55</v>
      </c>
      <c r="O538" s="174">
        <v>50</v>
      </c>
      <c r="P538" s="174">
        <v>47</v>
      </c>
      <c r="Q538" s="174">
        <v>51</v>
      </c>
      <c r="R538" s="174">
        <v>49</v>
      </c>
      <c r="S538" s="174">
        <v>50</v>
      </c>
      <c r="T538" s="174">
        <v>48</v>
      </c>
      <c r="U538" s="174">
        <v>45</v>
      </c>
      <c r="V538" s="174">
        <v>45</v>
      </c>
      <c r="W538" s="174">
        <v>45</v>
      </c>
      <c r="X538" s="174">
        <v>46</v>
      </c>
      <c r="Y538" s="174">
        <v>37</v>
      </c>
      <c r="Z538" s="174">
        <v>40</v>
      </c>
      <c r="AA538" s="174">
        <v>209</v>
      </c>
      <c r="AB538" s="174">
        <v>192</v>
      </c>
      <c r="AC538" s="174">
        <v>170</v>
      </c>
      <c r="AD538" s="174">
        <v>182</v>
      </c>
      <c r="AE538" s="174">
        <v>162</v>
      </c>
      <c r="AF538" s="174">
        <v>142</v>
      </c>
      <c r="AG538" s="174">
        <v>134</v>
      </c>
      <c r="AH538" s="174">
        <v>119</v>
      </c>
      <c r="AI538" s="174">
        <v>91</v>
      </c>
      <c r="AJ538" s="174">
        <v>58</v>
      </c>
      <c r="AK538" s="174">
        <v>37</v>
      </c>
      <c r="AL538" s="174">
        <v>24</v>
      </c>
      <c r="AM538" s="174">
        <v>10</v>
      </c>
      <c r="AN538" s="175">
        <v>10</v>
      </c>
      <c r="AO538" s="176">
        <v>3</v>
      </c>
      <c r="AP538" s="174">
        <v>23</v>
      </c>
      <c r="AQ538" s="175">
        <v>28</v>
      </c>
      <c r="AR538" s="177">
        <v>62</v>
      </c>
      <c r="AS538" s="178">
        <v>1183</v>
      </c>
      <c r="AT538" s="176">
        <v>114</v>
      </c>
      <c r="AU538" s="174">
        <v>103</v>
      </c>
      <c r="AV538" s="175">
        <v>526</v>
      </c>
      <c r="AW538" s="178">
        <v>95</v>
      </c>
      <c r="AX538" s="119" t="s">
        <v>95</v>
      </c>
      <c r="AY538" s="155" t="s">
        <v>97</v>
      </c>
      <c r="AZ538" s="156" t="s">
        <v>1292</v>
      </c>
    </row>
    <row r="539" spans="1:52" s="183" customFormat="1" ht="16.5" hidden="1" customHeight="1" x14ac:dyDescent="0.2">
      <c r="A539" s="171">
        <v>221003</v>
      </c>
      <c r="B539" s="165" t="s">
        <v>204</v>
      </c>
      <c r="C539" s="165" t="s">
        <v>1293</v>
      </c>
      <c r="D539" s="172" t="s">
        <v>1294</v>
      </c>
      <c r="E539" s="122">
        <v>7.5520110957004158</v>
      </c>
      <c r="F539" s="213">
        <f t="shared" si="208"/>
        <v>844</v>
      </c>
      <c r="G539" s="174">
        <v>17</v>
      </c>
      <c r="H539" s="174">
        <v>16</v>
      </c>
      <c r="I539" s="174">
        <v>17</v>
      </c>
      <c r="J539" s="174">
        <v>18</v>
      </c>
      <c r="K539" s="174">
        <v>17</v>
      </c>
      <c r="L539" s="174">
        <v>16</v>
      </c>
      <c r="M539" s="174">
        <v>16</v>
      </c>
      <c r="N539" s="174">
        <v>19</v>
      </c>
      <c r="O539" s="174">
        <v>17</v>
      </c>
      <c r="P539" s="174">
        <v>16</v>
      </c>
      <c r="Q539" s="174">
        <v>17</v>
      </c>
      <c r="R539" s="174">
        <v>17</v>
      </c>
      <c r="S539" s="174">
        <v>17</v>
      </c>
      <c r="T539" s="174">
        <v>16</v>
      </c>
      <c r="U539" s="174">
        <v>15</v>
      </c>
      <c r="V539" s="174">
        <v>15</v>
      </c>
      <c r="W539" s="174">
        <v>15</v>
      </c>
      <c r="X539" s="174">
        <v>16</v>
      </c>
      <c r="Y539" s="174">
        <v>13</v>
      </c>
      <c r="Z539" s="174">
        <v>14</v>
      </c>
      <c r="AA539" s="174">
        <v>71</v>
      </c>
      <c r="AB539" s="174">
        <v>65</v>
      </c>
      <c r="AC539" s="174">
        <v>57</v>
      </c>
      <c r="AD539" s="174">
        <v>62</v>
      </c>
      <c r="AE539" s="174">
        <v>55</v>
      </c>
      <c r="AF539" s="174">
        <v>48</v>
      </c>
      <c r="AG539" s="174">
        <v>45</v>
      </c>
      <c r="AH539" s="174">
        <v>40</v>
      </c>
      <c r="AI539" s="174">
        <v>31</v>
      </c>
      <c r="AJ539" s="174">
        <v>20</v>
      </c>
      <c r="AK539" s="174">
        <v>12</v>
      </c>
      <c r="AL539" s="174">
        <v>8</v>
      </c>
      <c r="AM539" s="174">
        <v>3</v>
      </c>
      <c r="AN539" s="175">
        <v>3</v>
      </c>
      <c r="AO539" s="176">
        <v>1</v>
      </c>
      <c r="AP539" s="174">
        <v>8</v>
      </c>
      <c r="AQ539" s="175">
        <v>10</v>
      </c>
      <c r="AR539" s="177">
        <v>21</v>
      </c>
      <c r="AS539" s="178">
        <v>401</v>
      </c>
      <c r="AT539" s="176">
        <v>39</v>
      </c>
      <c r="AU539" s="174">
        <v>35</v>
      </c>
      <c r="AV539" s="175">
        <v>178</v>
      </c>
      <c r="AW539" s="178">
        <v>32</v>
      </c>
      <c r="AX539" s="119" t="s">
        <v>95</v>
      </c>
      <c r="AY539" s="155" t="s">
        <v>97</v>
      </c>
      <c r="AZ539" s="156" t="s">
        <v>1295</v>
      </c>
    </row>
    <row r="540" spans="1:52" s="90" customFormat="1" ht="16.5" hidden="1" customHeight="1" x14ac:dyDescent="0.2">
      <c r="A540" s="158">
        <v>221004</v>
      </c>
      <c r="B540" s="158"/>
      <c r="C540" s="158" t="s">
        <v>22</v>
      </c>
      <c r="D540" s="158" t="s">
        <v>98</v>
      </c>
      <c r="E540" s="158">
        <f>SUM(E542)</f>
        <v>100.00000000000001</v>
      </c>
      <c r="F540" s="158">
        <f t="shared" si="208"/>
        <v>1410</v>
      </c>
      <c r="G540" s="158">
        <v>27</v>
      </c>
      <c r="H540" s="158">
        <v>25</v>
      </c>
      <c r="I540" s="158">
        <v>21</v>
      </c>
      <c r="J540" s="158">
        <v>25</v>
      </c>
      <c r="K540" s="158">
        <v>20</v>
      </c>
      <c r="L540" s="158">
        <v>24</v>
      </c>
      <c r="M540" s="158">
        <v>22</v>
      </c>
      <c r="N540" s="158">
        <v>21</v>
      </c>
      <c r="O540" s="158">
        <v>19</v>
      </c>
      <c r="P540" s="158">
        <v>18</v>
      </c>
      <c r="Q540" s="158">
        <f t="shared" ref="Q540:AD540" si="223">+Q542</f>
        <v>18</v>
      </c>
      <c r="R540" s="158">
        <f t="shared" si="223"/>
        <v>21</v>
      </c>
      <c r="S540" s="158">
        <f t="shared" si="223"/>
        <v>23</v>
      </c>
      <c r="T540" s="158">
        <f t="shared" si="223"/>
        <v>16</v>
      </c>
      <c r="U540" s="158">
        <f t="shared" si="223"/>
        <v>20</v>
      </c>
      <c r="V540" s="158">
        <f t="shared" si="223"/>
        <v>21</v>
      </c>
      <c r="W540" s="158">
        <f t="shared" si="223"/>
        <v>20</v>
      </c>
      <c r="X540" s="158">
        <f t="shared" si="223"/>
        <v>23</v>
      </c>
      <c r="Y540" s="158">
        <f t="shared" si="223"/>
        <v>22</v>
      </c>
      <c r="Z540" s="158">
        <f t="shared" si="223"/>
        <v>19</v>
      </c>
      <c r="AA540" s="158">
        <f t="shared" si="223"/>
        <v>126</v>
      </c>
      <c r="AB540" s="158">
        <f t="shared" si="223"/>
        <v>126</v>
      </c>
      <c r="AC540" s="158">
        <f t="shared" si="223"/>
        <v>144</v>
      </c>
      <c r="AD540" s="158">
        <f t="shared" si="223"/>
        <v>138</v>
      </c>
      <c r="AE540" s="158">
        <f t="shared" ref="AE540:AW540" si="224">+AE542</f>
        <v>99</v>
      </c>
      <c r="AF540" s="158">
        <f t="shared" si="224"/>
        <v>87</v>
      </c>
      <c r="AG540" s="158">
        <f t="shared" si="224"/>
        <v>80</v>
      </c>
      <c r="AH540" s="158">
        <f t="shared" si="224"/>
        <v>71</v>
      </c>
      <c r="AI540" s="158">
        <f t="shared" si="224"/>
        <v>47</v>
      </c>
      <c r="AJ540" s="158">
        <f t="shared" si="224"/>
        <v>27</v>
      </c>
      <c r="AK540" s="158">
        <f t="shared" si="224"/>
        <v>20</v>
      </c>
      <c r="AL540" s="158">
        <f t="shared" si="224"/>
        <v>10</v>
      </c>
      <c r="AM540" s="158">
        <f t="shared" si="224"/>
        <v>7</v>
      </c>
      <c r="AN540" s="158">
        <f t="shared" si="224"/>
        <v>3</v>
      </c>
      <c r="AO540" s="158">
        <f t="shared" si="224"/>
        <v>7</v>
      </c>
      <c r="AP540" s="158">
        <f t="shared" si="224"/>
        <v>15</v>
      </c>
      <c r="AQ540" s="158">
        <f t="shared" si="224"/>
        <v>12</v>
      </c>
      <c r="AR540" s="158">
        <f t="shared" si="224"/>
        <v>33</v>
      </c>
      <c r="AS540" s="158">
        <f t="shared" si="224"/>
        <v>599</v>
      </c>
      <c r="AT540" s="158">
        <f t="shared" si="224"/>
        <v>47</v>
      </c>
      <c r="AU540" s="158">
        <f t="shared" si="224"/>
        <v>50</v>
      </c>
      <c r="AV540" s="158">
        <f t="shared" si="224"/>
        <v>264</v>
      </c>
      <c r="AW540" s="158">
        <f t="shared" si="224"/>
        <v>242</v>
      </c>
      <c r="AX540" s="119"/>
      <c r="AY540" s="182"/>
      <c r="AZ540" s="162"/>
    </row>
    <row r="541" spans="1:52" s="180" customFormat="1" ht="16.5" hidden="1" customHeight="1" x14ac:dyDescent="0.2">
      <c r="A541" s="109"/>
      <c r="B541" s="104"/>
      <c r="C541" s="106"/>
      <c r="D541" s="105"/>
      <c r="E541" s="122"/>
      <c r="F541" s="149">
        <f t="shared" si="208"/>
        <v>100</v>
      </c>
      <c r="G541" s="150">
        <f>G$540*100/$F540</f>
        <v>1.9148936170212767</v>
      </c>
      <c r="H541" s="150">
        <f t="shared" ref="H541:AW541" si="225">H$540*100/$F540</f>
        <v>1.7730496453900708</v>
      </c>
      <c r="I541" s="150">
        <f t="shared" si="225"/>
        <v>1.4893617021276595</v>
      </c>
      <c r="J541" s="150">
        <f t="shared" si="225"/>
        <v>1.7730496453900708</v>
      </c>
      <c r="K541" s="150">
        <f t="shared" si="225"/>
        <v>1.4184397163120568</v>
      </c>
      <c r="L541" s="150">
        <f t="shared" si="225"/>
        <v>1.7021276595744681</v>
      </c>
      <c r="M541" s="150">
        <f t="shared" si="225"/>
        <v>1.5602836879432624</v>
      </c>
      <c r="N541" s="150">
        <f t="shared" si="225"/>
        <v>1.4893617021276595</v>
      </c>
      <c r="O541" s="150">
        <f t="shared" si="225"/>
        <v>1.3475177304964538</v>
      </c>
      <c r="P541" s="150">
        <f t="shared" si="225"/>
        <v>1.2765957446808511</v>
      </c>
      <c r="Q541" s="150">
        <f t="shared" si="225"/>
        <v>1.2765957446808511</v>
      </c>
      <c r="R541" s="150">
        <f t="shared" si="225"/>
        <v>1.4893617021276595</v>
      </c>
      <c r="S541" s="150">
        <f t="shared" si="225"/>
        <v>1.6312056737588652</v>
      </c>
      <c r="T541" s="150">
        <f t="shared" si="225"/>
        <v>1.1347517730496455</v>
      </c>
      <c r="U541" s="150">
        <f t="shared" si="225"/>
        <v>1.4184397163120568</v>
      </c>
      <c r="V541" s="150">
        <f t="shared" si="225"/>
        <v>1.4893617021276595</v>
      </c>
      <c r="W541" s="150">
        <f t="shared" si="225"/>
        <v>1.4184397163120568</v>
      </c>
      <c r="X541" s="150">
        <f t="shared" si="225"/>
        <v>1.6312056737588652</v>
      </c>
      <c r="Y541" s="150">
        <f t="shared" si="225"/>
        <v>1.5602836879432624</v>
      </c>
      <c r="Z541" s="150">
        <f t="shared" si="225"/>
        <v>1.3475177304964538</v>
      </c>
      <c r="AA541" s="150">
        <f t="shared" si="225"/>
        <v>8.9361702127659566</v>
      </c>
      <c r="AB541" s="150">
        <f t="shared" si="225"/>
        <v>8.9361702127659566</v>
      </c>
      <c r="AC541" s="150">
        <f t="shared" si="225"/>
        <v>10.212765957446809</v>
      </c>
      <c r="AD541" s="150">
        <f t="shared" si="225"/>
        <v>9.787234042553191</v>
      </c>
      <c r="AE541" s="150">
        <f t="shared" si="225"/>
        <v>7.0212765957446805</v>
      </c>
      <c r="AF541" s="150">
        <f t="shared" si="225"/>
        <v>6.1702127659574471</v>
      </c>
      <c r="AG541" s="150">
        <f t="shared" si="225"/>
        <v>5.6737588652482271</v>
      </c>
      <c r="AH541" s="150">
        <f t="shared" si="225"/>
        <v>5.0354609929078018</v>
      </c>
      <c r="AI541" s="150">
        <f t="shared" si="225"/>
        <v>3.3333333333333335</v>
      </c>
      <c r="AJ541" s="150">
        <f t="shared" si="225"/>
        <v>1.9148936170212767</v>
      </c>
      <c r="AK541" s="150">
        <f t="shared" si="225"/>
        <v>1.4184397163120568</v>
      </c>
      <c r="AL541" s="150">
        <f t="shared" si="225"/>
        <v>0.70921985815602839</v>
      </c>
      <c r="AM541" s="150">
        <f t="shared" si="225"/>
        <v>0.49645390070921985</v>
      </c>
      <c r="AN541" s="151">
        <f t="shared" si="225"/>
        <v>0.21276595744680851</v>
      </c>
      <c r="AO541" s="152">
        <f t="shared" si="225"/>
        <v>0.49645390070921985</v>
      </c>
      <c r="AP541" s="150">
        <f t="shared" si="225"/>
        <v>1.0638297872340425</v>
      </c>
      <c r="AQ541" s="151">
        <f t="shared" si="225"/>
        <v>0.85106382978723405</v>
      </c>
      <c r="AR541" s="153">
        <f t="shared" si="225"/>
        <v>2.3404255319148937</v>
      </c>
      <c r="AS541" s="154">
        <f t="shared" si="225"/>
        <v>42.4822695035461</v>
      </c>
      <c r="AT541" s="152">
        <f t="shared" si="225"/>
        <v>3.3333333333333335</v>
      </c>
      <c r="AU541" s="150">
        <f t="shared" si="225"/>
        <v>3.5460992907801416</v>
      </c>
      <c r="AV541" s="151">
        <f t="shared" si="225"/>
        <v>18.723404255319149</v>
      </c>
      <c r="AW541" s="154">
        <f t="shared" si="225"/>
        <v>17.163120567375888</v>
      </c>
      <c r="AX541" s="119"/>
      <c r="AY541" s="155"/>
      <c r="AZ541" s="156"/>
    </row>
    <row r="542" spans="1:52" s="180" customFormat="1" ht="16.5" hidden="1" customHeight="1" x14ac:dyDescent="0.2">
      <c r="A542" s="171">
        <v>221004</v>
      </c>
      <c r="B542" s="165" t="s">
        <v>200</v>
      </c>
      <c r="C542" s="165" t="s">
        <v>1296</v>
      </c>
      <c r="D542" s="172" t="s">
        <v>1297</v>
      </c>
      <c r="E542" s="122">
        <f>SUM(E545:E552)</f>
        <v>100.00000000000001</v>
      </c>
      <c r="F542" s="213">
        <f t="shared" si="208"/>
        <v>1410</v>
      </c>
      <c r="G542" s="189">
        <v>27</v>
      </c>
      <c r="H542" s="189">
        <v>25</v>
      </c>
      <c r="I542" s="189">
        <v>21</v>
      </c>
      <c r="J542" s="189">
        <v>25</v>
      </c>
      <c r="K542" s="189">
        <v>20</v>
      </c>
      <c r="L542" s="189">
        <v>24</v>
      </c>
      <c r="M542" s="189">
        <v>22</v>
      </c>
      <c r="N542" s="189">
        <v>21</v>
      </c>
      <c r="O542" s="189">
        <v>19</v>
      </c>
      <c r="P542" s="189">
        <v>18</v>
      </c>
      <c r="Q542" s="189">
        <v>18</v>
      </c>
      <c r="R542" s="189">
        <v>21</v>
      </c>
      <c r="S542" s="189">
        <v>23</v>
      </c>
      <c r="T542" s="189">
        <v>16</v>
      </c>
      <c r="U542" s="189">
        <v>20</v>
      </c>
      <c r="V542" s="189">
        <v>21</v>
      </c>
      <c r="W542" s="189">
        <v>20</v>
      </c>
      <c r="X542" s="189">
        <v>23</v>
      </c>
      <c r="Y542" s="189">
        <v>22</v>
      </c>
      <c r="Z542" s="189">
        <v>19</v>
      </c>
      <c r="AA542" s="189">
        <v>126</v>
      </c>
      <c r="AB542" s="189">
        <v>126</v>
      </c>
      <c r="AC542" s="189">
        <v>144</v>
      </c>
      <c r="AD542" s="189">
        <v>138</v>
      </c>
      <c r="AE542" s="189">
        <v>99</v>
      </c>
      <c r="AF542" s="189">
        <v>87</v>
      </c>
      <c r="AG542" s="189">
        <v>80</v>
      </c>
      <c r="AH542" s="189">
        <v>71</v>
      </c>
      <c r="AI542" s="189">
        <v>47</v>
      </c>
      <c r="AJ542" s="189">
        <v>27</v>
      </c>
      <c r="AK542" s="189">
        <v>20</v>
      </c>
      <c r="AL542" s="189">
        <v>10</v>
      </c>
      <c r="AM542" s="189">
        <v>7</v>
      </c>
      <c r="AN542" s="190">
        <v>3</v>
      </c>
      <c r="AO542" s="191">
        <v>7</v>
      </c>
      <c r="AP542" s="189">
        <v>15</v>
      </c>
      <c r="AQ542" s="190">
        <v>12</v>
      </c>
      <c r="AR542" s="192">
        <v>33</v>
      </c>
      <c r="AS542" s="193">
        <v>599</v>
      </c>
      <c r="AT542" s="191">
        <v>47</v>
      </c>
      <c r="AU542" s="189">
        <v>50</v>
      </c>
      <c r="AV542" s="190">
        <v>264</v>
      </c>
      <c r="AW542" s="194">
        <v>242</v>
      </c>
      <c r="AX542" s="119" t="s">
        <v>95</v>
      </c>
      <c r="AY542" s="155" t="s">
        <v>95</v>
      </c>
      <c r="AZ542" s="156" t="s">
        <v>1298</v>
      </c>
    </row>
    <row r="543" spans="1:52" s="90" customFormat="1" ht="16.5" hidden="1" customHeight="1" x14ac:dyDescent="0.2">
      <c r="A543" s="158">
        <v>221005</v>
      </c>
      <c r="B543" s="158"/>
      <c r="C543" s="158" t="s">
        <v>22</v>
      </c>
      <c r="D543" s="158" t="s">
        <v>99</v>
      </c>
      <c r="E543" s="159">
        <f>SUM(E545:E552)</f>
        <v>100.00000000000001</v>
      </c>
      <c r="F543" s="158">
        <f t="shared" si="208"/>
        <v>14758</v>
      </c>
      <c r="G543" s="158">
        <v>289</v>
      </c>
      <c r="H543" s="158">
        <v>369</v>
      </c>
      <c r="I543" s="158">
        <v>414</v>
      </c>
      <c r="J543" s="158">
        <v>388</v>
      </c>
      <c r="K543" s="158">
        <v>354</v>
      </c>
      <c r="L543" s="158">
        <v>349</v>
      </c>
      <c r="M543" s="158">
        <v>350</v>
      </c>
      <c r="N543" s="158">
        <v>330</v>
      </c>
      <c r="O543" s="158">
        <v>312</v>
      </c>
      <c r="P543" s="158">
        <v>310</v>
      </c>
      <c r="Q543" s="158">
        <v>331</v>
      </c>
      <c r="R543" s="158">
        <f t="shared" ref="R543:AD543" si="226">+SUM(R545:R552)</f>
        <v>286</v>
      </c>
      <c r="S543" s="158">
        <f t="shared" si="226"/>
        <v>291</v>
      </c>
      <c r="T543" s="158">
        <f t="shared" si="226"/>
        <v>256</v>
      </c>
      <c r="U543" s="158">
        <f t="shared" si="226"/>
        <v>279</v>
      </c>
      <c r="V543" s="158">
        <f t="shared" si="226"/>
        <v>263</v>
      </c>
      <c r="W543" s="158">
        <f t="shared" si="226"/>
        <v>242</v>
      </c>
      <c r="X543" s="158">
        <f t="shared" si="226"/>
        <v>240</v>
      </c>
      <c r="Y543" s="158">
        <f t="shared" si="226"/>
        <v>217</v>
      </c>
      <c r="Z543" s="158">
        <f t="shared" si="226"/>
        <v>246</v>
      </c>
      <c r="AA543" s="158">
        <f t="shared" si="226"/>
        <v>998</v>
      </c>
      <c r="AB543" s="158">
        <f t="shared" si="226"/>
        <v>1093</v>
      </c>
      <c r="AC543" s="158">
        <f t="shared" si="226"/>
        <v>1076</v>
      </c>
      <c r="AD543" s="158">
        <f t="shared" si="226"/>
        <v>976</v>
      </c>
      <c r="AE543" s="158">
        <f t="shared" ref="AE543:AW543" si="227">+SUM(AE545:AE552)</f>
        <v>836</v>
      </c>
      <c r="AF543" s="158">
        <f t="shared" si="227"/>
        <v>759</v>
      </c>
      <c r="AG543" s="158">
        <f t="shared" si="227"/>
        <v>746</v>
      </c>
      <c r="AH543" s="158">
        <f t="shared" si="227"/>
        <v>724</v>
      </c>
      <c r="AI543" s="158">
        <f t="shared" si="227"/>
        <v>566</v>
      </c>
      <c r="AJ543" s="158">
        <f t="shared" si="227"/>
        <v>348</v>
      </c>
      <c r="AK543" s="158">
        <f t="shared" si="227"/>
        <v>233</v>
      </c>
      <c r="AL543" s="158">
        <f t="shared" si="227"/>
        <v>139</v>
      </c>
      <c r="AM543" s="158">
        <f t="shared" si="227"/>
        <v>86</v>
      </c>
      <c r="AN543" s="158">
        <f t="shared" si="227"/>
        <v>62</v>
      </c>
      <c r="AO543" s="158">
        <f t="shared" si="227"/>
        <v>20</v>
      </c>
      <c r="AP543" s="158">
        <f t="shared" si="227"/>
        <v>123</v>
      </c>
      <c r="AQ543" s="158">
        <f t="shared" si="227"/>
        <v>166</v>
      </c>
      <c r="AR543" s="158">
        <f t="shared" si="227"/>
        <v>341</v>
      </c>
      <c r="AS543" s="158">
        <f t="shared" si="227"/>
        <v>6853</v>
      </c>
      <c r="AT543" s="158">
        <f t="shared" si="227"/>
        <v>767</v>
      </c>
      <c r="AU543" s="158">
        <f t="shared" si="227"/>
        <v>592</v>
      </c>
      <c r="AV543" s="158">
        <f t="shared" si="227"/>
        <v>2646</v>
      </c>
      <c r="AW543" s="158">
        <f t="shared" si="227"/>
        <v>592</v>
      </c>
      <c r="AX543" s="119"/>
      <c r="AY543" s="182"/>
      <c r="AZ543" s="162"/>
    </row>
    <row r="544" spans="1:52" s="180" customFormat="1" ht="16.5" hidden="1" customHeight="1" x14ac:dyDescent="0.2">
      <c r="A544" s="109"/>
      <c r="B544" s="104"/>
      <c r="C544" s="106"/>
      <c r="D544" s="105"/>
      <c r="E544" s="122"/>
      <c r="F544" s="149">
        <f t="shared" si="208"/>
        <v>100.00000000000001</v>
      </c>
      <c r="G544" s="150">
        <f>G$543*100/$F543</f>
        <v>1.9582599268193521</v>
      </c>
      <c r="H544" s="150">
        <f t="shared" ref="H544:AW544" si="228">H$543*100/$F543</f>
        <v>2.5003387992952977</v>
      </c>
      <c r="I544" s="150">
        <f t="shared" si="228"/>
        <v>2.8052581650630168</v>
      </c>
      <c r="J544" s="150">
        <f t="shared" si="228"/>
        <v>2.6290825315083346</v>
      </c>
      <c r="K544" s="150">
        <f t="shared" si="228"/>
        <v>2.3986990107060575</v>
      </c>
      <c r="L544" s="150">
        <f t="shared" si="228"/>
        <v>2.3648190811763112</v>
      </c>
      <c r="M544" s="150">
        <f t="shared" si="228"/>
        <v>2.3715950670822603</v>
      </c>
      <c r="N544" s="150">
        <f t="shared" si="228"/>
        <v>2.2360753489632743</v>
      </c>
      <c r="O544" s="150">
        <f t="shared" si="228"/>
        <v>2.1141076026561865</v>
      </c>
      <c r="P544" s="150">
        <f t="shared" si="228"/>
        <v>2.1005556308442879</v>
      </c>
      <c r="Q544" s="150">
        <f t="shared" si="228"/>
        <v>2.2428513348692234</v>
      </c>
      <c r="R544" s="150">
        <f t="shared" si="228"/>
        <v>1.9379319691015042</v>
      </c>
      <c r="S544" s="150">
        <f t="shared" si="228"/>
        <v>1.9718118986312509</v>
      </c>
      <c r="T544" s="150">
        <f t="shared" si="228"/>
        <v>1.7346523919230248</v>
      </c>
      <c r="U544" s="150">
        <f t="shared" si="228"/>
        <v>1.8905000677598591</v>
      </c>
      <c r="V544" s="150">
        <f t="shared" si="228"/>
        <v>1.7820842932646701</v>
      </c>
      <c r="W544" s="150">
        <f t="shared" si="228"/>
        <v>1.6397885892397344</v>
      </c>
      <c r="X544" s="150">
        <f t="shared" si="228"/>
        <v>1.6262366174278358</v>
      </c>
      <c r="Y544" s="150">
        <f t="shared" si="228"/>
        <v>1.4703889415910014</v>
      </c>
      <c r="Z544" s="150">
        <f t="shared" si="228"/>
        <v>1.6668925328635316</v>
      </c>
      <c r="AA544" s="150">
        <f t="shared" si="228"/>
        <v>6.7624339341374169</v>
      </c>
      <c r="AB544" s="150">
        <f t="shared" si="228"/>
        <v>7.4061525952026024</v>
      </c>
      <c r="AC544" s="150">
        <f t="shared" si="228"/>
        <v>7.2909608348014636</v>
      </c>
      <c r="AD544" s="150">
        <f t="shared" si="228"/>
        <v>6.6133622442065318</v>
      </c>
      <c r="AE544" s="150">
        <f t="shared" si="228"/>
        <v>5.6647242173736281</v>
      </c>
      <c r="AF544" s="150">
        <f t="shared" si="228"/>
        <v>5.1429733026155304</v>
      </c>
      <c r="AG544" s="150">
        <f t="shared" si="228"/>
        <v>5.0548854858381898</v>
      </c>
      <c r="AH544" s="150">
        <f t="shared" si="228"/>
        <v>4.9058137959073047</v>
      </c>
      <c r="AI544" s="150">
        <f t="shared" si="228"/>
        <v>3.8352080227673127</v>
      </c>
      <c r="AJ544" s="150">
        <f t="shared" si="228"/>
        <v>2.3580430952703617</v>
      </c>
      <c r="AK544" s="150">
        <f t="shared" si="228"/>
        <v>1.5788047160861904</v>
      </c>
      <c r="AL544" s="150">
        <f t="shared" si="228"/>
        <v>0.94186204092695491</v>
      </c>
      <c r="AM544" s="150">
        <f t="shared" si="228"/>
        <v>0.58273478791164113</v>
      </c>
      <c r="AN544" s="151">
        <f t="shared" si="228"/>
        <v>0.4201111261688576</v>
      </c>
      <c r="AO544" s="152">
        <f t="shared" si="228"/>
        <v>0.1355197181189863</v>
      </c>
      <c r="AP544" s="150">
        <f t="shared" si="228"/>
        <v>0.83344626643176578</v>
      </c>
      <c r="AQ544" s="151">
        <f t="shared" si="228"/>
        <v>1.1248136603875865</v>
      </c>
      <c r="AR544" s="153">
        <f t="shared" si="228"/>
        <v>2.3106111939287168</v>
      </c>
      <c r="AS544" s="154">
        <f t="shared" si="228"/>
        <v>46.435831413470659</v>
      </c>
      <c r="AT544" s="152">
        <f t="shared" si="228"/>
        <v>5.1971811898631248</v>
      </c>
      <c r="AU544" s="150">
        <f t="shared" si="228"/>
        <v>4.0113836563219945</v>
      </c>
      <c r="AV544" s="151">
        <f t="shared" si="228"/>
        <v>17.929258707141891</v>
      </c>
      <c r="AW544" s="154">
        <f t="shared" si="228"/>
        <v>4.0113836563219945</v>
      </c>
      <c r="AX544" s="119"/>
      <c r="AY544" s="155"/>
      <c r="AZ544" s="156"/>
    </row>
    <row r="545" spans="1:56" s="180" customFormat="1" ht="16.5" hidden="1" customHeight="1" x14ac:dyDescent="0.2">
      <c r="A545" s="171">
        <v>221005</v>
      </c>
      <c r="B545" s="165" t="s">
        <v>272</v>
      </c>
      <c r="C545" s="165" t="s">
        <v>1299</v>
      </c>
      <c r="D545" s="172" t="s">
        <v>1300</v>
      </c>
      <c r="E545" s="122">
        <v>64.61</v>
      </c>
      <c r="F545" s="213">
        <f t="shared" si="208"/>
        <v>9533</v>
      </c>
      <c r="G545" s="174">
        <v>186</v>
      </c>
      <c r="H545" s="174">
        <v>238</v>
      </c>
      <c r="I545" s="174">
        <v>267</v>
      </c>
      <c r="J545" s="174">
        <v>251</v>
      </c>
      <c r="K545" s="174">
        <v>230</v>
      </c>
      <c r="L545" s="174">
        <v>226</v>
      </c>
      <c r="M545" s="174">
        <v>226</v>
      </c>
      <c r="N545" s="174">
        <v>213</v>
      </c>
      <c r="O545" s="174">
        <v>201</v>
      </c>
      <c r="P545" s="174">
        <v>199</v>
      </c>
      <c r="Q545" s="174">
        <v>214</v>
      </c>
      <c r="R545" s="174">
        <v>184</v>
      </c>
      <c r="S545" s="174">
        <v>188</v>
      </c>
      <c r="T545" s="174">
        <v>166</v>
      </c>
      <c r="U545" s="174">
        <v>180</v>
      </c>
      <c r="V545" s="174">
        <v>170</v>
      </c>
      <c r="W545" s="174">
        <v>156</v>
      </c>
      <c r="X545" s="174">
        <v>155</v>
      </c>
      <c r="Y545" s="174">
        <v>140</v>
      </c>
      <c r="Z545" s="174">
        <v>159</v>
      </c>
      <c r="AA545" s="174">
        <v>645</v>
      </c>
      <c r="AB545" s="174">
        <v>705</v>
      </c>
      <c r="AC545" s="174">
        <v>696</v>
      </c>
      <c r="AD545" s="174">
        <v>631</v>
      </c>
      <c r="AE545" s="174">
        <v>539</v>
      </c>
      <c r="AF545" s="174">
        <v>490</v>
      </c>
      <c r="AG545" s="174">
        <v>482</v>
      </c>
      <c r="AH545" s="174">
        <v>469</v>
      </c>
      <c r="AI545" s="174">
        <v>365</v>
      </c>
      <c r="AJ545" s="174">
        <v>225</v>
      </c>
      <c r="AK545" s="174">
        <v>152</v>
      </c>
      <c r="AL545" s="174">
        <v>89</v>
      </c>
      <c r="AM545" s="174">
        <v>57</v>
      </c>
      <c r="AN545" s="175">
        <v>39</v>
      </c>
      <c r="AO545" s="176">
        <v>13</v>
      </c>
      <c r="AP545" s="174">
        <v>80</v>
      </c>
      <c r="AQ545" s="175">
        <v>107</v>
      </c>
      <c r="AR545" s="177">
        <v>220</v>
      </c>
      <c r="AS545" s="178">
        <v>4427</v>
      </c>
      <c r="AT545" s="176">
        <v>496</v>
      </c>
      <c r="AU545" s="174">
        <v>382</v>
      </c>
      <c r="AV545" s="175">
        <v>1709</v>
      </c>
      <c r="AW545" s="178">
        <v>382</v>
      </c>
      <c r="AX545" s="119" t="s">
        <v>95</v>
      </c>
      <c r="AY545" s="155" t="s">
        <v>99</v>
      </c>
      <c r="AZ545" s="225" t="s">
        <v>1299</v>
      </c>
    </row>
    <row r="546" spans="1:56" s="180" customFormat="1" ht="16.5" hidden="1" customHeight="1" x14ac:dyDescent="0.2">
      <c r="A546" s="171">
        <v>221005</v>
      </c>
      <c r="B546" s="165" t="s">
        <v>204</v>
      </c>
      <c r="C546" s="165" t="s">
        <v>1305</v>
      </c>
      <c r="D546" s="172" t="s">
        <v>1306</v>
      </c>
      <c r="E546" s="122">
        <v>4.04</v>
      </c>
      <c r="F546" s="213">
        <f t="shared" si="208"/>
        <v>597</v>
      </c>
      <c r="G546" s="174">
        <v>12</v>
      </c>
      <c r="H546" s="174">
        <v>15</v>
      </c>
      <c r="I546" s="174">
        <v>17</v>
      </c>
      <c r="J546" s="174">
        <v>16</v>
      </c>
      <c r="K546" s="174">
        <v>14</v>
      </c>
      <c r="L546" s="174">
        <v>14</v>
      </c>
      <c r="M546" s="174">
        <v>14</v>
      </c>
      <c r="N546" s="174">
        <v>13</v>
      </c>
      <c r="O546" s="174">
        <v>13</v>
      </c>
      <c r="P546" s="174">
        <v>13</v>
      </c>
      <c r="Q546" s="174">
        <v>13</v>
      </c>
      <c r="R546" s="174">
        <v>12</v>
      </c>
      <c r="S546" s="174">
        <v>12</v>
      </c>
      <c r="T546" s="174">
        <v>10</v>
      </c>
      <c r="U546" s="174">
        <v>11</v>
      </c>
      <c r="V546" s="174">
        <v>11</v>
      </c>
      <c r="W546" s="174">
        <v>10</v>
      </c>
      <c r="X546" s="174">
        <v>10</v>
      </c>
      <c r="Y546" s="174">
        <v>9</v>
      </c>
      <c r="Z546" s="174">
        <v>10</v>
      </c>
      <c r="AA546" s="174">
        <v>40</v>
      </c>
      <c r="AB546" s="174">
        <v>44</v>
      </c>
      <c r="AC546" s="174">
        <v>43</v>
      </c>
      <c r="AD546" s="174">
        <v>39</v>
      </c>
      <c r="AE546" s="174">
        <v>34</v>
      </c>
      <c r="AF546" s="174">
        <v>31</v>
      </c>
      <c r="AG546" s="174">
        <v>30</v>
      </c>
      <c r="AH546" s="174">
        <v>29</v>
      </c>
      <c r="AI546" s="174">
        <v>23</v>
      </c>
      <c r="AJ546" s="174">
        <v>14</v>
      </c>
      <c r="AK546" s="174">
        <v>9</v>
      </c>
      <c r="AL546" s="174">
        <v>6</v>
      </c>
      <c r="AM546" s="174">
        <v>3</v>
      </c>
      <c r="AN546" s="175">
        <v>3</v>
      </c>
      <c r="AO546" s="176">
        <v>1</v>
      </c>
      <c r="AP546" s="174">
        <v>5</v>
      </c>
      <c r="AQ546" s="175">
        <v>7</v>
      </c>
      <c r="AR546" s="177">
        <v>14</v>
      </c>
      <c r="AS546" s="178">
        <v>277</v>
      </c>
      <c r="AT546" s="176">
        <v>31</v>
      </c>
      <c r="AU546" s="174">
        <v>24</v>
      </c>
      <c r="AV546" s="175">
        <v>107</v>
      </c>
      <c r="AW546" s="178">
        <v>24</v>
      </c>
      <c r="AX546" s="119" t="s">
        <v>95</v>
      </c>
      <c r="AY546" s="155" t="s">
        <v>99</v>
      </c>
      <c r="AZ546" s="225" t="s">
        <v>1305</v>
      </c>
    </row>
    <row r="547" spans="1:56" s="180" customFormat="1" ht="16.5" hidden="1" customHeight="1" x14ac:dyDescent="0.2">
      <c r="A547" s="171">
        <v>221005</v>
      </c>
      <c r="B547" s="165" t="s">
        <v>204</v>
      </c>
      <c r="C547" s="165" t="s">
        <v>1307</v>
      </c>
      <c r="D547" s="172" t="s">
        <v>1308</v>
      </c>
      <c r="E547" s="122">
        <v>4.8600000000000003</v>
      </c>
      <c r="F547" s="213">
        <f t="shared" si="208"/>
        <v>718</v>
      </c>
      <c r="G547" s="174">
        <v>14</v>
      </c>
      <c r="H547" s="174">
        <v>18</v>
      </c>
      <c r="I547" s="174">
        <v>20</v>
      </c>
      <c r="J547" s="174">
        <v>19</v>
      </c>
      <c r="K547" s="174">
        <v>17</v>
      </c>
      <c r="L547" s="174">
        <v>17</v>
      </c>
      <c r="M547" s="174">
        <v>17</v>
      </c>
      <c r="N547" s="174">
        <v>16</v>
      </c>
      <c r="O547" s="174">
        <v>15</v>
      </c>
      <c r="P547" s="174">
        <v>15</v>
      </c>
      <c r="Q547" s="174">
        <v>16</v>
      </c>
      <c r="R547" s="174">
        <v>14</v>
      </c>
      <c r="S547" s="174">
        <v>14</v>
      </c>
      <c r="T547" s="174">
        <v>12</v>
      </c>
      <c r="U547" s="174">
        <v>14</v>
      </c>
      <c r="V547" s="174">
        <v>13</v>
      </c>
      <c r="W547" s="174">
        <v>12</v>
      </c>
      <c r="X547" s="174">
        <v>12</v>
      </c>
      <c r="Y547" s="174">
        <v>11</v>
      </c>
      <c r="Z547" s="174">
        <v>12</v>
      </c>
      <c r="AA547" s="174">
        <v>49</v>
      </c>
      <c r="AB547" s="174">
        <v>53</v>
      </c>
      <c r="AC547" s="174">
        <v>52</v>
      </c>
      <c r="AD547" s="174">
        <v>47</v>
      </c>
      <c r="AE547" s="174">
        <v>41</v>
      </c>
      <c r="AF547" s="174">
        <v>37</v>
      </c>
      <c r="AG547" s="174">
        <v>36</v>
      </c>
      <c r="AH547" s="174">
        <v>35</v>
      </c>
      <c r="AI547" s="174">
        <v>28</v>
      </c>
      <c r="AJ547" s="174">
        <v>17</v>
      </c>
      <c r="AK547" s="174">
        <v>11</v>
      </c>
      <c r="AL547" s="174">
        <v>7</v>
      </c>
      <c r="AM547" s="174">
        <v>4</v>
      </c>
      <c r="AN547" s="175">
        <v>3</v>
      </c>
      <c r="AO547" s="176">
        <v>1</v>
      </c>
      <c r="AP547" s="174">
        <v>6</v>
      </c>
      <c r="AQ547" s="175">
        <v>8</v>
      </c>
      <c r="AR547" s="177">
        <v>17</v>
      </c>
      <c r="AS547" s="178">
        <v>333</v>
      </c>
      <c r="AT547" s="176">
        <v>37</v>
      </c>
      <c r="AU547" s="174">
        <v>29</v>
      </c>
      <c r="AV547" s="175">
        <v>129</v>
      </c>
      <c r="AW547" s="178">
        <v>29</v>
      </c>
      <c r="AX547" s="119" t="s">
        <v>95</v>
      </c>
      <c r="AY547" s="155" t="s">
        <v>99</v>
      </c>
      <c r="AZ547" s="225" t="s">
        <v>1307</v>
      </c>
    </row>
    <row r="548" spans="1:56" s="180" customFormat="1" ht="16.5" hidden="1" customHeight="1" x14ac:dyDescent="0.2">
      <c r="A548" s="171">
        <v>221005</v>
      </c>
      <c r="B548" s="165" t="s">
        <v>204</v>
      </c>
      <c r="C548" s="165" t="s">
        <v>1309</v>
      </c>
      <c r="D548" s="172" t="s">
        <v>1310</v>
      </c>
      <c r="E548" s="122">
        <v>7</v>
      </c>
      <c r="F548" s="213">
        <f t="shared" si="208"/>
        <v>1033</v>
      </c>
      <c r="G548" s="174">
        <v>20</v>
      </c>
      <c r="H548" s="174">
        <v>26</v>
      </c>
      <c r="I548" s="174">
        <v>29</v>
      </c>
      <c r="J548" s="174">
        <v>27</v>
      </c>
      <c r="K548" s="174">
        <v>25</v>
      </c>
      <c r="L548" s="174">
        <v>24</v>
      </c>
      <c r="M548" s="174">
        <v>25</v>
      </c>
      <c r="N548" s="174">
        <v>23</v>
      </c>
      <c r="O548" s="174">
        <v>22</v>
      </c>
      <c r="P548" s="174">
        <v>22</v>
      </c>
      <c r="Q548" s="174">
        <v>23</v>
      </c>
      <c r="R548" s="174">
        <v>20</v>
      </c>
      <c r="S548" s="174">
        <v>20</v>
      </c>
      <c r="T548" s="174">
        <v>18</v>
      </c>
      <c r="U548" s="174">
        <v>20</v>
      </c>
      <c r="V548" s="174">
        <v>18</v>
      </c>
      <c r="W548" s="174">
        <v>17</v>
      </c>
      <c r="X548" s="174">
        <v>17</v>
      </c>
      <c r="Y548" s="174">
        <v>15</v>
      </c>
      <c r="Z548" s="174">
        <v>17</v>
      </c>
      <c r="AA548" s="174">
        <v>70</v>
      </c>
      <c r="AB548" s="174">
        <v>77</v>
      </c>
      <c r="AC548" s="174">
        <v>75</v>
      </c>
      <c r="AD548" s="174">
        <v>68</v>
      </c>
      <c r="AE548" s="174">
        <v>59</v>
      </c>
      <c r="AF548" s="174">
        <v>53</v>
      </c>
      <c r="AG548" s="174">
        <v>52</v>
      </c>
      <c r="AH548" s="174">
        <v>51</v>
      </c>
      <c r="AI548" s="174">
        <v>40</v>
      </c>
      <c r="AJ548" s="174">
        <v>24</v>
      </c>
      <c r="AK548" s="174">
        <v>16</v>
      </c>
      <c r="AL548" s="174">
        <v>10</v>
      </c>
      <c r="AM548" s="174">
        <v>6</v>
      </c>
      <c r="AN548" s="175">
        <v>4</v>
      </c>
      <c r="AO548" s="176">
        <v>1</v>
      </c>
      <c r="AP548" s="174">
        <v>9</v>
      </c>
      <c r="AQ548" s="175">
        <v>12</v>
      </c>
      <c r="AR548" s="177">
        <v>24</v>
      </c>
      <c r="AS548" s="178">
        <v>480</v>
      </c>
      <c r="AT548" s="176">
        <v>54</v>
      </c>
      <c r="AU548" s="174">
        <v>41</v>
      </c>
      <c r="AV548" s="175">
        <v>185</v>
      </c>
      <c r="AW548" s="178">
        <v>41</v>
      </c>
      <c r="AX548" s="119" t="s">
        <v>95</v>
      </c>
      <c r="AY548" s="155" t="s">
        <v>99</v>
      </c>
      <c r="AZ548" s="225" t="s">
        <v>1309</v>
      </c>
    </row>
    <row r="549" spans="1:56" s="180" customFormat="1" ht="16.5" hidden="1" customHeight="1" x14ac:dyDescent="0.2">
      <c r="A549" s="171">
        <v>221005</v>
      </c>
      <c r="B549" s="165" t="s">
        <v>204</v>
      </c>
      <c r="C549" s="165" t="s">
        <v>1311</v>
      </c>
      <c r="D549" s="172" t="s">
        <v>1312</v>
      </c>
      <c r="E549" s="122">
        <v>6</v>
      </c>
      <c r="F549" s="213">
        <f t="shared" si="208"/>
        <v>887</v>
      </c>
      <c r="G549" s="174">
        <v>17</v>
      </c>
      <c r="H549" s="174">
        <v>22</v>
      </c>
      <c r="I549" s="174">
        <v>25</v>
      </c>
      <c r="J549" s="174">
        <v>23</v>
      </c>
      <c r="K549" s="174">
        <v>21</v>
      </c>
      <c r="L549" s="174">
        <v>21</v>
      </c>
      <c r="M549" s="174">
        <v>21</v>
      </c>
      <c r="N549" s="174">
        <v>20</v>
      </c>
      <c r="O549" s="174">
        <v>19</v>
      </c>
      <c r="P549" s="174">
        <v>19</v>
      </c>
      <c r="Q549" s="174">
        <v>20</v>
      </c>
      <c r="R549" s="174">
        <v>17</v>
      </c>
      <c r="S549" s="174">
        <v>17</v>
      </c>
      <c r="T549" s="174">
        <v>15</v>
      </c>
      <c r="U549" s="174">
        <v>17</v>
      </c>
      <c r="V549" s="174">
        <v>16</v>
      </c>
      <c r="W549" s="174">
        <v>15</v>
      </c>
      <c r="X549" s="174">
        <v>14</v>
      </c>
      <c r="Y549" s="174">
        <v>13</v>
      </c>
      <c r="Z549" s="174">
        <v>15</v>
      </c>
      <c r="AA549" s="174">
        <v>60</v>
      </c>
      <c r="AB549" s="174">
        <v>66</v>
      </c>
      <c r="AC549" s="174">
        <v>65</v>
      </c>
      <c r="AD549" s="174">
        <v>59</v>
      </c>
      <c r="AE549" s="174">
        <v>50</v>
      </c>
      <c r="AF549" s="174">
        <v>46</v>
      </c>
      <c r="AG549" s="174">
        <v>45</v>
      </c>
      <c r="AH549" s="174">
        <v>43</v>
      </c>
      <c r="AI549" s="174">
        <v>34</v>
      </c>
      <c r="AJ549" s="174">
        <v>21</v>
      </c>
      <c r="AK549" s="174">
        <v>14</v>
      </c>
      <c r="AL549" s="174">
        <v>8</v>
      </c>
      <c r="AM549" s="174">
        <v>5</v>
      </c>
      <c r="AN549" s="175">
        <v>4</v>
      </c>
      <c r="AO549" s="176">
        <v>1</v>
      </c>
      <c r="AP549" s="174">
        <v>7</v>
      </c>
      <c r="AQ549" s="175">
        <v>10</v>
      </c>
      <c r="AR549" s="177">
        <v>20</v>
      </c>
      <c r="AS549" s="178">
        <v>411</v>
      </c>
      <c r="AT549" s="176">
        <v>46</v>
      </c>
      <c r="AU549" s="174">
        <v>36</v>
      </c>
      <c r="AV549" s="175">
        <v>159</v>
      </c>
      <c r="AW549" s="178">
        <v>36</v>
      </c>
      <c r="AX549" s="119" t="s">
        <v>95</v>
      </c>
      <c r="AY549" s="155" t="s">
        <v>99</v>
      </c>
      <c r="AZ549" s="225" t="s">
        <v>1311</v>
      </c>
    </row>
    <row r="550" spans="1:56" s="180" customFormat="1" ht="16.5" hidden="1" customHeight="1" x14ac:dyDescent="0.2">
      <c r="A550" s="171">
        <v>221005</v>
      </c>
      <c r="B550" s="165" t="s">
        <v>204</v>
      </c>
      <c r="C550" s="165" t="s">
        <v>1313</v>
      </c>
      <c r="D550" s="172" t="s">
        <v>1314</v>
      </c>
      <c r="E550" s="122">
        <v>5.73</v>
      </c>
      <c r="F550" s="213">
        <f t="shared" si="208"/>
        <v>846</v>
      </c>
      <c r="G550" s="174">
        <v>17</v>
      </c>
      <c r="H550" s="174">
        <v>21</v>
      </c>
      <c r="I550" s="174">
        <v>24</v>
      </c>
      <c r="J550" s="174">
        <v>22</v>
      </c>
      <c r="K550" s="174">
        <v>20</v>
      </c>
      <c r="L550" s="174">
        <v>20</v>
      </c>
      <c r="M550" s="174">
        <v>20</v>
      </c>
      <c r="N550" s="174">
        <v>19</v>
      </c>
      <c r="O550" s="174">
        <v>18</v>
      </c>
      <c r="P550" s="174">
        <v>18</v>
      </c>
      <c r="Q550" s="174">
        <v>19</v>
      </c>
      <c r="R550" s="174">
        <v>16</v>
      </c>
      <c r="S550" s="174">
        <v>17</v>
      </c>
      <c r="T550" s="174">
        <v>15</v>
      </c>
      <c r="U550" s="174">
        <v>16</v>
      </c>
      <c r="V550" s="174">
        <v>15</v>
      </c>
      <c r="W550" s="174">
        <v>14</v>
      </c>
      <c r="X550" s="174">
        <v>14</v>
      </c>
      <c r="Y550" s="174">
        <v>12</v>
      </c>
      <c r="Z550" s="174">
        <v>14</v>
      </c>
      <c r="AA550" s="174">
        <v>57</v>
      </c>
      <c r="AB550" s="174">
        <v>63</v>
      </c>
      <c r="AC550" s="174">
        <v>62</v>
      </c>
      <c r="AD550" s="174">
        <v>56</v>
      </c>
      <c r="AE550" s="174">
        <v>48</v>
      </c>
      <c r="AF550" s="174">
        <v>43</v>
      </c>
      <c r="AG550" s="174">
        <v>43</v>
      </c>
      <c r="AH550" s="174">
        <v>41</v>
      </c>
      <c r="AI550" s="174">
        <v>32</v>
      </c>
      <c r="AJ550" s="174">
        <v>20</v>
      </c>
      <c r="AK550" s="174">
        <v>13</v>
      </c>
      <c r="AL550" s="174">
        <v>8</v>
      </c>
      <c r="AM550" s="174">
        <v>5</v>
      </c>
      <c r="AN550" s="175">
        <v>4</v>
      </c>
      <c r="AO550" s="176">
        <v>1</v>
      </c>
      <c r="AP550" s="174">
        <v>7</v>
      </c>
      <c r="AQ550" s="175">
        <v>10</v>
      </c>
      <c r="AR550" s="177">
        <v>20</v>
      </c>
      <c r="AS550" s="178">
        <v>393</v>
      </c>
      <c r="AT550" s="176">
        <v>44</v>
      </c>
      <c r="AU550" s="174">
        <v>34</v>
      </c>
      <c r="AV550" s="175">
        <v>152</v>
      </c>
      <c r="AW550" s="178">
        <v>34</v>
      </c>
      <c r="AX550" s="119" t="s">
        <v>95</v>
      </c>
      <c r="AY550" s="155" t="s">
        <v>99</v>
      </c>
      <c r="AZ550" s="225" t="s">
        <v>1313</v>
      </c>
    </row>
    <row r="551" spans="1:56" s="180" customFormat="1" ht="16.5" hidden="1" customHeight="1" x14ac:dyDescent="0.2">
      <c r="A551" s="171">
        <v>221005</v>
      </c>
      <c r="B551" s="165" t="s">
        <v>204</v>
      </c>
      <c r="C551" s="165" t="s">
        <v>1317</v>
      </c>
      <c r="D551" s="172" t="s">
        <v>1318</v>
      </c>
      <c r="E551" s="122">
        <v>2.64</v>
      </c>
      <c r="F551" s="213">
        <f t="shared" si="208"/>
        <v>389</v>
      </c>
      <c r="G551" s="174">
        <v>8</v>
      </c>
      <c r="H551" s="174">
        <v>10</v>
      </c>
      <c r="I551" s="174">
        <v>11</v>
      </c>
      <c r="J551" s="174">
        <v>10</v>
      </c>
      <c r="K551" s="174">
        <v>9</v>
      </c>
      <c r="L551" s="174">
        <v>9</v>
      </c>
      <c r="M551" s="174">
        <v>9</v>
      </c>
      <c r="N551" s="174">
        <v>9</v>
      </c>
      <c r="O551" s="174">
        <v>8</v>
      </c>
      <c r="P551" s="174">
        <v>8</v>
      </c>
      <c r="Q551" s="174">
        <v>9</v>
      </c>
      <c r="R551" s="174">
        <v>8</v>
      </c>
      <c r="S551" s="174">
        <v>8</v>
      </c>
      <c r="T551" s="174">
        <v>7</v>
      </c>
      <c r="U551" s="174">
        <v>7</v>
      </c>
      <c r="V551" s="174">
        <v>7</v>
      </c>
      <c r="W551" s="174">
        <v>6</v>
      </c>
      <c r="X551" s="174">
        <v>6</v>
      </c>
      <c r="Y551" s="174">
        <v>6</v>
      </c>
      <c r="Z551" s="174">
        <v>6</v>
      </c>
      <c r="AA551" s="174">
        <v>26</v>
      </c>
      <c r="AB551" s="174">
        <v>29</v>
      </c>
      <c r="AC551" s="174">
        <v>28</v>
      </c>
      <c r="AD551" s="174">
        <v>26</v>
      </c>
      <c r="AE551" s="174">
        <v>22</v>
      </c>
      <c r="AF551" s="174">
        <v>20</v>
      </c>
      <c r="AG551" s="174">
        <v>20</v>
      </c>
      <c r="AH551" s="174">
        <v>19</v>
      </c>
      <c r="AI551" s="174">
        <v>15</v>
      </c>
      <c r="AJ551" s="174">
        <v>9</v>
      </c>
      <c r="AK551" s="174">
        <v>6</v>
      </c>
      <c r="AL551" s="174">
        <v>4</v>
      </c>
      <c r="AM551" s="174">
        <v>2</v>
      </c>
      <c r="AN551" s="175">
        <v>2</v>
      </c>
      <c r="AO551" s="176">
        <v>1</v>
      </c>
      <c r="AP551" s="174">
        <v>3</v>
      </c>
      <c r="AQ551" s="175">
        <v>4</v>
      </c>
      <c r="AR551" s="177">
        <v>9</v>
      </c>
      <c r="AS551" s="178">
        <v>181</v>
      </c>
      <c r="AT551" s="176">
        <v>20</v>
      </c>
      <c r="AU551" s="174">
        <v>16</v>
      </c>
      <c r="AV551" s="175">
        <v>70</v>
      </c>
      <c r="AW551" s="178">
        <v>16</v>
      </c>
      <c r="AX551" s="119" t="s">
        <v>95</v>
      </c>
      <c r="AY551" s="155" t="s">
        <v>99</v>
      </c>
      <c r="AZ551" s="225" t="s">
        <v>1317</v>
      </c>
    </row>
    <row r="552" spans="1:56" s="226" customFormat="1" ht="16.5" hidden="1" customHeight="1" x14ac:dyDescent="0.2">
      <c r="A552" s="219">
        <v>221005</v>
      </c>
      <c r="B552" s="165" t="s">
        <v>204</v>
      </c>
      <c r="C552" s="165" t="s">
        <v>1319</v>
      </c>
      <c r="D552" s="220" t="s">
        <v>1320</v>
      </c>
      <c r="E552" s="122">
        <v>5.12</v>
      </c>
      <c r="F552" s="213">
        <f t="shared" si="208"/>
        <v>755</v>
      </c>
      <c r="G552" s="174">
        <v>15</v>
      </c>
      <c r="H552" s="174">
        <v>19</v>
      </c>
      <c r="I552" s="174">
        <v>21</v>
      </c>
      <c r="J552" s="174">
        <v>20</v>
      </c>
      <c r="K552" s="174">
        <v>18</v>
      </c>
      <c r="L552" s="174">
        <v>18</v>
      </c>
      <c r="M552" s="174">
        <v>18</v>
      </c>
      <c r="N552" s="174">
        <v>17</v>
      </c>
      <c r="O552" s="174">
        <v>16</v>
      </c>
      <c r="P552" s="174">
        <v>16</v>
      </c>
      <c r="Q552" s="174">
        <v>17</v>
      </c>
      <c r="R552" s="174">
        <v>15</v>
      </c>
      <c r="S552" s="174">
        <v>15</v>
      </c>
      <c r="T552" s="174">
        <v>13</v>
      </c>
      <c r="U552" s="174">
        <v>14</v>
      </c>
      <c r="V552" s="174">
        <v>13</v>
      </c>
      <c r="W552" s="174">
        <v>12</v>
      </c>
      <c r="X552" s="174">
        <v>12</v>
      </c>
      <c r="Y552" s="174">
        <v>11</v>
      </c>
      <c r="Z552" s="174">
        <v>13</v>
      </c>
      <c r="AA552" s="174">
        <v>51</v>
      </c>
      <c r="AB552" s="174">
        <v>56</v>
      </c>
      <c r="AC552" s="174">
        <v>55</v>
      </c>
      <c r="AD552" s="174">
        <v>50</v>
      </c>
      <c r="AE552" s="174">
        <v>43</v>
      </c>
      <c r="AF552" s="174">
        <v>39</v>
      </c>
      <c r="AG552" s="174">
        <v>38</v>
      </c>
      <c r="AH552" s="174">
        <v>37</v>
      </c>
      <c r="AI552" s="174">
        <v>29</v>
      </c>
      <c r="AJ552" s="174">
        <v>18</v>
      </c>
      <c r="AK552" s="174">
        <v>12</v>
      </c>
      <c r="AL552" s="174">
        <v>7</v>
      </c>
      <c r="AM552" s="174">
        <v>4</v>
      </c>
      <c r="AN552" s="175">
        <v>3</v>
      </c>
      <c r="AO552" s="176">
        <v>1</v>
      </c>
      <c r="AP552" s="174">
        <v>6</v>
      </c>
      <c r="AQ552" s="175">
        <v>8</v>
      </c>
      <c r="AR552" s="177">
        <v>17</v>
      </c>
      <c r="AS552" s="178">
        <v>351</v>
      </c>
      <c r="AT552" s="176">
        <v>39</v>
      </c>
      <c r="AU552" s="174">
        <v>30</v>
      </c>
      <c r="AV552" s="175">
        <v>135</v>
      </c>
      <c r="AW552" s="178">
        <v>30</v>
      </c>
      <c r="AX552" s="119" t="s">
        <v>95</v>
      </c>
      <c r="AY552" s="155" t="s">
        <v>99</v>
      </c>
      <c r="AZ552" s="225" t="s">
        <v>1319</v>
      </c>
    </row>
    <row r="553" spans="1:56" s="230" customFormat="1" ht="16.5" hidden="1" customHeight="1" x14ac:dyDescent="0.2">
      <c r="A553" s="158">
        <v>221006</v>
      </c>
      <c r="B553" s="158"/>
      <c r="C553" s="158" t="s">
        <v>22</v>
      </c>
      <c r="D553" s="158" t="s">
        <v>1321</v>
      </c>
      <c r="E553" s="158">
        <f>SUM(E555:E557)</f>
        <v>100</v>
      </c>
      <c r="F553" s="158">
        <f t="shared" si="208"/>
        <v>6215</v>
      </c>
      <c r="G553" s="158">
        <v>131</v>
      </c>
      <c r="H553" s="158">
        <v>134</v>
      </c>
      <c r="I553" s="158">
        <v>148</v>
      </c>
      <c r="J553" s="158">
        <v>142</v>
      </c>
      <c r="K553" s="158">
        <v>132</v>
      </c>
      <c r="L553" s="158">
        <v>130</v>
      </c>
      <c r="M553" s="158">
        <v>136</v>
      </c>
      <c r="N553" s="158">
        <v>123</v>
      </c>
      <c r="O553" s="158">
        <v>123</v>
      </c>
      <c r="P553" s="158">
        <v>129</v>
      </c>
      <c r="Q553" s="158">
        <v>129</v>
      </c>
      <c r="R553" s="158">
        <f t="shared" ref="R553:AD553" si="229">+SUM(R555:R557)</f>
        <v>122</v>
      </c>
      <c r="S553" s="158">
        <f t="shared" si="229"/>
        <v>126</v>
      </c>
      <c r="T553" s="158">
        <f t="shared" si="229"/>
        <v>113</v>
      </c>
      <c r="U553" s="158">
        <f t="shared" si="229"/>
        <v>114</v>
      </c>
      <c r="V553" s="158">
        <f t="shared" si="229"/>
        <v>109</v>
      </c>
      <c r="W553" s="158">
        <f t="shared" si="229"/>
        <v>106</v>
      </c>
      <c r="X553" s="158">
        <f t="shared" si="229"/>
        <v>105</v>
      </c>
      <c r="Y553" s="158">
        <f t="shared" si="229"/>
        <v>101</v>
      </c>
      <c r="Z553" s="158">
        <f t="shared" si="229"/>
        <v>110</v>
      </c>
      <c r="AA553" s="158">
        <f t="shared" si="229"/>
        <v>456</v>
      </c>
      <c r="AB553" s="158">
        <f t="shared" si="229"/>
        <v>477</v>
      </c>
      <c r="AC553" s="158">
        <f t="shared" si="229"/>
        <v>442</v>
      </c>
      <c r="AD553" s="158">
        <f t="shared" si="229"/>
        <v>414</v>
      </c>
      <c r="AE553" s="158">
        <f t="shared" ref="AE553:AW553" si="230">+SUM(AE555:AE557)</f>
        <v>377</v>
      </c>
      <c r="AF553" s="158">
        <f t="shared" si="230"/>
        <v>332</v>
      </c>
      <c r="AG553" s="158">
        <f t="shared" si="230"/>
        <v>318</v>
      </c>
      <c r="AH553" s="158">
        <f t="shared" si="230"/>
        <v>316</v>
      </c>
      <c r="AI553" s="158">
        <f t="shared" si="230"/>
        <v>230</v>
      </c>
      <c r="AJ553" s="158">
        <f t="shared" si="230"/>
        <v>154</v>
      </c>
      <c r="AK553" s="158">
        <f t="shared" si="230"/>
        <v>105</v>
      </c>
      <c r="AL553" s="158">
        <f t="shared" si="230"/>
        <v>66</v>
      </c>
      <c r="AM553" s="158">
        <f t="shared" si="230"/>
        <v>38</v>
      </c>
      <c r="AN553" s="158">
        <f t="shared" si="230"/>
        <v>27</v>
      </c>
      <c r="AO553" s="158">
        <f t="shared" si="230"/>
        <v>8</v>
      </c>
      <c r="AP553" s="158">
        <f t="shared" si="230"/>
        <v>58</v>
      </c>
      <c r="AQ553" s="158">
        <f t="shared" si="230"/>
        <v>73</v>
      </c>
      <c r="AR553" s="158">
        <f t="shared" si="230"/>
        <v>160</v>
      </c>
      <c r="AS553" s="158">
        <f t="shared" si="230"/>
        <v>2866</v>
      </c>
      <c r="AT553" s="158">
        <f t="shared" si="230"/>
        <v>302</v>
      </c>
      <c r="AU553" s="158">
        <f t="shared" si="230"/>
        <v>258</v>
      </c>
      <c r="AV553" s="158">
        <f t="shared" si="230"/>
        <v>1153</v>
      </c>
      <c r="AW553" s="158">
        <f t="shared" si="230"/>
        <v>204</v>
      </c>
      <c r="AX553" s="227"/>
      <c r="AY553" s="228"/>
      <c r="AZ553" s="229"/>
      <c r="BA553" s="13"/>
      <c r="BB553" s="13"/>
      <c r="BC553" s="13"/>
      <c r="BD553" s="13"/>
    </row>
    <row r="554" spans="1:56" s="238" customFormat="1" ht="16.5" hidden="1" customHeight="1" x14ac:dyDescent="0.2">
      <c r="A554" s="231"/>
      <c r="B554" s="232"/>
      <c r="C554" s="232"/>
      <c r="D554" s="233"/>
      <c r="E554" s="122"/>
      <c r="F554" s="234">
        <f t="shared" si="208"/>
        <v>99.999999999999972</v>
      </c>
      <c r="G554" s="150">
        <f>G$553*100/$F553</f>
        <v>2.1078037007240549</v>
      </c>
      <c r="H554" s="150">
        <f t="shared" ref="H554:AW554" si="231">H$553*100/$F553</f>
        <v>2.1560740144810939</v>
      </c>
      <c r="I554" s="150">
        <f t="shared" si="231"/>
        <v>2.3813354786806116</v>
      </c>
      <c r="J554" s="150">
        <f t="shared" si="231"/>
        <v>2.2847948511665326</v>
      </c>
      <c r="K554" s="150">
        <f t="shared" si="231"/>
        <v>2.1238938053097347</v>
      </c>
      <c r="L554" s="150">
        <f t="shared" si="231"/>
        <v>2.091713596138375</v>
      </c>
      <c r="M554" s="150">
        <f t="shared" si="231"/>
        <v>2.1882542236524536</v>
      </c>
      <c r="N554" s="150">
        <f t="shared" si="231"/>
        <v>1.9790828640386162</v>
      </c>
      <c r="O554" s="150">
        <f t="shared" si="231"/>
        <v>1.9790828640386162</v>
      </c>
      <c r="P554" s="150">
        <f t="shared" si="231"/>
        <v>2.0756234915526952</v>
      </c>
      <c r="Q554" s="150">
        <f t="shared" si="231"/>
        <v>2.0756234915526952</v>
      </c>
      <c r="R554" s="150">
        <f t="shared" si="231"/>
        <v>1.9629927594529364</v>
      </c>
      <c r="S554" s="150">
        <f t="shared" si="231"/>
        <v>2.0273531777956557</v>
      </c>
      <c r="T554" s="150">
        <f t="shared" si="231"/>
        <v>1.8181818181818181</v>
      </c>
      <c r="U554" s="150">
        <f t="shared" si="231"/>
        <v>1.834271922767498</v>
      </c>
      <c r="V554" s="150">
        <f t="shared" si="231"/>
        <v>1.753821399839099</v>
      </c>
      <c r="W554" s="150">
        <f t="shared" si="231"/>
        <v>1.7055510860820595</v>
      </c>
      <c r="X554" s="150">
        <f t="shared" si="231"/>
        <v>1.6894609814963797</v>
      </c>
      <c r="Y554" s="150">
        <f t="shared" si="231"/>
        <v>1.6251005631536606</v>
      </c>
      <c r="Z554" s="150">
        <f t="shared" si="231"/>
        <v>1.7699115044247788</v>
      </c>
      <c r="AA554" s="150">
        <f t="shared" si="231"/>
        <v>7.3370876910699918</v>
      </c>
      <c r="AB554" s="150">
        <f t="shared" si="231"/>
        <v>7.6749798873692683</v>
      </c>
      <c r="AC554" s="150">
        <f t="shared" si="231"/>
        <v>7.1118262268704751</v>
      </c>
      <c r="AD554" s="150">
        <f t="shared" si="231"/>
        <v>6.6613032984714398</v>
      </c>
      <c r="AE554" s="150">
        <f t="shared" si="231"/>
        <v>6.0659694288012869</v>
      </c>
      <c r="AF554" s="150">
        <f t="shared" si="231"/>
        <v>5.3419147224456962</v>
      </c>
      <c r="AG554" s="150">
        <f t="shared" si="231"/>
        <v>5.1166532582461786</v>
      </c>
      <c r="AH554" s="150">
        <f t="shared" si="231"/>
        <v>5.0844730490748189</v>
      </c>
      <c r="AI554" s="150">
        <f t="shared" si="231"/>
        <v>3.7007240547063556</v>
      </c>
      <c r="AJ554" s="150">
        <f t="shared" si="231"/>
        <v>2.4778761061946901</v>
      </c>
      <c r="AK554" s="150">
        <f t="shared" si="231"/>
        <v>1.6894609814963797</v>
      </c>
      <c r="AL554" s="150">
        <f t="shared" si="231"/>
        <v>1.0619469026548674</v>
      </c>
      <c r="AM554" s="150">
        <f t="shared" si="231"/>
        <v>0.61142397425583261</v>
      </c>
      <c r="AN554" s="151">
        <f t="shared" si="231"/>
        <v>0.4344328238133548</v>
      </c>
      <c r="AO554" s="152">
        <f t="shared" si="231"/>
        <v>0.12872083668543846</v>
      </c>
      <c r="AP554" s="150">
        <f t="shared" si="231"/>
        <v>0.93322606596942881</v>
      </c>
      <c r="AQ554" s="151">
        <f t="shared" si="231"/>
        <v>1.174577634754626</v>
      </c>
      <c r="AR554" s="153">
        <f t="shared" si="231"/>
        <v>2.5744167337087691</v>
      </c>
      <c r="AS554" s="154">
        <f t="shared" si="231"/>
        <v>46.114239742558325</v>
      </c>
      <c r="AT554" s="152">
        <f t="shared" si="231"/>
        <v>4.8592115848753012</v>
      </c>
      <c r="AU554" s="150">
        <f t="shared" si="231"/>
        <v>4.1512469831053904</v>
      </c>
      <c r="AV554" s="151">
        <f t="shared" si="231"/>
        <v>18.551890587288817</v>
      </c>
      <c r="AW554" s="154">
        <f t="shared" si="231"/>
        <v>3.2823813354786808</v>
      </c>
      <c r="AX554" s="235"/>
      <c r="AY554" s="236"/>
      <c r="AZ554" s="237"/>
      <c r="BA554" s="12"/>
      <c r="BB554" s="12"/>
      <c r="BC554" s="12"/>
      <c r="BD554" s="12"/>
    </row>
    <row r="555" spans="1:56" s="242" customFormat="1" ht="16.5" hidden="1" customHeight="1" x14ac:dyDescent="0.2">
      <c r="A555" s="209">
        <v>221006</v>
      </c>
      <c r="B555" s="210" t="s">
        <v>191</v>
      </c>
      <c r="C555" s="210" t="s">
        <v>1301</v>
      </c>
      <c r="D555" s="239" t="s">
        <v>1302</v>
      </c>
      <c r="E555" s="240">
        <v>47.8</v>
      </c>
      <c r="F555" s="218">
        <f t="shared" si="208"/>
        <v>2971</v>
      </c>
      <c r="G555" s="174">
        <v>62</v>
      </c>
      <c r="H555" s="174">
        <v>64</v>
      </c>
      <c r="I555" s="174">
        <v>71</v>
      </c>
      <c r="J555" s="174">
        <v>68</v>
      </c>
      <c r="K555" s="174">
        <v>63</v>
      </c>
      <c r="L555" s="174">
        <v>63</v>
      </c>
      <c r="M555" s="174">
        <v>65</v>
      </c>
      <c r="N555" s="174">
        <v>59</v>
      </c>
      <c r="O555" s="174">
        <v>59</v>
      </c>
      <c r="P555" s="174">
        <v>62</v>
      </c>
      <c r="Q555" s="174">
        <v>62</v>
      </c>
      <c r="R555" s="174">
        <v>58</v>
      </c>
      <c r="S555" s="174">
        <v>60</v>
      </c>
      <c r="T555" s="174">
        <v>54</v>
      </c>
      <c r="U555" s="174">
        <v>55</v>
      </c>
      <c r="V555" s="174">
        <v>52</v>
      </c>
      <c r="W555" s="174">
        <v>50</v>
      </c>
      <c r="X555" s="174">
        <v>50</v>
      </c>
      <c r="Y555" s="174">
        <v>48</v>
      </c>
      <c r="Z555" s="174">
        <v>52</v>
      </c>
      <c r="AA555" s="174">
        <v>218</v>
      </c>
      <c r="AB555" s="174">
        <v>228</v>
      </c>
      <c r="AC555" s="174">
        <v>211</v>
      </c>
      <c r="AD555" s="174">
        <v>198</v>
      </c>
      <c r="AE555" s="174">
        <v>180</v>
      </c>
      <c r="AF555" s="174">
        <v>159</v>
      </c>
      <c r="AG555" s="174">
        <v>152</v>
      </c>
      <c r="AH555" s="174">
        <v>151</v>
      </c>
      <c r="AI555" s="174">
        <v>110</v>
      </c>
      <c r="AJ555" s="174">
        <v>74</v>
      </c>
      <c r="AK555" s="174">
        <v>50</v>
      </c>
      <c r="AL555" s="174">
        <v>31</v>
      </c>
      <c r="AM555" s="174">
        <v>19</v>
      </c>
      <c r="AN555" s="175">
        <v>13</v>
      </c>
      <c r="AO555" s="176">
        <v>3</v>
      </c>
      <c r="AP555" s="174">
        <v>28</v>
      </c>
      <c r="AQ555" s="175">
        <v>35</v>
      </c>
      <c r="AR555" s="177">
        <v>77</v>
      </c>
      <c r="AS555" s="178">
        <v>1370</v>
      </c>
      <c r="AT555" s="176">
        <v>145</v>
      </c>
      <c r="AU555" s="174">
        <v>123</v>
      </c>
      <c r="AV555" s="175">
        <v>551</v>
      </c>
      <c r="AW555" s="178">
        <v>97</v>
      </c>
      <c r="AX555" s="235" t="s">
        <v>95</v>
      </c>
      <c r="AY555" s="236" t="s">
        <v>99</v>
      </c>
      <c r="AZ555" s="237">
        <v>6602</v>
      </c>
      <c r="BA555" s="241"/>
      <c r="BB555" s="241"/>
      <c r="BC555" s="241"/>
      <c r="BD555" s="241"/>
    </row>
    <row r="556" spans="1:56" s="238" customFormat="1" ht="16.5" hidden="1" customHeight="1" x14ac:dyDescent="0.2">
      <c r="A556" s="243">
        <v>221005</v>
      </c>
      <c r="B556" s="244" t="s">
        <v>204</v>
      </c>
      <c r="C556" s="244" t="s">
        <v>1303</v>
      </c>
      <c r="D556" s="245" t="s">
        <v>1304</v>
      </c>
      <c r="E556" s="122">
        <v>32.6</v>
      </c>
      <c r="F556" s="244">
        <f t="shared" si="208"/>
        <v>2027</v>
      </c>
      <c r="G556" s="174">
        <v>43</v>
      </c>
      <c r="H556" s="174">
        <v>44</v>
      </c>
      <c r="I556" s="174">
        <v>48</v>
      </c>
      <c r="J556" s="174">
        <v>46</v>
      </c>
      <c r="K556" s="174">
        <v>43</v>
      </c>
      <c r="L556" s="174">
        <v>42</v>
      </c>
      <c r="M556" s="174">
        <v>44</v>
      </c>
      <c r="N556" s="174">
        <v>40</v>
      </c>
      <c r="O556" s="174">
        <v>40</v>
      </c>
      <c r="P556" s="174">
        <v>42</v>
      </c>
      <c r="Q556" s="174">
        <v>42</v>
      </c>
      <c r="R556" s="174">
        <v>40</v>
      </c>
      <c r="S556" s="174">
        <v>41</v>
      </c>
      <c r="T556" s="174">
        <v>37</v>
      </c>
      <c r="U556" s="174">
        <v>37</v>
      </c>
      <c r="V556" s="174">
        <v>36</v>
      </c>
      <c r="W556" s="174">
        <v>35</v>
      </c>
      <c r="X556" s="174">
        <v>34</v>
      </c>
      <c r="Y556" s="174">
        <v>33</v>
      </c>
      <c r="Z556" s="174">
        <v>36</v>
      </c>
      <c r="AA556" s="174">
        <v>149</v>
      </c>
      <c r="AB556" s="174">
        <v>156</v>
      </c>
      <c r="AC556" s="174">
        <v>144</v>
      </c>
      <c r="AD556" s="174">
        <v>135</v>
      </c>
      <c r="AE556" s="174">
        <v>123</v>
      </c>
      <c r="AF556" s="174">
        <v>108</v>
      </c>
      <c r="AG556" s="174">
        <v>104</v>
      </c>
      <c r="AH556" s="174">
        <v>103</v>
      </c>
      <c r="AI556" s="174">
        <v>75</v>
      </c>
      <c r="AJ556" s="174">
        <v>50</v>
      </c>
      <c r="AK556" s="174">
        <v>34</v>
      </c>
      <c r="AL556" s="174">
        <v>22</v>
      </c>
      <c r="AM556" s="174">
        <v>12</v>
      </c>
      <c r="AN556" s="175">
        <v>9</v>
      </c>
      <c r="AO556" s="176">
        <v>3</v>
      </c>
      <c r="AP556" s="174">
        <v>19</v>
      </c>
      <c r="AQ556" s="175">
        <v>24</v>
      </c>
      <c r="AR556" s="177">
        <v>52</v>
      </c>
      <c r="AS556" s="178">
        <v>934</v>
      </c>
      <c r="AT556" s="176">
        <v>98</v>
      </c>
      <c r="AU556" s="174">
        <v>84</v>
      </c>
      <c r="AV556" s="175">
        <v>376</v>
      </c>
      <c r="AW556" s="178">
        <v>67</v>
      </c>
      <c r="AX556" s="235" t="s">
        <v>95</v>
      </c>
      <c r="AY556" s="236" t="s">
        <v>99</v>
      </c>
      <c r="AZ556" s="246" t="s">
        <v>1303</v>
      </c>
      <c r="BA556" s="12"/>
      <c r="BB556" s="12"/>
      <c r="BC556" s="12"/>
      <c r="BD556" s="12"/>
    </row>
    <row r="557" spans="1:56" s="238" customFormat="1" ht="16.5" hidden="1" customHeight="1" thickBot="1" x14ac:dyDescent="0.25">
      <c r="A557" s="247">
        <v>221005</v>
      </c>
      <c r="B557" s="248" t="s">
        <v>204</v>
      </c>
      <c r="C557" s="248" t="s">
        <v>1315</v>
      </c>
      <c r="D557" s="249" t="s">
        <v>1316</v>
      </c>
      <c r="E557" s="250">
        <v>19.600000000000001</v>
      </c>
      <c r="F557" s="251">
        <f t="shared" si="208"/>
        <v>1217</v>
      </c>
      <c r="G557" s="252">
        <v>26</v>
      </c>
      <c r="H557" s="252">
        <v>26</v>
      </c>
      <c r="I557" s="252">
        <v>29</v>
      </c>
      <c r="J557" s="252">
        <v>28</v>
      </c>
      <c r="K557" s="252">
        <v>26</v>
      </c>
      <c r="L557" s="252">
        <v>25</v>
      </c>
      <c r="M557" s="252">
        <v>27</v>
      </c>
      <c r="N557" s="252">
        <v>24</v>
      </c>
      <c r="O557" s="252">
        <v>24</v>
      </c>
      <c r="P557" s="252">
        <v>25</v>
      </c>
      <c r="Q557" s="252">
        <v>25</v>
      </c>
      <c r="R557" s="252">
        <v>24</v>
      </c>
      <c r="S557" s="252">
        <v>25</v>
      </c>
      <c r="T557" s="252">
        <v>22</v>
      </c>
      <c r="U557" s="252">
        <v>22</v>
      </c>
      <c r="V557" s="252">
        <v>21</v>
      </c>
      <c r="W557" s="252">
        <v>21</v>
      </c>
      <c r="X557" s="252">
        <v>21</v>
      </c>
      <c r="Y557" s="252">
        <v>20</v>
      </c>
      <c r="Z557" s="252">
        <v>22</v>
      </c>
      <c r="AA557" s="252">
        <v>89</v>
      </c>
      <c r="AB557" s="252">
        <v>93</v>
      </c>
      <c r="AC557" s="252">
        <v>87</v>
      </c>
      <c r="AD557" s="252">
        <v>81</v>
      </c>
      <c r="AE557" s="252">
        <v>74</v>
      </c>
      <c r="AF557" s="252">
        <v>65</v>
      </c>
      <c r="AG557" s="252">
        <v>62</v>
      </c>
      <c r="AH557" s="252">
        <v>62</v>
      </c>
      <c r="AI557" s="252">
        <v>45</v>
      </c>
      <c r="AJ557" s="252">
        <v>30</v>
      </c>
      <c r="AK557" s="252">
        <v>21</v>
      </c>
      <c r="AL557" s="252">
        <v>13</v>
      </c>
      <c r="AM557" s="252">
        <v>7</v>
      </c>
      <c r="AN557" s="253">
        <v>5</v>
      </c>
      <c r="AO557" s="254">
        <v>2</v>
      </c>
      <c r="AP557" s="252">
        <v>11</v>
      </c>
      <c r="AQ557" s="253">
        <v>14</v>
      </c>
      <c r="AR557" s="255">
        <v>31</v>
      </c>
      <c r="AS557" s="256">
        <v>562</v>
      </c>
      <c r="AT557" s="254">
        <v>59</v>
      </c>
      <c r="AU557" s="252">
        <v>51</v>
      </c>
      <c r="AV557" s="253">
        <v>226</v>
      </c>
      <c r="AW557" s="256">
        <v>40</v>
      </c>
      <c r="AX557" s="235" t="s">
        <v>95</v>
      </c>
      <c r="AY557" s="236" t="s">
        <v>99</v>
      </c>
      <c r="AZ557" s="257" t="s">
        <v>1315</v>
      </c>
      <c r="BA557" s="258"/>
      <c r="BB557" s="258"/>
      <c r="BC557" s="258"/>
      <c r="BD557" s="258"/>
    </row>
    <row r="558" spans="1:56" x14ac:dyDescent="0.2">
      <c r="AX558" s="2"/>
      <c r="AY558" s="2"/>
      <c r="AZ558" s="2"/>
    </row>
  </sheetData>
  <autoFilter ref="A6:CA557" xr:uid="{00000000-0009-0000-0000-000003000000}">
    <filterColumn colId="49">
      <filters>
        <filter val="MOYOBAMBA"/>
      </filters>
    </filterColumn>
  </autoFilter>
  <mergeCells count="5">
    <mergeCell ref="AO5:AQ5"/>
    <mergeCell ref="AR5:AR6"/>
    <mergeCell ref="AS5:AS6"/>
    <mergeCell ref="AT5:AV5"/>
    <mergeCell ref="AW5:AW6"/>
  </mergeCells>
  <pageMargins left="0.7" right="0.7" top="0.75" bottom="0.75" header="0.3" footer="0.3"/>
  <pageSetup paperSize="121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X110"/>
  <sheetViews>
    <sheetView tabSelected="1" topLeftCell="AQ1" workbookViewId="0">
      <selection activeCell="BG2" sqref="BG2"/>
    </sheetView>
  </sheetViews>
  <sheetFormatPr baseColWidth="10" defaultRowHeight="15.75" x14ac:dyDescent="0.3"/>
  <cols>
    <col min="1" max="3" width="11" style="302"/>
    <col min="4" max="4" width="27.75" style="302" customWidth="1"/>
    <col min="5" max="5" width="11" style="302"/>
    <col min="6" max="6" width="11" style="323"/>
    <col min="7" max="60" width="11" style="302"/>
    <col min="61" max="61" width="11.375" style="302" bestFit="1" customWidth="1"/>
    <col min="62" max="16384" width="11" style="302"/>
  </cols>
  <sheetData>
    <row r="2" spans="1:62" x14ac:dyDescent="0.3">
      <c r="A2" s="302" t="s">
        <v>1355</v>
      </c>
      <c r="D2" s="302" t="s">
        <v>1345</v>
      </c>
    </row>
    <row r="3" spans="1:62" ht="16.5" thickBot="1" x14ac:dyDescent="0.35"/>
    <row r="4" spans="1:62" ht="16.5" customHeight="1" thickBot="1" x14ac:dyDescent="0.35">
      <c r="A4" s="324" t="s">
        <v>1323</v>
      </c>
      <c r="B4" s="325"/>
      <c r="C4" s="326"/>
      <c r="D4" s="326" t="s">
        <v>1335</v>
      </c>
      <c r="E4" s="327"/>
      <c r="F4" s="311"/>
      <c r="G4" s="303" t="s">
        <v>1324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5"/>
      <c r="AA4" s="304" t="s">
        <v>1325</v>
      </c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5"/>
      <c r="AN4" s="306"/>
      <c r="AO4" s="469" t="s">
        <v>100</v>
      </c>
      <c r="AP4" s="470"/>
      <c r="AQ4" s="470"/>
      <c r="AR4" s="471" t="s">
        <v>1326</v>
      </c>
      <c r="AS4" s="473" t="s">
        <v>1327</v>
      </c>
      <c r="AT4" s="475" t="s">
        <v>102</v>
      </c>
      <c r="AU4" s="476"/>
      <c r="AV4" s="476"/>
      <c r="AW4" s="476"/>
      <c r="AX4" s="476"/>
      <c r="AY4" s="476"/>
      <c r="AZ4" s="476"/>
      <c r="BA4" s="496" t="s">
        <v>1367</v>
      </c>
      <c r="BB4" s="496"/>
      <c r="BC4" s="496"/>
      <c r="BD4" s="496"/>
      <c r="BE4" s="494" t="s">
        <v>1328</v>
      </c>
      <c r="BF4" s="328"/>
      <c r="BG4" s="328"/>
      <c r="BH4" s="329"/>
    </row>
    <row r="5" spans="1:62" ht="32.25" thickBot="1" x14ac:dyDescent="0.35">
      <c r="A5" s="307" t="s">
        <v>0</v>
      </c>
      <c r="B5" s="308" t="s">
        <v>177</v>
      </c>
      <c r="C5" s="308" t="s">
        <v>178</v>
      </c>
      <c r="D5" s="308" t="s">
        <v>1336</v>
      </c>
      <c r="E5" s="309" t="s">
        <v>179</v>
      </c>
      <c r="F5" s="310" t="s">
        <v>180</v>
      </c>
      <c r="G5" s="330" t="s">
        <v>4</v>
      </c>
      <c r="H5" s="331">
        <v>1</v>
      </c>
      <c r="I5" s="332">
        <v>2</v>
      </c>
      <c r="J5" s="332">
        <v>3</v>
      </c>
      <c r="K5" s="333">
        <v>4</v>
      </c>
      <c r="L5" s="332">
        <v>5</v>
      </c>
      <c r="M5" s="332">
        <v>6</v>
      </c>
      <c r="N5" s="331">
        <v>7</v>
      </c>
      <c r="O5" s="332">
        <v>8</v>
      </c>
      <c r="P5" s="333">
        <v>9</v>
      </c>
      <c r="Q5" s="332">
        <v>10</v>
      </c>
      <c r="R5" s="331">
        <v>11</v>
      </c>
      <c r="S5" s="332">
        <v>12</v>
      </c>
      <c r="T5" s="332">
        <v>13</v>
      </c>
      <c r="U5" s="333">
        <v>14</v>
      </c>
      <c r="V5" s="332">
        <v>15</v>
      </c>
      <c r="W5" s="331">
        <v>16</v>
      </c>
      <c r="X5" s="332">
        <v>17</v>
      </c>
      <c r="Y5" s="332">
        <v>18</v>
      </c>
      <c r="Z5" s="333">
        <v>19</v>
      </c>
      <c r="AA5" s="332" t="s">
        <v>5</v>
      </c>
      <c r="AB5" s="331" t="s">
        <v>6</v>
      </c>
      <c r="AC5" s="332" t="s">
        <v>7</v>
      </c>
      <c r="AD5" s="331" t="s">
        <v>8</v>
      </c>
      <c r="AE5" s="332" t="s">
        <v>9</v>
      </c>
      <c r="AF5" s="331" t="s">
        <v>10</v>
      </c>
      <c r="AG5" s="332" t="s">
        <v>11</v>
      </c>
      <c r="AH5" s="331" t="s">
        <v>12</v>
      </c>
      <c r="AI5" s="332" t="s">
        <v>13</v>
      </c>
      <c r="AJ5" s="331" t="s">
        <v>14</v>
      </c>
      <c r="AK5" s="332" t="s">
        <v>15</v>
      </c>
      <c r="AL5" s="331" t="s">
        <v>16</v>
      </c>
      <c r="AM5" s="334" t="s">
        <v>1322</v>
      </c>
      <c r="AN5" s="334" t="s">
        <v>1329</v>
      </c>
      <c r="AO5" s="335" t="s">
        <v>17</v>
      </c>
      <c r="AP5" s="335" t="s">
        <v>18</v>
      </c>
      <c r="AQ5" s="336" t="s">
        <v>19</v>
      </c>
      <c r="AR5" s="472"/>
      <c r="AS5" s="474"/>
      <c r="AT5" s="337" t="s">
        <v>1330</v>
      </c>
      <c r="AU5" s="338" t="s">
        <v>1331</v>
      </c>
      <c r="AV5" s="339" t="s">
        <v>1332</v>
      </c>
      <c r="AW5" s="337" t="s">
        <v>1364</v>
      </c>
      <c r="AX5" s="338" t="s">
        <v>1363</v>
      </c>
      <c r="AY5" s="449" t="s">
        <v>1362</v>
      </c>
      <c r="AZ5" s="338" t="s">
        <v>1365</v>
      </c>
      <c r="BA5" s="495" t="s">
        <v>1366</v>
      </c>
      <c r="BB5" s="495" t="s">
        <v>1368</v>
      </c>
      <c r="BC5" s="495" t="s">
        <v>1369</v>
      </c>
      <c r="BD5" s="495" t="s">
        <v>1361</v>
      </c>
      <c r="BE5" s="497"/>
      <c r="BF5" s="340" t="s">
        <v>181</v>
      </c>
      <c r="BG5" s="341" t="s">
        <v>182</v>
      </c>
      <c r="BH5" s="479" t="s">
        <v>183</v>
      </c>
      <c r="BI5" s="491" t="s">
        <v>1360</v>
      </c>
      <c r="BJ5" s="491" t="s">
        <v>1370</v>
      </c>
    </row>
    <row r="6" spans="1:62" ht="16.5" thickBot="1" x14ac:dyDescent="0.35">
      <c r="A6" s="428"/>
      <c r="B6" s="429"/>
      <c r="C6" s="429"/>
      <c r="D6" s="429" t="s">
        <v>1345</v>
      </c>
      <c r="E6" s="430"/>
      <c r="F6" s="444">
        <f>+F7+F55</f>
        <v>278258</v>
      </c>
      <c r="G6" s="444">
        <f t="shared" ref="G6:BE6" si="0">+G7+G55</f>
        <v>5438</v>
      </c>
      <c r="H6" s="444">
        <f t="shared" si="0"/>
        <v>5518</v>
      </c>
      <c r="I6" s="444">
        <f t="shared" si="0"/>
        <v>5375</v>
      </c>
      <c r="J6" s="444">
        <f t="shared" si="0"/>
        <v>5552</v>
      </c>
      <c r="K6" s="444">
        <f t="shared" si="0"/>
        <v>5550</v>
      </c>
      <c r="L6" s="444">
        <f t="shared" si="0"/>
        <v>5494</v>
      </c>
      <c r="M6" s="444">
        <f t="shared" si="0"/>
        <v>5330</v>
      </c>
      <c r="N6" s="444">
        <f t="shared" si="0"/>
        <v>5331</v>
      </c>
      <c r="O6" s="444">
        <f t="shared" si="0"/>
        <v>5520</v>
      </c>
      <c r="P6" s="444">
        <f t="shared" si="0"/>
        <v>5508</v>
      </c>
      <c r="Q6" s="444">
        <f t="shared" si="0"/>
        <v>5694</v>
      </c>
      <c r="R6" s="444">
        <f t="shared" si="0"/>
        <v>5586</v>
      </c>
      <c r="S6" s="444">
        <f t="shared" si="0"/>
        <v>5543</v>
      </c>
      <c r="T6" s="444">
        <f t="shared" si="0"/>
        <v>5505</v>
      </c>
      <c r="U6" s="444">
        <f t="shared" si="0"/>
        <v>5490</v>
      </c>
      <c r="V6" s="444">
        <f t="shared" si="0"/>
        <v>5312</v>
      </c>
      <c r="W6" s="444">
        <f t="shared" si="0"/>
        <v>5132</v>
      </c>
      <c r="X6" s="444">
        <f t="shared" si="0"/>
        <v>5057</v>
      </c>
      <c r="Y6" s="444">
        <f t="shared" si="0"/>
        <v>4966</v>
      </c>
      <c r="Z6" s="444">
        <f t="shared" si="0"/>
        <v>4981</v>
      </c>
      <c r="AA6" s="444">
        <f t="shared" si="0"/>
        <v>24272</v>
      </c>
      <c r="AB6" s="444">
        <f t="shared" si="0"/>
        <v>21517</v>
      </c>
      <c r="AC6" s="444">
        <f t="shared" si="0"/>
        <v>19872</v>
      </c>
      <c r="AD6" s="444">
        <f t="shared" si="0"/>
        <v>19377</v>
      </c>
      <c r="AE6" s="444">
        <f t="shared" si="0"/>
        <v>18580</v>
      </c>
      <c r="AF6" s="444">
        <f t="shared" si="0"/>
        <v>16509</v>
      </c>
      <c r="AG6" s="444">
        <f t="shared" si="0"/>
        <v>13360</v>
      </c>
      <c r="AH6" s="444">
        <f t="shared" si="0"/>
        <v>11567</v>
      </c>
      <c r="AI6" s="444">
        <f t="shared" si="0"/>
        <v>9075</v>
      </c>
      <c r="AJ6" s="444">
        <f t="shared" si="0"/>
        <v>6488</v>
      </c>
      <c r="AK6" s="444">
        <f t="shared" si="0"/>
        <v>4321</v>
      </c>
      <c r="AL6" s="444">
        <f t="shared" si="0"/>
        <v>2621</v>
      </c>
      <c r="AM6" s="444">
        <f t="shared" si="0"/>
        <v>1550</v>
      </c>
      <c r="AN6" s="444">
        <f t="shared" si="0"/>
        <v>1267</v>
      </c>
      <c r="AO6" s="444">
        <f t="shared" si="0"/>
        <v>392</v>
      </c>
      <c r="AP6" s="444">
        <f t="shared" si="0"/>
        <v>2755</v>
      </c>
      <c r="AQ6" s="444">
        <f t="shared" si="0"/>
        <v>2684</v>
      </c>
      <c r="AR6" s="444">
        <f t="shared" si="0"/>
        <v>6636</v>
      </c>
      <c r="AS6" s="444">
        <f>+AS7+AS55</f>
        <v>134059</v>
      </c>
      <c r="AT6" s="444">
        <f t="shared" si="0"/>
        <v>13778</v>
      </c>
      <c r="AU6" s="444">
        <f t="shared" si="0"/>
        <v>12445</v>
      </c>
      <c r="AV6" s="444">
        <f t="shared" si="0"/>
        <v>58304</v>
      </c>
      <c r="AW6" s="444">
        <f>+SUM(AC6:AF6)*BI6/100</f>
        <v>35814.524441345799</v>
      </c>
      <c r="AX6" s="444">
        <f>+SUM(AB6:AI6)*BI6/100</f>
        <v>62562.440479698693</v>
      </c>
      <c r="AY6" s="444">
        <f>+SUM(Y6:AK6) *BI6/100</f>
        <v>84256.007787736555</v>
      </c>
      <c r="AZ6" s="444">
        <f>+SUM(AG6:AJ6)*BI6/100</f>
        <v>19507.25193884812</v>
      </c>
      <c r="BA6" s="444">
        <f>+SUM(AG6:AJ6)</f>
        <v>40490</v>
      </c>
      <c r="BB6" s="493">
        <f>+SUM(AE6:AK6)*BJ6/100</f>
        <v>41405.81798187294</v>
      </c>
      <c r="BC6" s="493">
        <f>+SUM(Y6:AJ6)</f>
        <v>170564</v>
      </c>
      <c r="BD6" s="493">
        <f>+SUM(Y6:AK6)</f>
        <v>174885</v>
      </c>
      <c r="BE6" s="444">
        <f t="shared" si="0"/>
        <v>8593</v>
      </c>
      <c r="BF6" s="431"/>
      <c r="BG6" s="431"/>
      <c r="BH6" s="480"/>
      <c r="BI6" s="492">
        <f>+AS6*100/F6</f>
        <v>48.177949960108961</v>
      </c>
      <c r="BJ6" s="492">
        <f>100-BI6</f>
        <v>51.822050039891039</v>
      </c>
    </row>
    <row r="7" spans="1:62" ht="16.5" thickBot="1" x14ac:dyDescent="0.35">
      <c r="A7" s="441"/>
      <c r="B7" s="441"/>
      <c r="C7" s="441"/>
      <c r="D7" s="442" t="s">
        <v>136</v>
      </c>
      <c r="E7" s="441"/>
      <c r="F7" s="443">
        <f>+F8+F9+F19+F24+F30+F34+F41+F46+F51</f>
        <v>132877</v>
      </c>
      <c r="G7" s="443">
        <f t="shared" ref="G7:BE7" si="1">+G8+G9+G19+G24+G30+G34+G41+G46+G51</f>
        <v>2476</v>
      </c>
      <c r="H7" s="443">
        <f t="shared" si="1"/>
        <v>2551</v>
      </c>
      <c r="I7" s="443">
        <f t="shared" si="1"/>
        <v>2526</v>
      </c>
      <c r="J7" s="443">
        <f t="shared" si="1"/>
        <v>2575</v>
      </c>
      <c r="K7" s="443">
        <f t="shared" si="1"/>
        <v>2627</v>
      </c>
      <c r="L7" s="443">
        <f t="shared" si="1"/>
        <v>2588</v>
      </c>
      <c r="M7" s="443">
        <f t="shared" si="1"/>
        <v>2429</v>
      </c>
      <c r="N7" s="443">
        <f t="shared" si="1"/>
        <v>2491</v>
      </c>
      <c r="O7" s="443">
        <f t="shared" si="1"/>
        <v>2644</v>
      </c>
      <c r="P7" s="443">
        <f t="shared" si="1"/>
        <v>2615</v>
      </c>
      <c r="Q7" s="443">
        <f t="shared" si="1"/>
        <v>2729</v>
      </c>
      <c r="R7" s="443">
        <f t="shared" si="1"/>
        <v>2662</v>
      </c>
      <c r="S7" s="443">
        <f t="shared" si="1"/>
        <v>2627</v>
      </c>
      <c r="T7" s="443">
        <f t="shared" si="1"/>
        <v>2656</v>
      </c>
      <c r="U7" s="443">
        <f t="shared" si="1"/>
        <v>2675</v>
      </c>
      <c r="V7" s="443">
        <f t="shared" si="1"/>
        <v>2557</v>
      </c>
      <c r="W7" s="443">
        <f t="shared" si="1"/>
        <v>2456</v>
      </c>
      <c r="X7" s="443">
        <f t="shared" si="1"/>
        <v>2498</v>
      </c>
      <c r="Y7" s="443">
        <f t="shared" si="1"/>
        <v>2349</v>
      </c>
      <c r="Z7" s="443">
        <f t="shared" si="1"/>
        <v>2379</v>
      </c>
      <c r="AA7" s="443">
        <f t="shared" si="1"/>
        <v>11542</v>
      </c>
      <c r="AB7" s="443">
        <f t="shared" si="1"/>
        <v>10509</v>
      </c>
      <c r="AC7" s="443">
        <f t="shared" si="1"/>
        <v>9804</v>
      </c>
      <c r="AD7" s="443">
        <f t="shared" si="1"/>
        <v>9200</v>
      </c>
      <c r="AE7" s="443">
        <f t="shared" si="1"/>
        <v>8800</v>
      </c>
      <c r="AF7" s="443">
        <f t="shared" si="1"/>
        <v>7877</v>
      </c>
      <c r="AG7" s="443">
        <f t="shared" si="1"/>
        <v>6344</v>
      </c>
      <c r="AH7" s="443">
        <f t="shared" si="1"/>
        <v>5544</v>
      </c>
      <c r="AI7" s="443">
        <f t="shared" si="1"/>
        <v>4350</v>
      </c>
      <c r="AJ7" s="443">
        <f t="shared" si="1"/>
        <v>3095</v>
      </c>
      <c r="AK7" s="443">
        <f t="shared" si="1"/>
        <v>2094</v>
      </c>
      <c r="AL7" s="443">
        <f t="shared" si="1"/>
        <v>1262</v>
      </c>
      <c r="AM7" s="443">
        <f t="shared" si="1"/>
        <v>735</v>
      </c>
      <c r="AN7" s="443">
        <f t="shared" si="1"/>
        <v>611</v>
      </c>
      <c r="AO7" s="443">
        <f t="shared" si="1"/>
        <v>170</v>
      </c>
      <c r="AP7" s="443">
        <f t="shared" si="1"/>
        <v>1247</v>
      </c>
      <c r="AQ7" s="443">
        <f t="shared" si="1"/>
        <v>1228</v>
      </c>
      <c r="AR7" s="443">
        <f t="shared" si="1"/>
        <v>3025</v>
      </c>
      <c r="AS7" s="443">
        <f t="shared" si="1"/>
        <v>63720</v>
      </c>
      <c r="AT7" s="443">
        <f t="shared" si="1"/>
        <v>6498</v>
      </c>
      <c r="AU7" s="443">
        <f t="shared" si="1"/>
        <v>5973</v>
      </c>
      <c r="AV7" s="443">
        <f t="shared" si="1"/>
        <v>27860</v>
      </c>
      <c r="AW7" s="444">
        <f t="shared" ref="AW7:AW70" si="2">+SUM(AC7:AF7)*BI7/100</f>
        <v>17110.510622605871</v>
      </c>
      <c r="AX7" s="444">
        <f t="shared" ref="AX7:AX70" si="3">+SUM(AB7:AI7)*BI7/100</f>
        <v>29936.799897649707</v>
      </c>
      <c r="AY7" s="444">
        <f>+SUM(Y7:AK7) *BI7/100</f>
        <v>40227.275149198133</v>
      </c>
      <c r="AZ7" s="444">
        <f t="shared" ref="AZ7:AZ70" si="4">+SUM(AG7:AJ7)*BI7/100</f>
        <v>9270.9705968677808</v>
      </c>
      <c r="BA7" s="444">
        <f t="shared" ref="BA7:BA70" si="5">+SUM(AG7:AJ7)</f>
        <v>19333</v>
      </c>
      <c r="BB7" s="493">
        <f t="shared" ref="BB7:BB70" si="6">+SUM(AE7:AK7)*BJ7/100</f>
        <v>19831.560977445304</v>
      </c>
      <c r="BC7" s="493">
        <f t="shared" ref="BC7:BC70" si="7">+SUM(Y7:AJ7)</f>
        <v>81793</v>
      </c>
      <c r="BD7" s="493">
        <f t="shared" ref="BD7:BD70" si="8">+SUM(Y7:AK7)</f>
        <v>83887</v>
      </c>
      <c r="BE7" s="443">
        <f t="shared" si="1"/>
        <v>3596</v>
      </c>
      <c r="BF7" s="372"/>
      <c r="BG7" s="372"/>
      <c r="BH7" s="372"/>
      <c r="BI7" s="492">
        <f>+AS7*100/F7</f>
        <v>47.954122985919312</v>
      </c>
      <c r="BJ7" s="492">
        <f t="shared" ref="BJ7:BJ70" si="9">100-BI7</f>
        <v>52.045877014080688</v>
      </c>
    </row>
    <row r="8" spans="1:62" ht="16.5" thickBot="1" x14ac:dyDescent="0.35">
      <c r="A8" s="373">
        <v>220101</v>
      </c>
      <c r="B8" s="374" t="s">
        <v>186</v>
      </c>
      <c r="C8" s="374" t="s">
        <v>187</v>
      </c>
      <c r="D8" s="375" t="s">
        <v>188</v>
      </c>
      <c r="E8" s="376">
        <v>0</v>
      </c>
      <c r="F8" s="377">
        <v>0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0</v>
      </c>
      <c r="M8" s="378">
        <v>0</v>
      </c>
      <c r="N8" s="378">
        <v>0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9">
        <v>0</v>
      </c>
      <c r="AO8" s="380">
        <v>0</v>
      </c>
      <c r="AP8" s="378">
        <v>0</v>
      </c>
      <c r="AQ8" s="379">
        <v>0</v>
      </c>
      <c r="AR8" s="381">
        <v>0</v>
      </c>
      <c r="AS8" s="382">
        <v>0</v>
      </c>
      <c r="AT8" s="380">
        <v>0</v>
      </c>
      <c r="AU8" s="378">
        <v>0</v>
      </c>
      <c r="AV8" s="379">
        <v>0</v>
      </c>
      <c r="AW8" s="444">
        <f t="shared" si="2"/>
        <v>0</v>
      </c>
      <c r="AX8" s="444">
        <f t="shared" si="3"/>
        <v>0</v>
      </c>
      <c r="AY8" s="444">
        <v>0</v>
      </c>
      <c r="AZ8" s="444">
        <f t="shared" si="4"/>
        <v>0</v>
      </c>
      <c r="BA8" s="444">
        <f t="shared" si="5"/>
        <v>0</v>
      </c>
      <c r="BB8" s="493">
        <f t="shared" si="6"/>
        <v>0</v>
      </c>
      <c r="BC8" s="493">
        <f t="shared" si="7"/>
        <v>0</v>
      </c>
      <c r="BD8" s="493">
        <f t="shared" si="8"/>
        <v>0</v>
      </c>
      <c r="BE8" s="383">
        <v>0</v>
      </c>
      <c r="BF8" s="384" t="s">
        <v>21</v>
      </c>
      <c r="BG8" s="385" t="s">
        <v>189</v>
      </c>
      <c r="BH8" s="481" t="s">
        <v>190</v>
      </c>
      <c r="BI8" s="492">
        <v>0</v>
      </c>
      <c r="BJ8" s="492">
        <f t="shared" si="9"/>
        <v>100</v>
      </c>
    </row>
    <row r="9" spans="1:62" ht="16.5" thickBot="1" x14ac:dyDescent="0.35">
      <c r="A9" s="391"/>
      <c r="B9" s="392"/>
      <c r="C9" s="392"/>
      <c r="D9" s="393" t="s">
        <v>1339</v>
      </c>
      <c r="E9" s="394"/>
      <c r="F9" s="395">
        <f>SUM(F10:F18)</f>
        <v>58605</v>
      </c>
      <c r="G9" s="396">
        <f>SUM(G10:G18)</f>
        <v>1076</v>
      </c>
      <c r="H9" s="396">
        <f t="shared" ref="H9:BE9" si="10">SUM(H10:H18)</f>
        <v>1150</v>
      </c>
      <c r="I9" s="396">
        <f t="shared" si="10"/>
        <v>1163</v>
      </c>
      <c r="J9" s="396">
        <f t="shared" si="10"/>
        <v>1131</v>
      </c>
      <c r="K9" s="396">
        <f t="shared" si="10"/>
        <v>1188</v>
      </c>
      <c r="L9" s="396">
        <f t="shared" si="10"/>
        <v>1210</v>
      </c>
      <c r="M9" s="396">
        <f t="shared" si="10"/>
        <v>1113</v>
      </c>
      <c r="N9" s="396">
        <f t="shared" si="10"/>
        <v>1081</v>
      </c>
      <c r="O9" s="396">
        <f t="shared" si="10"/>
        <v>1219</v>
      </c>
      <c r="P9" s="396">
        <f t="shared" si="10"/>
        <v>1196</v>
      </c>
      <c r="Q9" s="396">
        <f t="shared" si="10"/>
        <v>1233</v>
      </c>
      <c r="R9" s="396">
        <f t="shared" si="10"/>
        <v>1180</v>
      </c>
      <c r="S9" s="396">
        <f t="shared" si="10"/>
        <v>1163</v>
      </c>
      <c r="T9" s="396">
        <f t="shared" si="10"/>
        <v>1186</v>
      </c>
      <c r="U9" s="396">
        <f t="shared" si="10"/>
        <v>1153</v>
      </c>
      <c r="V9" s="396">
        <f t="shared" si="10"/>
        <v>1085</v>
      </c>
      <c r="W9" s="396">
        <f t="shared" si="10"/>
        <v>1044</v>
      </c>
      <c r="X9" s="396">
        <f t="shared" si="10"/>
        <v>1092</v>
      </c>
      <c r="Y9" s="396">
        <f t="shared" si="10"/>
        <v>1000</v>
      </c>
      <c r="Z9" s="396">
        <f t="shared" si="10"/>
        <v>1057</v>
      </c>
      <c r="AA9" s="396">
        <f t="shared" si="10"/>
        <v>4973</v>
      </c>
      <c r="AB9" s="396">
        <f t="shared" si="10"/>
        <v>4458</v>
      </c>
      <c r="AC9" s="396">
        <f t="shared" si="10"/>
        <v>4266</v>
      </c>
      <c r="AD9" s="396">
        <f t="shared" si="10"/>
        <v>4053</v>
      </c>
      <c r="AE9" s="396">
        <f t="shared" si="10"/>
        <v>3913</v>
      </c>
      <c r="AF9" s="396">
        <f t="shared" si="10"/>
        <v>3438</v>
      </c>
      <c r="AG9" s="396">
        <f t="shared" si="10"/>
        <v>2839</v>
      </c>
      <c r="AH9" s="396">
        <f t="shared" si="10"/>
        <v>2466</v>
      </c>
      <c r="AI9" s="396">
        <f t="shared" si="10"/>
        <v>1968</v>
      </c>
      <c r="AJ9" s="396">
        <f t="shared" si="10"/>
        <v>1392</v>
      </c>
      <c r="AK9" s="396">
        <f t="shared" si="10"/>
        <v>954</v>
      </c>
      <c r="AL9" s="396">
        <f t="shared" si="10"/>
        <v>561</v>
      </c>
      <c r="AM9" s="396">
        <f t="shared" si="10"/>
        <v>327</v>
      </c>
      <c r="AN9" s="396">
        <f t="shared" si="10"/>
        <v>277</v>
      </c>
      <c r="AO9" s="396">
        <f t="shared" si="10"/>
        <v>62</v>
      </c>
      <c r="AP9" s="396">
        <f t="shared" si="10"/>
        <v>541</v>
      </c>
      <c r="AQ9" s="396">
        <f t="shared" si="10"/>
        <v>535</v>
      </c>
      <c r="AR9" s="396">
        <f t="shared" si="10"/>
        <v>1318</v>
      </c>
      <c r="AS9" s="396">
        <f t="shared" si="10"/>
        <v>28034</v>
      </c>
      <c r="AT9" s="396">
        <f t="shared" si="10"/>
        <v>2897</v>
      </c>
      <c r="AU9" s="396">
        <f t="shared" si="10"/>
        <v>2623</v>
      </c>
      <c r="AV9" s="396">
        <f t="shared" si="10"/>
        <v>11997</v>
      </c>
      <c r="AW9" s="444">
        <f t="shared" si="2"/>
        <v>7495.8242470778941</v>
      </c>
      <c r="AX9" s="444">
        <f t="shared" si="3"/>
        <v>13107.407797969456</v>
      </c>
      <c r="AY9" s="444">
        <f>+SUM(Y9:AK9) *BI9/100</f>
        <v>17592.465113898132</v>
      </c>
      <c r="AZ9" s="444">
        <f t="shared" si="4"/>
        <v>4144.9468475386057</v>
      </c>
      <c r="BA9" s="444">
        <f t="shared" si="5"/>
        <v>8665</v>
      </c>
      <c r="BB9" s="493">
        <f t="shared" si="6"/>
        <v>8852.314137019026</v>
      </c>
      <c r="BC9" s="493">
        <f t="shared" si="7"/>
        <v>35823</v>
      </c>
      <c r="BD9" s="493">
        <f t="shared" si="8"/>
        <v>36777</v>
      </c>
      <c r="BE9" s="396">
        <f t="shared" si="10"/>
        <v>1390</v>
      </c>
      <c r="BF9" s="397"/>
      <c r="BG9" s="398"/>
      <c r="BH9" s="482"/>
      <c r="BI9" s="492">
        <f>+AS9*100/F9</f>
        <v>47.835508915621531</v>
      </c>
      <c r="BJ9" s="492">
        <f t="shared" si="9"/>
        <v>52.164491084378469</v>
      </c>
    </row>
    <row r="10" spans="1:62" ht="16.5" thickBot="1" x14ac:dyDescent="0.35">
      <c r="A10" s="312">
        <v>220101</v>
      </c>
      <c r="B10" s="313" t="s">
        <v>191</v>
      </c>
      <c r="C10" s="313" t="s">
        <v>192</v>
      </c>
      <c r="D10" s="314" t="s">
        <v>193</v>
      </c>
      <c r="E10" s="315">
        <v>50.597875499188639</v>
      </c>
      <c r="F10" s="316">
        <v>44568</v>
      </c>
      <c r="G10" s="317">
        <v>818</v>
      </c>
      <c r="H10" s="317">
        <v>875</v>
      </c>
      <c r="I10" s="317">
        <v>886</v>
      </c>
      <c r="J10" s="317">
        <v>860</v>
      </c>
      <c r="K10" s="317">
        <v>902</v>
      </c>
      <c r="L10" s="317">
        <v>921</v>
      </c>
      <c r="M10" s="317">
        <v>847</v>
      </c>
      <c r="N10" s="317">
        <v>820</v>
      </c>
      <c r="O10" s="317">
        <v>927</v>
      </c>
      <c r="P10" s="317">
        <v>909</v>
      </c>
      <c r="Q10" s="317">
        <v>938</v>
      </c>
      <c r="R10" s="317">
        <v>897</v>
      </c>
      <c r="S10" s="317">
        <v>885</v>
      </c>
      <c r="T10" s="317">
        <v>902</v>
      </c>
      <c r="U10" s="317">
        <v>876</v>
      </c>
      <c r="V10" s="317">
        <v>823</v>
      </c>
      <c r="W10" s="317">
        <v>793</v>
      </c>
      <c r="X10" s="317">
        <v>830</v>
      </c>
      <c r="Y10" s="317">
        <v>760</v>
      </c>
      <c r="Z10" s="317">
        <v>804</v>
      </c>
      <c r="AA10" s="317">
        <v>3780</v>
      </c>
      <c r="AB10" s="317">
        <v>3389</v>
      </c>
      <c r="AC10" s="317">
        <v>3245</v>
      </c>
      <c r="AD10" s="317">
        <v>3082</v>
      </c>
      <c r="AE10" s="317">
        <v>2977</v>
      </c>
      <c r="AF10" s="317">
        <v>2615</v>
      </c>
      <c r="AG10" s="317">
        <v>2160</v>
      </c>
      <c r="AH10" s="317">
        <v>1876</v>
      </c>
      <c r="AI10" s="317">
        <v>1498</v>
      </c>
      <c r="AJ10" s="317">
        <v>1061</v>
      </c>
      <c r="AK10" s="317">
        <v>726</v>
      </c>
      <c r="AL10" s="317">
        <v>428</v>
      </c>
      <c r="AM10" s="317">
        <v>248</v>
      </c>
      <c r="AN10" s="317">
        <v>210</v>
      </c>
      <c r="AO10" s="317">
        <v>46</v>
      </c>
      <c r="AP10" s="317">
        <v>412</v>
      </c>
      <c r="AQ10" s="317">
        <v>407</v>
      </c>
      <c r="AR10" s="317">
        <v>1004</v>
      </c>
      <c r="AS10" s="317">
        <v>21316</v>
      </c>
      <c r="AT10" s="317">
        <v>2204</v>
      </c>
      <c r="AU10" s="317">
        <v>1995</v>
      </c>
      <c r="AV10" s="317">
        <v>9119</v>
      </c>
      <c r="AW10" s="444">
        <f t="shared" si="2"/>
        <v>5700.6238556812059</v>
      </c>
      <c r="AX10" s="444">
        <f t="shared" si="3"/>
        <v>9968.3196912583026</v>
      </c>
      <c r="AY10" s="444">
        <f>+SUM(Y10:AK10) *BI10/100</f>
        <v>13378.937084903968</v>
      </c>
      <c r="AZ10" s="444">
        <f t="shared" si="4"/>
        <v>3154.2591096751039</v>
      </c>
      <c r="BA10" s="444">
        <f t="shared" si="5"/>
        <v>6595</v>
      </c>
      <c r="BB10" s="493">
        <f t="shared" si="6"/>
        <v>6736.9654460599531</v>
      </c>
      <c r="BC10" s="493">
        <f t="shared" si="7"/>
        <v>27247</v>
      </c>
      <c r="BD10" s="493">
        <f t="shared" si="8"/>
        <v>27973</v>
      </c>
      <c r="BE10" s="386">
        <v>1058</v>
      </c>
      <c r="BF10" s="387" t="s">
        <v>21</v>
      </c>
      <c r="BG10" s="399" t="s">
        <v>194</v>
      </c>
      <c r="BH10" s="483" t="s">
        <v>195</v>
      </c>
      <c r="BI10" s="492">
        <f>+AS10*100/F10</f>
        <v>47.828038054209301</v>
      </c>
      <c r="BJ10" s="492">
        <f t="shared" si="9"/>
        <v>52.171961945790699</v>
      </c>
    </row>
    <row r="11" spans="1:62" ht="16.5" thickBot="1" x14ac:dyDescent="0.35">
      <c r="A11" s="312">
        <v>220101</v>
      </c>
      <c r="B11" s="313" t="s">
        <v>204</v>
      </c>
      <c r="C11" s="313" t="s">
        <v>222</v>
      </c>
      <c r="D11" s="314" t="s">
        <v>223</v>
      </c>
      <c r="E11" s="315">
        <v>2.8161719855911431</v>
      </c>
      <c r="F11" s="316">
        <v>2480</v>
      </c>
      <c r="G11" s="317">
        <v>46</v>
      </c>
      <c r="H11" s="317">
        <v>49</v>
      </c>
      <c r="I11" s="317">
        <v>49</v>
      </c>
      <c r="J11" s="317">
        <v>48</v>
      </c>
      <c r="K11" s="317">
        <v>50</v>
      </c>
      <c r="L11" s="317">
        <v>51</v>
      </c>
      <c r="M11" s="317">
        <v>47</v>
      </c>
      <c r="N11" s="317">
        <v>46</v>
      </c>
      <c r="O11" s="317">
        <v>52</v>
      </c>
      <c r="P11" s="317">
        <v>51</v>
      </c>
      <c r="Q11" s="317">
        <v>52</v>
      </c>
      <c r="R11" s="317">
        <v>50</v>
      </c>
      <c r="S11" s="317">
        <v>49</v>
      </c>
      <c r="T11" s="317">
        <v>50</v>
      </c>
      <c r="U11" s="317">
        <v>49</v>
      </c>
      <c r="V11" s="317">
        <v>46</v>
      </c>
      <c r="W11" s="317">
        <v>44</v>
      </c>
      <c r="X11" s="317">
        <v>46</v>
      </c>
      <c r="Y11" s="317">
        <v>42</v>
      </c>
      <c r="Z11" s="317">
        <v>45</v>
      </c>
      <c r="AA11" s="317">
        <v>210</v>
      </c>
      <c r="AB11" s="317">
        <v>188</v>
      </c>
      <c r="AC11" s="317">
        <v>180</v>
      </c>
      <c r="AD11" s="317">
        <v>172</v>
      </c>
      <c r="AE11" s="317">
        <v>166</v>
      </c>
      <c r="AF11" s="317">
        <v>146</v>
      </c>
      <c r="AG11" s="317">
        <v>120</v>
      </c>
      <c r="AH11" s="317">
        <v>104</v>
      </c>
      <c r="AI11" s="317">
        <v>83</v>
      </c>
      <c r="AJ11" s="317">
        <v>59</v>
      </c>
      <c r="AK11" s="317">
        <v>40</v>
      </c>
      <c r="AL11" s="317">
        <v>24</v>
      </c>
      <c r="AM11" s="317">
        <v>14</v>
      </c>
      <c r="AN11" s="317">
        <v>12</v>
      </c>
      <c r="AO11" s="317">
        <v>3</v>
      </c>
      <c r="AP11" s="317">
        <v>23</v>
      </c>
      <c r="AQ11" s="317">
        <v>23</v>
      </c>
      <c r="AR11" s="317">
        <v>56</v>
      </c>
      <c r="AS11" s="317">
        <v>1187</v>
      </c>
      <c r="AT11" s="317">
        <v>123</v>
      </c>
      <c r="AU11" s="317">
        <v>111</v>
      </c>
      <c r="AV11" s="317">
        <v>507</v>
      </c>
      <c r="AW11" s="444">
        <f t="shared" si="2"/>
        <v>317.80967741935478</v>
      </c>
      <c r="AX11" s="444">
        <f t="shared" si="3"/>
        <v>554.73104838709673</v>
      </c>
      <c r="AY11" s="444">
        <f>+SUM(Y11:AK11) *BI11/100</f>
        <v>744.26814516129025</v>
      </c>
      <c r="AZ11" s="444">
        <f t="shared" si="4"/>
        <v>175.17822580645159</v>
      </c>
      <c r="BA11" s="444">
        <f t="shared" si="5"/>
        <v>366</v>
      </c>
      <c r="BB11" s="493">
        <f t="shared" si="6"/>
        <v>374.34435483870971</v>
      </c>
      <c r="BC11" s="493">
        <f t="shared" si="7"/>
        <v>1515</v>
      </c>
      <c r="BD11" s="493">
        <f t="shared" si="8"/>
        <v>1555</v>
      </c>
      <c r="BE11" s="386">
        <v>59</v>
      </c>
      <c r="BF11" s="387" t="s">
        <v>21</v>
      </c>
      <c r="BG11" s="399" t="s">
        <v>194</v>
      </c>
      <c r="BH11" s="483" t="s">
        <v>224</v>
      </c>
      <c r="BI11" s="492">
        <f>+AS11*100/F11</f>
        <v>47.862903225806448</v>
      </c>
      <c r="BJ11" s="492">
        <f t="shared" si="9"/>
        <v>52.137096774193552</v>
      </c>
    </row>
    <row r="12" spans="1:62" ht="16.5" thickBot="1" x14ac:dyDescent="0.35">
      <c r="A12" s="312">
        <v>220101</v>
      </c>
      <c r="B12" s="313" t="s">
        <v>204</v>
      </c>
      <c r="C12" s="313" t="s">
        <v>228</v>
      </c>
      <c r="D12" s="314" t="s">
        <v>229</v>
      </c>
      <c r="E12" s="315">
        <v>2.0658065852619951</v>
      </c>
      <c r="F12" s="316">
        <v>1821</v>
      </c>
      <c r="G12" s="317">
        <v>33</v>
      </c>
      <c r="H12" s="317">
        <v>36</v>
      </c>
      <c r="I12" s="317">
        <v>36</v>
      </c>
      <c r="J12" s="317">
        <v>35</v>
      </c>
      <c r="K12" s="317">
        <v>37</v>
      </c>
      <c r="L12" s="317">
        <v>38</v>
      </c>
      <c r="M12" s="317">
        <v>35</v>
      </c>
      <c r="N12" s="317">
        <v>34</v>
      </c>
      <c r="O12" s="317">
        <v>38</v>
      </c>
      <c r="P12" s="317">
        <v>37</v>
      </c>
      <c r="Q12" s="317">
        <v>38</v>
      </c>
      <c r="R12" s="317">
        <v>37</v>
      </c>
      <c r="S12" s="317">
        <v>36</v>
      </c>
      <c r="T12" s="317">
        <v>37</v>
      </c>
      <c r="U12" s="317">
        <v>36</v>
      </c>
      <c r="V12" s="317">
        <v>34</v>
      </c>
      <c r="W12" s="317">
        <v>32</v>
      </c>
      <c r="X12" s="317">
        <v>34</v>
      </c>
      <c r="Y12" s="317">
        <v>31</v>
      </c>
      <c r="Z12" s="317">
        <v>33</v>
      </c>
      <c r="AA12" s="317">
        <v>154</v>
      </c>
      <c r="AB12" s="317">
        <v>138</v>
      </c>
      <c r="AC12" s="317">
        <v>132</v>
      </c>
      <c r="AD12" s="317">
        <v>126</v>
      </c>
      <c r="AE12" s="317">
        <v>122</v>
      </c>
      <c r="AF12" s="317">
        <v>107</v>
      </c>
      <c r="AG12" s="317">
        <v>88</v>
      </c>
      <c r="AH12" s="317">
        <v>77</v>
      </c>
      <c r="AI12" s="317">
        <v>61</v>
      </c>
      <c r="AJ12" s="317">
        <v>43</v>
      </c>
      <c r="AK12" s="317">
        <v>30</v>
      </c>
      <c r="AL12" s="317">
        <v>17</v>
      </c>
      <c r="AM12" s="317">
        <v>10</v>
      </c>
      <c r="AN12" s="317">
        <v>9</v>
      </c>
      <c r="AO12" s="317">
        <v>2</v>
      </c>
      <c r="AP12" s="317">
        <v>17</v>
      </c>
      <c r="AQ12" s="317">
        <v>17</v>
      </c>
      <c r="AR12" s="317">
        <v>41</v>
      </c>
      <c r="AS12" s="317">
        <v>870</v>
      </c>
      <c r="AT12" s="317">
        <v>90</v>
      </c>
      <c r="AU12" s="317">
        <v>81</v>
      </c>
      <c r="AV12" s="317">
        <v>372</v>
      </c>
      <c r="AW12" s="444">
        <f t="shared" si="2"/>
        <v>232.66886326194398</v>
      </c>
      <c r="AX12" s="444">
        <f t="shared" si="3"/>
        <v>406.57331136738054</v>
      </c>
      <c r="AY12" s="444">
        <f>+SUM(Y12:AK12) *BI12/100</f>
        <v>545.60131795716643</v>
      </c>
      <c r="AZ12" s="444">
        <f t="shared" si="4"/>
        <v>128.51729818780888</v>
      </c>
      <c r="BA12" s="444">
        <f t="shared" si="5"/>
        <v>269</v>
      </c>
      <c r="BB12" s="493">
        <f t="shared" si="6"/>
        <v>275.74299835255357</v>
      </c>
      <c r="BC12" s="493">
        <f t="shared" si="7"/>
        <v>1112</v>
      </c>
      <c r="BD12" s="493">
        <f t="shared" si="8"/>
        <v>1142</v>
      </c>
      <c r="BE12" s="386">
        <v>43</v>
      </c>
      <c r="BF12" s="387" t="s">
        <v>21</v>
      </c>
      <c r="BG12" s="399" t="s">
        <v>194</v>
      </c>
      <c r="BH12" s="483" t="s">
        <v>230</v>
      </c>
      <c r="BI12" s="492">
        <f>+AS12*100/F12</f>
        <v>47.775947281713343</v>
      </c>
      <c r="BJ12" s="492">
        <f t="shared" si="9"/>
        <v>52.224052718286657</v>
      </c>
    </row>
    <row r="13" spans="1:62" ht="16.5" thickBot="1" x14ac:dyDescent="0.35">
      <c r="A13" s="312">
        <v>220101</v>
      </c>
      <c r="B13" s="313" t="s">
        <v>200</v>
      </c>
      <c r="C13" s="313" t="s">
        <v>243</v>
      </c>
      <c r="D13" s="314" t="s">
        <v>244</v>
      </c>
      <c r="E13" s="315">
        <v>2.0301297027310077</v>
      </c>
      <c r="F13" s="316">
        <v>1787</v>
      </c>
      <c r="G13" s="317">
        <v>33</v>
      </c>
      <c r="H13" s="317">
        <v>35</v>
      </c>
      <c r="I13" s="317">
        <v>35</v>
      </c>
      <c r="J13" s="317">
        <v>35</v>
      </c>
      <c r="K13" s="317">
        <v>36</v>
      </c>
      <c r="L13" s="317">
        <v>37</v>
      </c>
      <c r="M13" s="317">
        <v>34</v>
      </c>
      <c r="N13" s="317">
        <v>33</v>
      </c>
      <c r="O13" s="317">
        <v>37</v>
      </c>
      <c r="P13" s="317">
        <v>37</v>
      </c>
      <c r="Q13" s="317">
        <v>38</v>
      </c>
      <c r="R13" s="317">
        <v>36</v>
      </c>
      <c r="S13" s="317">
        <v>35</v>
      </c>
      <c r="T13" s="317">
        <v>36</v>
      </c>
      <c r="U13" s="317">
        <v>35</v>
      </c>
      <c r="V13" s="317">
        <v>33</v>
      </c>
      <c r="W13" s="317">
        <v>32</v>
      </c>
      <c r="X13" s="317">
        <v>33</v>
      </c>
      <c r="Y13" s="317">
        <v>31</v>
      </c>
      <c r="Z13" s="317">
        <v>32</v>
      </c>
      <c r="AA13" s="317">
        <v>152</v>
      </c>
      <c r="AB13" s="317">
        <v>136</v>
      </c>
      <c r="AC13" s="317">
        <v>130</v>
      </c>
      <c r="AD13" s="317">
        <v>124</v>
      </c>
      <c r="AE13" s="317">
        <v>119</v>
      </c>
      <c r="AF13" s="317">
        <v>105</v>
      </c>
      <c r="AG13" s="317">
        <v>87</v>
      </c>
      <c r="AH13" s="317">
        <v>75</v>
      </c>
      <c r="AI13" s="317">
        <v>60</v>
      </c>
      <c r="AJ13" s="317">
        <v>42</v>
      </c>
      <c r="AK13" s="317">
        <v>29</v>
      </c>
      <c r="AL13" s="317">
        <v>17</v>
      </c>
      <c r="AM13" s="317">
        <v>10</v>
      </c>
      <c r="AN13" s="317">
        <v>8</v>
      </c>
      <c r="AO13" s="317">
        <v>2</v>
      </c>
      <c r="AP13" s="317">
        <v>16</v>
      </c>
      <c r="AQ13" s="317">
        <v>16</v>
      </c>
      <c r="AR13" s="317">
        <v>40</v>
      </c>
      <c r="AS13" s="317">
        <v>855</v>
      </c>
      <c r="AT13" s="317">
        <v>88</v>
      </c>
      <c r="AU13" s="317">
        <v>80</v>
      </c>
      <c r="AV13" s="317">
        <v>366</v>
      </c>
      <c r="AW13" s="444">
        <f t="shared" si="2"/>
        <v>228.70173475097931</v>
      </c>
      <c r="AX13" s="444">
        <f t="shared" si="3"/>
        <v>399.98880805819812</v>
      </c>
      <c r="AY13" s="444">
        <f>+SUM(Y13:AK13) *BI13/100</f>
        <v>536.82708449916061</v>
      </c>
      <c r="AZ13" s="444">
        <f t="shared" si="4"/>
        <v>126.31225517627308</v>
      </c>
      <c r="BA13" s="444">
        <f t="shared" si="5"/>
        <v>264</v>
      </c>
      <c r="BB13" s="493">
        <f t="shared" si="6"/>
        <v>269.63850027979856</v>
      </c>
      <c r="BC13" s="493">
        <f t="shared" si="7"/>
        <v>1093</v>
      </c>
      <c r="BD13" s="493">
        <f t="shared" si="8"/>
        <v>1122</v>
      </c>
      <c r="BE13" s="386">
        <v>42</v>
      </c>
      <c r="BF13" s="387" t="s">
        <v>21</v>
      </c>
      <c r="BG13" s="399" t="s">
        <v>194</v>
      </c>
      <c r="BH13" s="483" t="s">
        <v>245</v>
      </c>
      <c r="BI13" s="492">
        <f>+AS13*100/F13</f>
        <v>47.845551203133745</v>
      </c>
      <c r="BJ13" s="492">
        <f t="shared" si="9"/>
        <v>52.154448796866255</v>
      </c>
    </row>
    <row r="14" spans="1:62" ht="16.5" thickBot="1" x14ac:dyDescent="0.35">
      <c r="A14" s="312">
        <v>220101</v>
      </c>
      <c r="B14" s="313" t="s">
        <v>204</v>
      </c>
      <c r="C14" s="313" t="s">
        <v>246</v>
      </c>
      <c r="D14" s="314" t="s">
        <v>247</v>
      </c>
      <c r="E14" s="315">
        <v>3.7817495482846324</v>
      </c>
      <c r="F14" s="316">
        <v>3326</v>
      </c>
      <c r="G14" s="317">
        <v>61</v>
      </c>
      <c r="H14" s="317">
        <v>65</v>
      </c>
      <c r="I14" s="317">
        <v>66</v>
      </c>
      <c r="J14" s="317">
        <v>64</v>
      </c>
      <c r="K14" s="317">
        <v>68</v>
      </c>
      <c r="L14" s="317">
        <v>69</v>
      </c>
      <c r="M14" s="317">
        <v>63</v>
      </c>
      <c r="N14" s="317">
        <v>61</v>
      </c>
      <c r="O14" s="317">
        <v>69</v>
      </c>
      <c r="P14" s="317">
        <v>68</v>
      </c>
      <c r="Q14" s="317">
        <v>70</v>
      </c>
      <c r="R14" s="317">
        <v>67</v>
      </c>
      <c r="S14" s="317">
        <v>66</v>
      </c>
      <c r="T14" s="317">
        <v>67</v>
      </c>
      <c r="U14" s="317">
        <v>65</v>
      </c>
      <c r="V14" s="317">
        <v>62</v>
      </c>
      <c r="W14" s="317">
        <v>59</v>
      </c>
      <c r="X14" s="317">
        <v>62</v>
      </c>
      <c r="Y14" s="317">
        <v>57</v>
      </c>
      <c r="Z14" s="317">
        <v>60</v>
      </c>
      <c r="AA14" s="317">
        <v>282</v>
      </c>
      <c r="AB14" s="317">
        <v>253</v>
      </c>
      <c r="AC14" s="317">
        <v>242</v>
      </c>
      <c r="AD14" s="317">
        <v>230</v>
      </c>
      <c r="AE14" s="317">
        <v>222</v>
      </c>
      <c r="AF14" s="317">
        <v>195</v>
      </c>
      <c r="AG14" s="317">
        <v>161</v>
      </c>
      <c r="AH14" s="317">
        <v>140</v>
      </c>
      <c r="AI14" s="317">
        <v>112</v>
      </c>
      <c r="AJ14" s="317">
        <v>79</v>
      </c>
      <c r="AK14" s="317">
        <v>54</v>
      </c>
      <c r="AL14" s="317">
        <v>32</v>
      </c>
      <c r="AM14" s="317">
        <v>19</v>
      </c>
      <c r="AN14" s="317">
        <v>16</v>
      </c>
      <c r="AO14" s="317">
        <v>3</v>
      </c>
      <c r="AP14" s="317">
        <v>31</v>
      </c>
      <c r="AQ14" s="317">
        <v>30</v>
      </c>
      <c r="AR14" s="317">
        <v>75</v>
      </c>
      <c r="AS14" s="317">
        <v>1593</v>
      </c>
      <c r="AT14" s="317">
        <v>165</v>
      </c>
      <c r="AU14" s="317">
        <v>149</v>
      </c>
      <c r="AV14" s="317">
        <v>681</v>
      </c>
      <c r="AW14" s="444">
        <f t="shared" si="2"/>
        <v>425.78983764281418</v>
      </c>
      <c r="AX14" s="444">
        <f t="shared" si="3"/>
        <v>744.77300060132291</v>
      </c>
      <c r="AY14" s="444">
        <f>+SUM(Y14:AK14) *BI14/100</f>
        <v>999.57636800962109</v>
      </c>
      <c r="AZ14" s="444">
        <f t="shared" si="4"/>
        <v>235.64521948286227</v>
      </c>
      <c r="BA14" s="444">
        <f t="shared" si="5"/>
        <v>492</v>
      </c>
      <c r="BB14" s="493">
        <f t="shared" si="6"/>
        <v>501.76758869512929</v>
      </c>
      <c r="BC14" s="493">
        <f t="shared" si="7"/>
        <v>2033</v>
      </c>
      <c r="BD14" s="493">
        <f t="shared" si="8"/>
        <v>2087</v>
      </c>
      <c r="BE14" s="386">
        <v>79</v>
      </c>
      <c r="BF14" s="387" t="s">
        <v>21</v>
      </c>
      <c r="BG14" s="399" t="s">
        <v>194</v>
      </c>
      <c r="BH14" s="483" t="s">
        <v>248</v>
      </c>
      <c r="BI14" s="492">
        <f>+AS14*100/F14</f>
        <v>47.895369813589895</v>
      </c>
      <c r="BJ14" s="492">
        <f t="shared" si="9"/>
        <v>52.104630186410105</v>
      </c>
    </row>
    <row r="15" spans="1:62" ht="16.5" thickBot="1" x14ac:dyDescent="0.35">
      <c r="A15" s="312">
        <v>220101</v>
      </c>
      <c r="B15" s="313" t="s">
        <v>204</v>
      </c>
      <c r="C15" s="313" t="s">
        <v>252</v>
      </c>
      <c r="D15" s="314" t="s">
        <v>253</v>
      </c>
      <c r="E15" s="315">
        <v>1.8241244777940178</v>
      </c>
      <c r="F15" s="316">
        <v>1609</v>
      </c>
      <c r="G15" s="317">
        <v>30</v>
      </c>
      <c r="H15" s="317">
        <v>32</v>
      </c>
      <c r="I15" s="317">
        <v>32</v>
      </c>
      <c r="J15" s="317">
        <v>31</v>
      </c>
      <c r="K15" s="317">
        <v>33</v>
      </c>
      <c r="L15" s="317">
        <v>33</v>
      </c>
      <c r="M15" s="317">
        <v>31</v>
      </c>
      <c r="N15" s="317">
        <v>30</v>
      </c>
      <c r="O15" s="317">
        <v>33</v>
      </c>
      <c r="P15" s="317">
        <v>33</v>
      </c>
      <c r="Q15" s="317">
        <v>34</v>
      </c>
      <c r="R15" s="317">
        <v>32</v>
      </c>
      <c r="S15" s="317">
        <v>32</v>
      </c>
      <c r="T15" s="317">
        <v>33</v>
      </c>
      <c r="U15" s="317">
        <v>32</v>
      </c>
      <c r="V15" s="317">
        <v>30</v>
      </c>
      <c r="W15" s="317">
        <v>29</v>
      </c>
      <c r="X15" s="317">
        <v>30</v>
      </c>
      <c r="Y15" s="317">
        <v>27</v>
      </c>
      <c r="Z15" s="317">
        <v>29</v>
      </c>
      <c r="AA15" s="317">
        <v>136</v>
      </c>
      <c r="AB15" s="317">
        <v>122</v>
      </c>
      <c r="AC15" s="317">
        <v>117</v>
      </c>
      <c r="AD15" s="317">
        <v>111</v>
      </c>
      <c r="AE15" s="317">
        <v>107</v>
      </c>
      <c r="AF15" s="317">
        <v>94</v>
      </c>
      <c r="AG15" s="317">
        <v>78</v>
      </c>
      <c r="AH15" s="317">
        <v>68</v>
      </c>
      <c r="AI15" s="317">
        <v>54</v>
      </c>
      <c r="AJ15" s="317">
        <v>38</v>
      </c>
      <c r="AK15" s="317">
        <v>26</v>
      </c>
      <c r="AL15" s="317">
        <v>15</v>
      </c>
      <c r="AM15" s="317">
        <v>9</v>
      </c>
      <c r="AN15" s="317">
        <v>8</v>
      </c>
      <c r="AO15" s="317">
        <v>2</v>
      </c>
      <c r="AP15" s="317">
        <v>15</v>
      </c>
      <c r="AQ15" s="317">
        <v>15</v>
      </c>
      <c r="AR15" s="317">
        <v>36</v>
      </c>
      <c r="AS15" s="317">
        <v>769</v>
      </c>
      <c r="AT15" s="317">
        <v>79</v>
      </c>
      <c r="AU15" s="317">
        <v>72</v>
      </c>
      <c r="AV15" s="317">
        <v>329</v>
      </c>
      <c r="AW15" s="444">
        <f t="shared" si="2"/>
        <v>205.03480422622746</v>
      </c>
      <c r="AX15" s="444">
        <f t="shared" si="3"/>
        <v>358.93039154754507</v>
      </c>
      <c r="AY15" s="444">
        <f>+SUM(Y15:AK15) *BI15/100</f>
        <v>481.2821628340584</v>
      </c>
      <c r="AZ15" s="444">
        <f t="shared" si="4"/>
        <v>113.74891236793039</v>
      </c>
      <c r="BA15" s="444">
        <f t="shared" si="5"/>
        <v>238</v>
      </c>
      <c r="BB15" s="493">
        <f t="shared" si="6"/>
        <v>242.7594779366066</v>
      </c>
      <c r="BC15" s="493">
        <f t="shared" si="7"/>
        <v>981</v>
      </c>
      <c r="BD15" s="493">
        <f t="shared" si="8"/>
        <v>1007</v>
      </c>
      <c r="BE15" s="386">
        <v>38</v>
      </c>
      <c r="BF15" s="387" t="s">
        <v>21</v>
      </c>
      <c r="BG15" s="399" t="s">
        <v>194</v>
      </c>
      <c r="BH15" s="483" t="s">
        <v>254</v>
      </c>
      <c r="BI15" s="492">
        <f>+AS15*100/F15</f>
        <v>47.79366065879428</v>
      </c>
      <c r="BJ15" s="492">
        <f t="shared" si="9"/>
        <v>52.20633934120572</v>
      </c>
    </row>
    <row r="16" spans="1:62" ht="16.5" thickBot="1" x14ac:dyDescent="0.35">
      <c r="A16" s="312">
        <v>220101</v>
      </c>
      <c r="B16" s="313" t="s">
        <v>204</v>
      </c>
      <c r="C16" s="313" t="s">
        <v>258</v>
      </c>
      <c r="D16" s="320" t="s">
        <v>259</v>
      </c>
      <c r="E16" s="315">
        <v>1.2061088029830478</v>
      </c>
      <c r="F16" s="316">
        <v>1062</v>
      </c>
      <c r="G16" s="317">
        <v>20</v>
      </c>
      <c r="H16" s="317">
        <v>21</v>
      </c>
      <c r="I16" s="317">
        <v>21</v>
      </c>
      <c r="J16" s="317">
        <v>21</v>
      </c>
      <c r="K16" s="317">
        <v>22</v>
      </c>
      <c r="L16" s="317">
        <v>22</v>
      </c>
      <c r="M16" s="317">
        <v>20</v>
      </c>
      <c r="N16" s="317">
        <v>20</v>
      </c>
      <c r="O16" s="317">
        <v>22</v>
      </c>
      <c r="P16" s="317">
        <v>22</v>
      </c>
      <c r="Q16" s="317">
        <v>22</v>
      </c>
      <c r="R16" s="317">
        <v>21</v>
      </c>
      <c r="S16" s="317">
        <v>21</v>
      </c>
      <c r="T16" s="317">
        <v>21</v>
      </c>
      <c r="U16" s="317">
        <v>21</v>
      </c>
      <c r="V16" s="317">
        <v>20</v>
      </c>
      <c r="W16" s="317">
        <v>19</v>
      </c>
      <c r="X16" s="317">
        <v>20</v>
      </c>
      <c r="Y16" s="317">
        <v>18</v>
      </c>
      <c r="Z16" s="317">
        <v>19</v>
      </c>
      <c r="AA16" s="317">
        <v>90</v>
      </c>
      <c r="AB16" s="317">
        <v>81</v>
      </c>
      <c r="AC16" s="317">
        <v>77</v>
      </c>
      <c r="AD16" s="317">
        <v>73</v>
      </c>
      <c r="AE16" s="317">
        <v>71</v>
      </c>
      <c r="AF16" s="317">
        <v>62</v>
      </c>
      <c r="AG16" s="317">
        <v>51</v>
      </c>
      <c r="AH16" s="317">
        <v>45</v>
      </c>
      <c r="AI16" s="317">
        <v>36</v>
      </c>
      <c r="AJ16" s="317">
        <v>25</v>
      </c>
      <c r="AK16" s="317">
        <v>17</v>
      </c>
      <c r="AL16" s="317">
        <v>10</v>
      </c>
      <c r="AM16" s="317">
        <v>6</v>
      </c>
      <c r="AN16" s="317">
        <v>5</v>
      </c>
      <c r="AO16" s="317">
        <v>1</v>
      </c>
      <c r="AP16" s="317">
        <v>10</v>
      </c>
      <c r="AQ16" s="317">
        <v>10</v>
      </c>
      <c r="AR16" s="317">
        <v>24</v>
      </c>
      <c r="AS16" s="317">
        <v>508</v>
      </c>
      <c r="AT16" s="317">
        <v>52</v>
      </c>
      <c r="AU16" s="317">
        <v>48</v>
      </c>
      <c r="AV16" s="317">
        <v>217</v>
      </c>
      <c r="AW16" s="444">
        <f t="shared" si="2"/>
        <v>135.37099811676083</v>
      </c>
      <c r="AX16" s="444">
        <f t="shared" si="3"/>
        <v>237.25800376647831</v>
      </c>
      <c r="AY16" s="444">
        <f>+SUM(Y16:AK16) *BI16/100</f>
        <v>318.09792843691145</v>
      </c>
      <c r="AZ16" s="444">
        <f t="shared" si="4"/>
        <v>75.099811676082851</v>
      </c>
      <c r="BA16" s="444">
        <f t="shared" si="5"/>
        <v>157</v>
      </c>
      <c r="BB16" s="493">
        <f t="shared" si="6"/>
        <v>160.1487758945386</v>
      </c>
      <c r="BC16" s="493">
        <f t="shared" si="7"/>
        <v>648</v>
      </c>
      <c r="BD16" s="493">
        <f t="shared" si="8"/>
        <v>665</v>
      </c>
      <c r="BE16" s="386">
        <v>25</v>
      </c>
      <c r="BF16" s="387" t="s">
        <v>21</v>
      </c>
      <c r="BG16" s="399" t="s">
        <v>194</v>
      </c>
      <c r="BH16" s="483" t="s">
        <v>260</v>
      </c>
      <c r="BI16" s="492">
        <f>+AS16*100/F16</f>
        <v>47.834274952919017</v>
      </c>
      <c r="BJ16" s="492">
        <f t="shared" si="9"/>
        <v>52.165725047080983</v>
      </c>
    </row>
    <row r="17" spans="1:66" ht="16.5" thickBot="1" x14ac:dyDescent="0.35">
      <c r="A17" s="312">
        <v>220101</v>
      </c>
      <c r="B17" s="313" t="s">
        <v>204</v>
      </c>
      <c r="C17" s="313" t="s">
        <v>261</v>
      </c>
      <c r="D17" s="320" t="s">
        <v>262</v>
      </c>
      <c r="E17" s="315">
        <v>1.7815423921925171</v>
      </c>
      <c r="F17" s="316">
        <v>1570</v>
      </c>
      <c r="G17" s="317">
        <v>29</v>
      </c>
      <c r="H17" s="317">
        <v>31</v>
      </c>
      <c r="I17" s="317">
        <v>31</v>
      </c>
      <c r="J17" s="317">
        <v>30</v>
      </c>
      <c r="K17" s="317">
        <v>32</v>
      </c>
      <c r="L17" s="317">
        <v>32</v>
      </c>
      <c r="M17" s="317">
        <v>30</v>
      </c>
      <c r="N17" s="317">
        <v>29</v>
      </c>
      <c r="O17" s="317">
        <v>33</v>
      </c>
      <c r="P17" s="317">
        <v>32</v>
      </c>
      <c r="Q17" s="317">
        <v>33</v>
      </c>
      <c r="R17" s="317">
        <v>32</v>
      </c>
      <c r="S17" s="317">
        <v>31</v>
      </c>
      <c r="T17" s="317">
        <v>32</v>
      </c>
      <c r="U17" s="317">
        <v>31</v>
      </c>
      <c r="V17" s="317">
        <v>29</v>
      </c>
      <c r="W17" s="317">
        <v>28</v>
      </c>
      <c r="X17" s="317">
        <v>29</v>
      </c>
      <c r="Y17" s="317">
        <v>27</v>
      </c>
      <c r="Z17" s="317">
        <v>28</v>
      </c>
      <c r="AA17" s="317">
        <v>133</v>
      </c>
      <c r="AB17" s="317">
        <v>119</v>
      </c>
      <c r="AC17" s="317">
        <v>114</v>
      </c>
      <c r="AD17" s="317">
        <v>109</v>
      </c>
      <c r="AE17" s="317">
        <v>105</v>
      </c>
      <c r="AF17" s="317">
        <v>92</v>
      </c>
      <c r="AG17" s="317">
        <v>76</v>
      </c>
      <c r="AH17" s="317">
        <v>66</v>
      </c>
      <c r="AI17" s="317">
        <v>53</v>
      </c>
      <c r="AJ17" s="317">
        <v>37</v>
      </c>
      <c r="AK17" s="317">
        <v>26</v>
      </c>
      <c r="AL17" s="317">
        <v>15</v>
      </c>
      <c r="AM17" s="317">
        <v>9</v>
      </c>
      <c r="AN17" s="317">
        <v>7</v>
      </c>
      <c r="AO17" s="317">
        <v>2</v>
      </c>
      <c r="AP17" s="317">
        <v>14</v>
      </c>
      <c r="AQ17" s="317">
        <v>14</v>
      </c>
      <c r="AR17" s="317">
        <v>35</v>
      </c>
      <c r="AS17" s="317">
        <v>751</v>
      </c>
      <c r="AT17" s="317">
        <v>77</v>
      </c>
      <c r="AU17" s="317">
        <v>70</v>
      </c>
      <c r="AV17" s="317">
        <v>321</v>
      </c>
      <c r="AW17" s="444">
        <f t="shared" si="2"/>
        <v>200.90445859872614</v>
      </c>
      <c r="AX17" s="444">
        <f t="shared" si="3"/>
        <v>351.10445859872613</v>
      </c>
      <c r="AY17" s="444">
        <f>+SUM(Y17:AK17) *BI17/100</f>
        <v>471.16878980891721</v>
      </c>
      <c r="AZ17" s="444">
        <f t="shared" si="4"/>
        <v>110.97579617834396</v>
      </c>
      <c r="BA17" s="444">
        <f t="shared" si="5"/>
        <v>232</v>
      </c>
      <c r="BB17" s="493">
        <f t="shared" si="6"/>
        <v>237.35350318471336</v>
      </c>
      <c r="BC17" s="493">
        <f t="shared" si="7"/>
        <v>959</v>
      </c>
      <c r="BD17" s="493">
        <f t="shared" si="8"/>
        <v>985</v>
      </c>
      <c r="BE17" s="386">
        <v>37</v>
      </c>
      <c r="BF17" s="387" t="s">
        <v>21</v>
      </c>
      <c r="BG17" s="399" t="s">
        <v>194</v>
      </c>
      <c r="BH17" s="483" t="s">
        <v>261</v>
      </c>
      <c r="BI17" s="492">
        <f>+AS17*100/F17</f>
        <v>47.834394904458598</v>
      </c>
      <c r="BJ17" s="492">
        <f t="shared" si="9"/>
        <v>52.165605095541402</v>
      </c>
    </row>
    <row r="18" spans="1:66" ht="16.5" thickBot="1" x14ac:dyDescent="0.35">
      <c r="A18" s="312">
        <v>220104</v>
      </c>
      <c r="B18" s="313" t="s">
        <v>204</v>
      </c>
      <c r="C18" s="313" t="s">
        <v>298</v>
      </c>
      <c r="D18" s="314" t="s">
        <v>299</v>
      </c>
      <c r="E18" s="315">
        <v>2.4538465079876617</v>
      </c>
      <c r="F18" s="316">
        <v>382</v>
      </c>
      <c r="G18" s="317">
        <v>6</v>
      </c>
      <c r="H18" s="317">
        <v>6</v>
      </c>
      <c r="I18" s="317">
        <v>7</v>
      </c>
      <c r="J18" s="317">
        <v>7</v>
      </c>
      <c r="K18" s="317">
        <v>8</v>
      </c>
      <c r="L18" s="317">
        <v>7</v>
      </c>
      <c r="M18" s="317">
        <v>6</v>
      </c>
      <c r="N18" s="317">
        <v>8</v>
      </c>
      <c r="O18" s="317">
        <v>8</v>
      </c>
      <c r="P18" s="317">
        <v>7</v>
      </c>
      <c r="Q18" s="317">
        <v>8</v>
      </c>
      <c r="R18" s="317">
        <v>8</v>
      </c>
      <c r="S18" s="317">
        <v>8</v>
      </c>
      <c r="T18" s="317">
        <v>8</v>
      </c>
      <c r="U18" s="317">
        <v>8</v>
      </c>
      <c r="V18" s="317">
        <v>8</v>
      </c>
      <c r="W18" s="317">
        <v>8</v>
      </c>
      <c r="X18" s="317">
        <v>8</v>
      </c>
      <c r="Y18" s="317">
        <v>7</v>
      </c>
      <c r="Z18" s="317">
        <v>7</v>
      </c>
      <c r="AA18" s="317">
        <v>36</v>
      </c>
      <c r="AB18" s="317">
        <v>32</v>
      </c>
      <c r="AC18" s="317">
        <v>29</v>
      </c>
      <c r="AD18" s="317">
        <v>26</v>
      </c>
      <c r="AE18" s="317">
        <v>24</v>
      </c>
      <c r="AF18" s="317">
        <v>22</v>
      </c>
      <c r="AG18" s="317">
        <v>18</v>
      </c>
      <c r="AH18" s="317">
        <v>15</v>
      </c>
      <c r="AI18" s="317">
        <v>11</v>
      </c>
      <c r="AJ18" s="317">
        <v>8</v>
      </c>
      <c r="AK18" s="317">
        <v>6</v>
      </c>
      <c r="AL18" s="317">
        <v>3</v>
      </c>
      <c r="AM18" s="317">
        <v>2</v>
      </c>
      <c r="AN18" s="317">
        <v>2</v>
      </c>
      <c r="AO18" s="317">
        <v>1</v>
      </c>
      <c r="AP18" s="317">
        <v>3</v>
      </c>
      <c r="AQ18" s="317">
        <v>3</v>
      </c>
      <c r="AR18" s="317">
        <v>7</v>
      </c>
      <c r="AS18" s="317">
        <v>185</v>
      </c>
      <c r="AT18" s="317">
        <v>19</v>
      </c>
      <c r="AU18" s="317">
        <v>17</v>
      </c>
      <c r="AV18" s="317">
        <v>85</v>
      </c>
      <c r="AW18" s="444">
        <f t="shared" si="2"/>
        <v>48.913612565445028</v>
      </c>
      <c r="AX18" s="444">
        <f t="shared" si="3"/>
        <v>85.71989528795811</v>
      </c>
      <c r="AY18" s="444">
        <f>+SUM(Y18:AK18) *BI18/100</f>
        <v>116.71465968586388</v>
      </c>
      <c r="AZ18" s="444">
        <f t="shared" si="4"/>
        <v>25.183246073298427</v>
      </c>
      <c r="BA18" s="444">
        <f t="shared" si="5"/>
        <v>52</v>
      </c>
      <c r="BB18" s="493">
        <f t="shared" si="6"/>
        <v>53.633507853403145</v>
      </c>
      <c r="BC18" s="493">
        <f t="shared" si="7"/>
        <v>235</v>
      </c>
      <c r="BD18" s="493">
        <f t="shared" si="8"/>
        <v>241</v>
      </c>
      <c r="BE18" s="317">
        <v>9</v>
      </c>
      <c r="BF18" s="387" t="s">
        <v>21</v>
      </c>
      <c r="BG18" s="399" t="s">
        <v>194</v>
      </c>
      <c r="BH18" s="483" t="s">
        <v>300</v>
      </c>
      <c r="BI18" s="492">
        <f>+AS18*100/F18</f>
        <v>48.42931937172775</v>
      </c>
      <c r="BJ18" s="492">
        <f t="shared" si="9"/>
        <v>51.57068062827225</v>
      </c>
    </row>
    <row r="19" spans="1:66" ht="16.5" thickBot="1" x14ac:dyDescent="0.35">
      <c r="A19" s="400"/>
      <c r="B19" s="388"/>
      <c r="C19" s="388"/>
      <c r="D19" s="319" t="s">
        <v>1340</v>
      </c>
      <c r="E19" s="388"/>
      <c r="F19" s="389">
        <f>SUM(F20:F23)</f>
        <v>7097</v>
      </c>
      <c r="G19" s="389">
        <f t="shared" ref="G19:BE19" si="11">SUM(G20:G23)</f>
        <v>106</v>
      </c>
      <c r="H19" s="389">
        <f t="shared" si="11"/>
        <v>149</v>
      </c>
      <c r="I19" s="389">
        <f t="shared" si="11"/>
        <v>143</v>
      </c>
      <c r="J19" s="389">
        <f t="shared" si="11"/>
        <v>159</v>
      </c>
      <c r="K19" s="389">
        <f t="shared" si="11"/>
        <v>152</v>
      </c>
      <c r="L19" s="389">
        <f t="shared" si="11"/>
        <v>140</v>
      </c>
      <c r="M19" s="389">
        <f t="shared" si="11"/>
        <v>152</v>
      </c>
      <c r="N19" s="389">
        <f t="shared" si="11"/>
        <v>147</v>
      </c>
      <c r="O19" s="389">
        <f t="shared" si="11"/>
        <v>137</v>
      </c>
      <c r="P19" s="389">
        <f t="shared" si="11"/>
        <v>147</v>
      </c>
      <c r="Q19" s="389">
        <f t="shared" si="11"/>
        <v>136</v>
      </c>
      <c r="R19" s="389">
        <f t="shared" si="11"/>
        <v>125</v>
      </c>
      <c r="S19" s="389">
        <f t="shared" si="11"/>
        <v>124</v>
      </c>
      <c r="T19" s="389">
        <f t="shared" si="11"/>
        <v>123</v>
      </c>
      <c r="U19" s="389">
        <f t="shared" si="11"/>
        <v>133</v>
      </c>
      <c r="V19" s="389">
        <f t="shared" si="11"/>
        <v>129</v>
      </c>
      <c r="W19" s="389">
        <f t="shared" si="11"/>
        <v>133</v>
      </c>
      <c r="X19" s="389">
        <f t="shared" si="11"/>
        <v>106</v>
      </c>
      <c r="Y19" s="389">
        <f t="shared" si="11"/>
        <v>110</v>
      </c>
      <c r="Z19" s="389">
        <f t="shared" si="11"/>
        <v>103</v>
      </c>
      <c r="AA19" s="389">
        <f t="shared" si="11"/>
        <v>574</v>
      </c>
      <c r="AB19" s="389">
        <f t="shared" si="11"/>
        <v>583</v>
      </c>
      <c r="AC19" s="389">
        <f t="shared" si="11"/>
        <v>506</v>
      </c>
      <c r="AD19" s="389">
        <f t="shared" si="11"/>
        <v>467</v>
      </c>
      <c r="AE19" s="389">
        <f t="shared" si="11"/>
        <v>459</v>
      </c>
      <c r="AF19" s="389">
        <f t="shared" si="11"/>
        <v>421</v>
      </c>
      <c r="AG19" s="389">
        <f t="shared" si="11"/>
        <v>362</v>
      </c>
      <c r="AH19" s="389">
        <f t="shared" si="11"/>
        <v>344</v>
      </c>
      <c r="AI19" s="389">
        <f t="shared" si="11"/>
        <v>269</v>
      </c>
      <c r="AJ19" s="389">
        <f t="shared" si="11"/>
        <v>185</v>
      </c>
      <c r="AK19" s="389">
        <f t="shared" si="11"/>
        <v>113</v>
      </c>
      <c r="AL19" s="389">
        <f t="shared" si="11"/>
        <v>78</v>
      </c>
      <c r="AM19" s="389">
        <f t="shared" si="11"/>
        <v>44</v>
      </c>
      <c r="AN19" s="389">
        <f t="shared" si="11"/>
        <v>38</v>
      </c>
      <c r="AO19" s="389">
        <f t="shared" si="11"/>
        <v>9</v>
      </c>
      <c r="AP19" s="389">
        <f t="shared" si="11"/>
        <v>52</v>
      </c>
      <c r="AQ19" s="389">
        <f t="shared" si="11"/>
        <v>55</v>
      </c>
      <c r="AR19" s="389">
        <f t="shared" si="11"/>
        <v>129</v>
      </c>
      <c r="AS19" s="389">
        <f t="shared" si="11"/>
        <v>3330</v>
      </c>
      <c r="AT19" s="389">
        <f t="shared" si="11"/>
        <v>313</v>
      </c>
      <c r="AU19" s="389">
        <f t="shared" si="11"/>
        <v>283</v>
      </c>
      <c r="AV19" s="389">
        <f t="shared" si="11"/>
        <v>1409</v>
      </c>
      <c r="AW19" s="444">
        <f t="shared" si="2"/>
        <v>869.45047203043544</v>
      </c>
      <c r="AX19" s="444">
        <f t="shared" si="3"/>
        <v>1600.4833028040018</v>
      </c>
      <c r="AY19" s="444">
        <f>+SUM(Y19:AK19) *BI19/100</f>
        <v>2109.5786952233339</v>
      </c>
      <c r="AZ19" s="444">
        <f t="shared" si="4"/>
        <v>544.28631816260395</v>
      </c>
      <c r="BA19" s="444">
        <f t="shared" si="5"/>
        <v>1160</v>
      </c>
      <c r="BB19" s="493">
        <f t="shared" si="6"/>
        <v>1142.7858249964772</v>
      </c>
      <c r="BC19" s="493">
        <f t="shared" si="7"/>
        <v>4383</v>
      </c>
      <c r="BD19" s="493">
        <f t="shared" si="8"/>
        <v>4496</v>
      </c>
      <c r="BE19" s="389">
        <f t="shared" si="11"/>
        <v>266</v>
      </c>
      <c r="BF19" s="388"/>
      <c r="BG19" s="401"/>
      <c r="BH19" s="372"/>
      <c r="BI19" s="492">
        <f>+AS19*100/F19</f>
        <v>46.921234324362409</v>
      </c>
      <c r="BJ19" s="492">
        <f t="shared" si="9"/>
        <v>53.078765675637591</v>
      </c>
    </row>
    <row r="20" spans="1:66" ht="16.5" thickBot="1" x14ac:dyDescent="0.35">
      <c r="A20" s="312">
        <v>220102</v>
      </c>
      <c r="B20" s="313" t="s">
        <v>191</v>
      </c>
      <c r="C20" s="313" t="s">
        <v>263</v>
      </c>
      <c r="D20" s="314" t="s">
        <v>264</v>
      </c>
      <c r="E20" s="315">
        <v>85.555555555555557</v>
      </c>
      <c r="F20" s="316">
        <v>4183</v>
      </c>
      <c r="G20" s="317">
        <v>57</v>
      </c>
      <c r="H20" s="317">
        <v>92</v>
      </c>
      <c r="I20" s="317">
        <v>85</v>
      </c>
      <c r="J20" s="317">
        <v>99</v>
      </c>
      <c r="K20" s="317">
        <v>92</v>
      </c>
      <c r="L20" s="317">
        <v>82</v>
      </c>
      <c r="M20" s="317">
        <v>95</v>
      </c>
      <c r="N20" s="317">
        <v>91</v>
      </c>
      <c r="O20" s="317">
        <v>79</v>
      </c>
      <c r="P20" s="317">
        <v>87</v>
      </c>
      <c r="Q20" s="317">
        <v>76</v>
      </c>
      <c r="R20" s="317">
        <v>69</v>
      </c>
      <c r="S20" s="317">
        <v>68</v>
      </c>
      <c r="T20" s="317">
        <v>67</v>
      </c>
      <c r="U20" s="317">
        <v>76</v>
      </c>
      <c r="V20" s="317">
        <v>74</v>
      </c>
      <c r="W20" s="317">
        <v>80</v>
      </c>
      <c r="X20" s="317">
        <v>55</v>
      </c>
      <c r="Y20" s="317">
        <v>61</v>
      </c>
      <c r="Z20" s="317">
        <v>54</v>
      </c>
      <c r="AA20" s="317">
        <v>327</v>
      </c>
      <c r="AB20" s="317">
        <v>352</v>
      </c>
      <c r="AC20" s="317">
        <v>293</v>
      </c>
      <c r="AD20" s="317">
        <v>269</v>
      </c>
      <c r="AE20" s="317">
        <v>268</v>
      </c>
      <c r="AF20" s="317">
        <v>250</v>
      </c>
      <c r="AG20" s="317">
        <v>219</v>
      </c>
      <c r="AH20" s="317">
        <v>216</v>
      </c>
      <c r="AI20" s="317">
        <v>168</v>
      </c>
      <c r="AJ20" s="317">
        <v>115</v>
      </c>
      <c r="AK20" s="317">
        <v>67</v>
      </c>
      <c r="AL20" s="317">
        <v>49</v>
      </c>
      <c r="AM20" s="317">
        <v>27</v>
      </c>
      <c r="AN20" s="317">
        <v>24</v>
      </c>
      <c r="AO20" s="317">
        <v>5</v>
      </c>
      <c r="AP20" s="317">
        <v>27</v>
      </c>
      <c r="AQ20" s="317">
        <v>30</v>
      </c>
      <c r="AR20" s="317">
        <v>69</v>
      </c>
      <c r="AS20" s="317">
        <v>1942</v>
      </c>
      <c r="AT20" s="317">
        <v>174</v>
      </c>
      <c r="AU20" s="317">
        <v>157</v>
      </c>
      <c r="AV20" s="317">
        <v>812</v>
      </c>
      <c r="AW20" s="444">
        <f t="shared" si="2"/>
        <v>501.40090843891943</v>
      </c>
      <c r="AX20" s="444">
        <f t="shared" si="3"/>
        <v>944.76930432703807</v>
      </c>
      <c r="AY20" s="444">
        <f>+SUM(Y20:AK20) *BI20/100</f>
        <v>1234.467606980636</v>
      </c>
      <c r="AZ20" s="444">
        <f t="shared" si="4"/>
        <v>333.33875209180013</v>
      </c>
      <c r="BA20" s="444">
        <f t="shared" si="5"/>
        <v>718</v>
      </c>
      <c r="BB20" s="493">
        <f t="shared" si="6"/>
        <v>698.06908917045178</v>
      </c>
      <c r="BC20" s="493">
        <f t="shared" si="7"/>
        <v>2592</v>
      </c>
      <c r="BD20" s="493">
        <f t="shared" si="8"/>
        <v>2659</v>
      </c>
      <c r="BE20" s="386">
        <v>183</v>
      </c>
      <c r="BF20" s="387" t="s">
        <v>21</v>
      </c>
      <c r="BG20" s="399" t="s">
        <v>23</v>
      </c>
      <c r="BH20" s="483" t="s">
        <v>265</v>
      </c>
      <c r="BI20" s="492">
        <f>+AS20*100/F20</f>
        <v>46.426010040640691</v>
      </c>
      <c r="BJ20" s="492">
        <f t="shared" si="9"/>
        <v>53.573989959359309</v>
      </c>
    </row>
    <row r="21" spans="1:66" ht="16.5" thickBot="1" x14ac:dyDescent="0.35">
      <c r="A21" s="312">
        <v>220102</v>
      </c>
      <c r="B21" s="313" t="s">
        <v>204</v>
      </c>
      <c r="C21" s="313" t="s">
        <v>266</v>
      </c>
      <c r="D21" s="314" t="s">
        <v>267</v>
      </c>
      <c r="E21" s="315">
        <v>14.444444444444443</v>
      </c>
      <c r="F21" s="316">
        <v>705</v>
      </c>
      <c r="G21" s="317">
        <v>10</v>
      </c>
      <c r="H21" s="317">
        <v>15</v>
      </c>
      <c r="I21" s="317">
        <v>14</v>
      </c>
      <c r="J21" s="317">
        <v>17</v>
      </c>
      <c r="K21" s="317">
        <v>16</v>
      </c>
      <c r="L21" s="317">
        <v>14</v>
      </c>
      <c r="M21" s="317">
        <v>16</v>
      </c>
      <c r="N21" s="317">
        <v>15</v>
      </c>
      <c r="O21" s="317">
        <v>13</v>
      </c>
      <c r="P21" s="317">
        <v>15</v>
      </c>
      <c r="Q21" s="317">
        <v>13</v>
      </c>
      <c r="R21" s="317">
        <v>12</v>
      </c>
      <c r="S21" s="317">
        <v>12</v>
      </c>
      <c r="T21" s="317">
        <v>11</v>
      </c>
      <c r="U21" s="317">
        <v>13</v>
      </c>
      <c r="V21" s="317">
        <v>13</v>
      </c>
      <c r="W21" s="317">
        <v>13</v>
      </c>
      <c r="X21" s="317">
        <v>9</v>
      </c>
      <c r="Y21" s="317">
        <v>10</v>
      </c>
      <c r="Z21" s="317">
        <v>9</v>
      </c>
      <c r="AA21" s="317">
        <v>55</v>
      </c>
      <c r="AB21" s="317">
        <v>60</v>
      </c>
      <c r="AC21" s="317">
        <v>50</v>
      </c>
      <c r="AD21" s="317">
        <v>45</v>
      </c>
      <c r="AE21" s="317">
        <v>45</v>
      </c>
      <c r="AF21" s="317">
        <v>42</v>
      </c>
      <c r="AG21" s="317">
        <v>37</v>
      </c>
      <c r="AH21" s="317">
        <v>37</v>
      </c>
      <c r="AI21" s="317">
        <v>28</v>
      </c>
      <c r="AJ21" s="317">
        <v>19</v>
      </c>
      <c r="AK21" s="317">
        <v>11</v>
      </c>
      <c r="AL21" s="317">
        <v>8</v>
      </c>
      <c r="AM21" s="317">
        <v>4</v>
      </c>
      <c r="AN21" s="317">
        <v>4</v>
      </c>
      <c r="AO21" s="317">
        <v>1</v>
      </c>
      <c r="AP21" s="317">
        <v>5</v>
      </c>
      <c r="AQ21" s="317">
        <v>5</v>
      </c>
      <c r="AR21" s="317">
        <v>12</v>
      </c>
      <c r="AS21" s="317">
        <v>328</v>
      </c>
      <c r="AT21" s="317">
        <v>29</v>
      </c>
      <c r="AU21" s="317">
        <v>27</v>
      </c>
      <c r="AV21" s="317">
        <v>137</v>
      </c>
      <c r="AW21" s="444">
        <f t="shared" si="2"/>
        <v>84.675177304964549</v>
      </c>
      <c r="AX21" s="444">
        <f t="shared" si="3"/>
        <v>160.045390070922</v>
      </c>
      <c r="AY21" s="444">
        <f>+SUM(Y21:AK21) *BI21/100</f>
        <v>208.43120567375885</v>
      </c>
      <c r="AZ21" s="444">
        <f t="shared" si="4"/>
        <v>56.295035460992906</v>
      </c>
      <c r="BA21" s="444">
        <f t="shared" si="5"/>
        <v>121</v>
      </c>
      <c r="BB21" s="493">
        <f t="shared" si="6"/>
        <v>117.11063829787234</v>
      </c>
      <c r="BC21" s="493">
        <f t="shared" si="7"/>
        <v>437</v>
      </c>
      <c r="BD21" s="493">
        <f t="shared" si="8"/>
        <v>448</v>
      </c>
      <c r="BE21" s="386">
        <v>31</v>
      </c>
      <c r="BF21" s="387" t="s">
        <v>21</v>
      </c>
      <c r="BG21" s="399" t="s">
        <v>23</v>
      </c>
      <c r="BH21" s="483" t="s">
        <v>268</v>
      </c>
      <c r="BI21" s="492">
        <f>+AS21*100/F21</f>
        <v>46.524822695035461</v>
      </c>
      <c r="BJ21" s="492">
        <f t="shared" si="9"/>
        <v>53.475177304964539</v>
      </c>
    </row>
    <row r="22" spans="1:66" ht="16.5" thickBot="1" x14ac:dyDescent="0.35">
      <c r="A22" s="312">
        <v>220104</v>
      </c>
      <c r="B22" s="313" t="s">
        <v>204</v>
      </c>
      <c r="C22" s="313" t="s">
        <v>295</v>
      </c>
      <c r="D22" s="314" t="s">
        <v>296</v>
      </c>
      <c r="E22" s="315">
        <v>3.0017034206528246</v>
      </c>
      <c r="F22" s="316">
        <v>468</v>
      </c>
      <c r="G22" s="317">
        <v>7</v>
      </c>
      <c r="H22" s="317">
        <v>8</v>
      </c>
      <c r="I22" s="317">
        <v>9</v>
      </c>
      <c r="J22" s="317">
        <v>9</v>
      </c>
      <c r="K22" s="317">
        <v>9</v>
      </c>
      <c r="L22" s="317">
        <v>8</v>
      </c>
      <c r="M22" s="317">
        <v>8</v>
      </c>
      <c r="N22" s="317">
        <v>9</v>
      </c>
      <c r="O22" s="317">
        <v>9</v>
      </c>
      <c r="P22" s="317">
        <v>9</v>
      </c>
      <c r="Q22" s="317">
        <v>10</v>
      </c>
      <c r="R22" s="317">
        <v>9</v>
      </c>
      <c r="S22" s="317">
        <v>9</v>
      </c>
      <c r="T22" s="317">
        <v>10</v>
      </c>
      <c r="U22" s="317">
        <v>10</v>
      </c>
      <c r="V22" s="317">
        <v>10</v>
      </c>
      <c r="W22" s="317">
        <v>9</v>
      </c>
      <c r="X22" s="317">
        <v>10</v>
      </c>
      <c r="Y22" s="317">
        <v>9</v>
      </c>
      <c r="Z22" s="317">
        <v>9</v>
      </c>
      <c r="AA22" s="317">
        <v>44</v>
      </c>
      <c r="AB22" s="317">
        <v>39</v>
      </c>
      <c r="AC22" s="317">
        <v>36</v>
      </c>
      <c r="AD22" s="317">
        <v>32</v>
      </c>
      <c r="AE22" s="317">
        <v>30</v>
      </c>
      <c r="AF22" s="317">
        <v>27</v>
      </c>
      <c r="AG22" s="317">
        <v>22</v>
      </c>
      <c r="AH22" s="317">
        <v>18</v>
      </c>
      <c r="AI22" s="317">
        <v>14</v>
      </c>
      <c r="AJ22" s="317">
        <v>10</v>
      </c>
      <c r="AK22" s="317">
        <v>7</v>
      </c>
      <c r="AL22" s="317">
        <v>4</v>
      </c>
      <c r="AM22" s="317">
        <v>3</v>
      </c>
      <c r="AN22" s="317">
        <v>2</v>
      </c>
      <c r="AO22" s="317">
        <v>1</v>
      </c>
      <c r="AP22" s="317">
        <v>4</v>
      </c>
      <c r="AQ22" s="317">
        <v>4</v>
      </c>
      <c r="AR22" s="317">
        <v>9</v>
      </c>
      <c r="AS22" s="317">
        <v>226</v>
      </c>
      <c r="AT22" s="317">
        <v>24</v>
      </c>
      <c r="AU22" s="317">
        <v>21</v>
      </c>
      <c r="AV22" s="317">
        <v>104</v>
      </c>
      <c r="AW22" s="444">
        <f t="shared" si="2"/>
        <v>60.363247863247864</v>
      </c>
      <c r="AX22" s="444">
        <f t="shared" si="3"/>
        <v>105.27350427350427</v>
      </c>
      <c r="AY22" s="444">
        <f>+SUM(Y22:AK22) *BI22/100</f>
        <v>143.42307692307691</v>
      </c>
      <c r="AZ22" s="444">
        <f t="shared" si="4"/>
        <v>30.905982905982906</v>
      </c>
      <c r="BA22" s="444">
        <f t="shared" si="5"/>
        <v>64</v>
      </c>
      <c r="BB22" s="493">
        <f t="shared" si="6"/>
        <v>66.188034188034194</v>
      </c>
      <c r="BC22" s="493">
        <f t="shared" si="7"/>
        <v>290</v>
      </c>
      <c r="BD22" s="493">
        <f t="shared" si="8"/>
        <v>297</v>
      </c>
      <c r="BE22" s="317">
        <v>11</v>
      </c>
      <c r="BF22" s="387" t="s">
        <v>21</v>
      </c>
      <c r="BG22" s="399" t="s">
        <v>23</v>
      </c>
      <c r="BH22" s="483" t="s">
        <v>297</v>
      </c>
      <c r="BI22" s="492">
        <f>+AS22*100/F22</f>
        <v>48.29059829059829</v>
      </c>
      <c r="BJ22" s="492">
        <f t="shared" si="9"/>
        <v>51.70940170940171</v>
      </c>
    </row>
    <row r="23" spans="1:66" ht="16.5" thickBot="1" x14ac:dyDescent="0.35">
      <c r="A23" s="312">
        <v>220101</v>
      </c>
      <c r="B23" s="313" t="s">
        <v>204</v>
      </c>
      <c r="C23" s="313" t="s">
        <v>237</v>
      </c>
      <c r="D23" s="314" t="s">
        <v>238</v>
      </c>
      <c r="E23" s="315">
        <v>1.9783406797021557</v>
      </c>
      <c r="F23" s="316">
        <v>1741</v>
      </c>
      <c r="G23" s="317">
        <v>32</v>
      </c>
      <c r="H23" s="317">
        <v>34</v>
      </c>
      <c r="I23" s="317">
        <v>35</v>
      </c>
      <c r="J23" s="317">
        <v>34</v>
      </c>
      <c r="K23" s="317">
        <v>35</v>
      </c>
      <c r="L23" s="317">
        <v>36</v>
      </c>
      <c r="M23" s="317">
        <v>33</v>
      </c>
      <c r="N23" s="317">
        <v>32</v>
      </c>
      <c r="O23" s="317">
        <v>36</v>
      </c>
      <c r="P23" s="317">
        <v>36</v>
      </c>
      <c r="Q23" s="317">
        <v>37</v>
      </c>
      <c r="R23" s="317">
        <v>35</v>
      </c>
      <c r="S23" s="317">
        <v>35</v>
      </c>
      <c r="T23" s="317">
        <v>35</v>
      </c>
      <c r="U23" s="317">
        <v>34</v>
      </c>
      <c r="V23" s="317">
        <v>32</v>
      </c>
      <c r="W23" s="317">
        <v>31</v>
      </c>
      <c r="X23" s="317">
        <v>32</v>
      </c>
      <c r="Y23" s="317">
        <v>30</v>
      </c>
      <c r="Z23" s="317">
        <v>31</v>
      </c>
      <c r="AA23" s="317">
        <v>148</v>
      </c>
      <c r="AB23" s="317">
        <v>132</v>
      </c>
      <c r="AC23" s="317">
        <v>127</v>
      </c>
      <c r="AD23" s="317">
        <v>121</v>
      </c>
      <c r="AE23" s="317">
        <v>116</v>
      </c>
      <c r="AF23" s="317">
        <v>102</v>
      </c>
      <c r="AG23" s="317">
        <v>84</v>
      </c>
      <c r="AH23" s="317">
        <v>73</v>
      </c>
      <c r="AI23" s="317">
        <v>59</v>
      </c>
      <c r="AJ23" s="317">
        <v>41</v>
      </c>
      <c r="AK23" s="317">
        <v>28</v>
      </c>
      <c r="AL23" s="317">
        <v>17</v>
      </c>
      <c r="AM23" s="317">
        <v>10</v>
      </c>
      <c r="AN23" s="317">
        <v>8</v>
      </c>
      <c r="AO23" s="317">
        <v>2</v>
      </c>
      <c r="AP23" s="317">
        <v>16</v>
      </c>
      <c r="AQ23" s="317">
        <v>16</v>
      </c>
      <c r="AR23" s="317">
        <v>39</v>
      </c>
      <c r="AS23" s="317">
        <v>834</v>
      </c>
      <c r="AT23" s="317">
        <v>86</v>
      </c>
      <c r="AU23" s="317">
        <v>78</v>
      </c>
      <c r="AV23" s="317">
        <v>356</v>
      </c>
      <c r="AW23" s="444">
        <f t="shared" si="2"/>
        <v>223.23032739804708</v>
      </c>
      <c r="AX23" s="444">
        <f t="shared" si="3"/>
        <v>389.93452039058013</v>
      </c>
      <c r="AY23" s="444">
        <f>+SUM(Y23:AK23) *BI23/100</f>
        <v>523.10626076967264</v>
      </c>
      <c r="AZ23" s="444">
        <f t="shared" si="4"/>
        <v>123.11200459506031</v>
      </c>
      <c r="BA23" s="444">
        <f t="shared" si="5"/>
        <v>257</v>
      </c>
      <c r="BB23" s="493">
        <f t="shared" si="6"/>
        <v>262.0453762205629</v>
      </c>
      <c r="BC23" s="493">
        <f t="shared" si="7"/>
        <v>1064</v>
      </c>
      <c r="BD23" s="493">
        <f t="shared" si="8"/>
        <v>1092</v>
      </c>
      <c r="BE23" s="386">
        <v>41</v>
      </c>
      <c r="BF23" s="387" t="s">
        <v>21</v>
      </c>
      <c r="BG23" s="399" t="s">
        <v>23</v>
      </c>
      <c r="BH23" s="483" t="s">
        <v>239</v>
      </c>
      <c r="BI23" s="492">
        <f>+AS23*100/F23</f>
        <v>47.903503733486502</v>
      </c>
      <c r="BJ23" s="492">
        <f t="shared" si="9"/>
        <v>52.096496266513498</v>
      </c>
    </row>
    <row r="24" spans="1:66" ht="16.5" thickBot="1" x14ac:dyDescent="0.35">
      <c r="A24" s="400"/>
      <c r="B24" s="388"/>
      <c r="C24" s="388"/>
      <c r="D24" s="319" t="s">
        <v>1341</v>
      </c>
      <c r="E24" s="388"/>
      <c r="F24" s="389">
        <f>SUM(F25:F29)</f>
        <v>9703</v>
      </c>
      <c r="G24" s="389">
        <f t="shared" ref="G24:BE24" si="12">SUM(G25:G29)</f>
        <v>153</v>
      </c>
      <c r="H24" s="389">
        <f t="shared" si="12"/>
        <v>159</v>
      </c>
      <c r="I24" s="389">
        <f t="shared" si="12"/>
        <v>177</v>
      </c>
      <c r="J24" s="389">
        <f t="shared" si="12"/>
        <v>187</v>
      </c>
      <c r="K24" s="389">
        <f t="shared" si="12"/>
        <v>191</v>
      </c>
      <c r="L24" s="389">
        <f t="shared" si="12"/>
        <v>168</v>
      </c>
      <c r="M24" s="389">
        <f t="shared" si="12"/>
        <v>159</v>
      </c>
      <c r="N24" s="389">
        <f t="shared" si="12"/>
        <v>196</v>
      </c>
      <c r="O24" s="389">
        <f t="shared" si="12"/>
        <v>194</v>
      </c>
      <c r="P24" s="389">
        <f t="shared" si="12"/>
        <v>187</v>
      </c>
      <c r="Q24" s="389">
        <f t="shared" si="12"/>
        <v>208</v>
      </c>
      <c r="R24" s="389">
        <f t="shared" si="12"/>
        <v>193</v>
      </c>
      <c r="S24" s="389">
        <f t="shared" si="12"/>
        <v>193</v>
      </c>
      <c r="T24" s="389">
        <f t="shared" si="12"/>
        <v>197</v>
      </c>
      <c r="U24" s="389">
        <f t="shared" si="12"/>
        <v>207</v>
      </c>
      <c r="V24" s="389">
        <f t="shared" si="12"/>
        <v>198</v>
      </c>
      <c r="W24" s="389">
        <f t="shared" si="12"/>
        <v>194</v>
      </c>
      <c r="X24" s="389">
        <f t="shared" si="12"/>
        <v>197</v>
      </c>
      <c r="Y24" s="389">
        <f t="shared" si="12"/>
        <v>189</v>
      </c>
      <c r="Z24" s="389">
        <f t="shared" si="12"/>
        <v>181</v>
      </c>
      <c r="AA24" s="389">
        <f t="shared" si="12"/>
        <v>910</v>
      </c>
      <c r="AB24" s="389">
        <f t="shared" si="12"/>
        <v>812</v>
      </c>
      <c r="AC24" s="389">
        <f t="shared" si="12"/>
        <v>738</v>
      </c>
      <c r="AD24" s="389">
        <f t="shared" si="12"/>
        <v>670</v>
      </c>
      <c r="AE24" s="389">
        <f t="shared" si="12"/>
        <v>618</v>
      </c>
      <c r="AF24" s="389">
        <f t="shared" si="12"/>
        <v>560</v>
      </c>
      <c r="AG24" s="389">
        <f t="shared" si="12"/>
        <v>447</v>
      </c>
      <c r="AH24" s="389">
        <f t="shared" si="12"/>
        <v>383</v>
      </c>
      <c r="AI24" s="389">
        <f t="shared" si="12"/>
        <v>289</v>
      </c>
      <c r="AJ24" s="389">
        <f t="shared" si="12"/>
        <v>216</v>
      </c>
      <c r="AK24" s="389">
        <f t="shared" si="12"/>
        <v>152</v>
      </c>
      <c r="AL24" s="389">
        <f t="shared" si="12"/>
        <v>87</v>
      </c>
      <c r="AM24" s="389">
        <f t="shared" si="12"/>
        <v>52</v>
      </c>
      <c r="AN24" s="389">
        <f t="shared" si="12"/>
        <v>41</v>
      </c>
      <c r="AO24" s="389">
        <f t="shared" si="12"/>
        <v>14</v>
      </c>
      <c r="AP24" s="389">
        <f t="shared" si="12"/>
        <v>74</v>
      </c>
      <c r="AQ24" s="389">
        <f t="shared" si="12"/>
        <v>78</v>
      </c>
      <c r="AR24" s="389">
        <f t="shared" si="12"/>
        <v>186</v>
      </c>
      <c r="AS24" s="389">
        <f t="shared" si="12"/>
        <v>4700</v>
      </c>
      <c r="AT24" s="389">
        <f t="shared" si="12"/>
        <v>489</v>
      </c>
      <c r="AU24" s="389">
        <f t="shared" si="12"/>
        <v>445</v>
      </c>
      <c r="AV24" s="389">
        <f t="shared" si="12"/>
        <v>2163</v>
      </c>
      <c r="AW24" s="444">
        <f t="shared" si="2"/>
        <v>1252.6229001339791</v>
      </c>
      <c r="AX24" s="444">
        <f t="shared" si="3"/>
        <v>2187.9727919200245</v>
      </c>
      <c r="AY24" s="444">
        <f>+SUM(Y24:AK24) *BI24/100</f>
        <v>2986.2413686488712</v>
      </c>
      <c r="AZ24" s="444">
        <f t="shared" si="4"/>
        <v>646.65567350304036</v>
      </c>
      <c r="BA24" s="444">
        <f t="shared" si="5"/>
        <v>1335</v>
      </c>
      <c r="BB24" s="493">
        <f t="shared" si="6"/>
        <v>1374.1105843553541</v>
      </c>
      <c r="BC24" s="493">
        <f t="shared" si="7"/>
        <v>6013</v>
      </c>
      <c r="BD24" s="493">
        <f t="shared" si="8"/>
        <v>6165</v>
      </c>
      <c r="BE24" s="389">
        <f t="shared" si="12"/>
        <v>231</v>
      </c>
      <c r="BF24" s="388"/>
      <c r="BG24" s="401"/>
      <c r="BH24" s="372"/>
      <c r="BI24" s="492">
        <f>+AS24*100/F24</f>
        <v>48.438627228692155</v>
      </c>
      <c r="BJ24" s="492">
        <f t="shared" si="9"/>
        <v>51.561372771307845</v>
      </c>
    </row>
    <row r="25" spans="1:66" ht="16.5" thickBot="1" x14ac:dyDescent="0.35">
      <c r="A25" s="312">
        <v>220104</v>
      </c>
      <c r="B25" s="313" t="s">
        <v>272</v>
      </c>
      <c r="C25" s="313" t="s">
        <v>273</v>
      </c>
      <c r="D25" s="314" t="s">
        <v>274</v>
      </c>
      <c r="E25" s="315">
        <v>30.274849224253025</v>
      </c>
      <c r="F25" s="316">
        <v>4713</v>
      </c>
      <c r="G25" s="317">
        <v>74</v>
      </c>
      <c r="H25" s="317">
        <v>78</v>
      </c>
      <c r="I25" s="317">
        <v>86</v>
      </c>
      <c r="J25" s="317">
        <v>91</v>
      </c>
      <c r="K25" s="317">
        <v>92</v>
      </c>
      <c r="L25" s="317">
        <v>81</v>
      </c>
      <c r="M25" s="317">
        <v>78</v>
      </c>
      <c r="N25" s="317">
        <v>96</v>
      </c>
      <c r="O25" s="317">
        <v>94</v>
      </c>
      <c r="P25" s="317">
        <v>91</v>
      </c>
      <c r="Q25" s="317">
        <v>101</v>
      </c>
      <c r="R25" s="317">
        <v>93</v>
      </c>
      <c r="S25" s="317">
        <v>93</v>
      </c>
      <c r="T25" s="317">
        <v>95</v>
      </c>
      <c r="U25" s="317">
        <v>100</v>
      </c>
      <c r="V25" s="317">
        <v>96</v>
      </c>
      <c r="W25" s="317">
        <v>94</v>
      </c>
      <c r="X25" s="317">
        <v>95</v>
      </c>
      <c r="Y25" s="317">
        <v>93</v>
      </c>
      <c r="Z25" s="317">
        <v>89</v>
      </c>
      <c r="AA25" s="317">
        <v>442</v>
      </c>
      <c r="AB25" s="317">
        <v>394</v>
      </c>
      <c r="AC25" s="317">
        <v>359</v>
      </c>
      <c r="AD25" s="317">
        <v>325</v>
      </c>
      <c r="AE25" s="317">
        <v>300</v>
      </c>
      <c r="AF25" s="317">
        <v>272</v>
      </c>
      <c r="AG25" s="317">
        <v>217</v>
      </c>
      <c r="AH25" s="317">
        <v>187</v>
      </c>
      <c r="AI25" s="317">
        <v>140</v>
      </c>
      <c r="AJ25" s="317">
        <v>105</v>
      </c>
      <c r="AK25" s="317">
        <v>74</v>
      </c>
      <c r="AL25" s="317">
        <v>43</v>
      </c>
      <c r="AM25" s="317">
        <v>25</v>
      </c>
      <c r="AN25" s="317">
        <v>20</v>
      </c>
      <c r="AO25" s="317">
        <v>7</v>
      </c>
      <c r="AP25" s="317">
        <v>36</v>
      </c>
      <c r="AQ25" s="317">
        <v>37</v>
      </c>
      <c r="AR25" s="317">
        <v>90</v>
      </c>
      <c r="AS25" s="317">
        <v>2280</v>
      </c>
      <c r="AT25" s="317">
        <v>238</v>
      </c>
      <c r="AU25" s="317">
        <v>216</v>
      </c>
      <c r="AV25" s="317">
        <v>1050</v>
      </c>
      <c r="AW25" s="444">
        <f t="shared" si="2"/>
        <v>607.61298535964352</v>
      </c>
      <c r="AX25" s="444">
        <f t="shared" si="3"/>
        <v>1061.3876511775939</v>
      </c>
      <c r="AY25" s="444">
        <f>+SUM(Y25:AK25) *BI25/100</f>
        <v>1449.8535964353914</v>
      </c>
      <c r="AZ25" s="444">
        <f t="shared" si="4"/>
        <v>313.96562698917887</v>
      </c>
      <c r="BA25" s="444">
        <f t="shared" si="5"/>
        <v>649</v>
      </c>
      <c r="BB25" s="493">
        <f t="shared" si="6"/>
        <v>668.52005092297895</v>
      </c>
      <c r="BC25" s="493">
        <f t="shared" si="7"/>
        <v>2923</v>
      </c>
      <c r="BD25" s="493">
        <f t="shared" si="8"/>
        <v>2997</v>
      </c>
      <c r="BE25" s="317">
        <v>113</v>
      </c>
      <c r="BF25" s="387" t="s">
        <v>21</v>
      </c>
      <c r="BG25" s="399" t="s">
        <v>25</v>
      </c>
      <c r="BH25" s="483" t="s">
        <v>275</v>
      </c>
      <c r="BI25" s="492">
        <f>+AS25*100/F25</f>
        <v>48.376830044557607</v>
      </c>
      <c r="BJ25" s="492">
        <f t="shared" si="9"/>
        <v>51.623169955442393</v>
      </c>
    </row>
    <row r="26" spans="1:66" ht="16.5" thickBot="1" x14ac:dyDescent="0.35">
      <c r="A26" s="312">
        <v>220104</v>
      </c>
      <c r="B26" s="313" t="s">
        <v>204</v>
      </c>
      <c r="C26" s="313" t="s">
        <v>280</v>
      </c>
      <c r="D26" s="314" t="s">
        <v>281</v>
      </c>
      <c r="E26" s="315">
        <v>6.0218221997145616</v>
      </c>
      <c r="F26" s="316">
        <v>936</v>
      </c>
      <c r="G26" s="317">
        <v>15</v>
      </c>
      <c r="H26" s="317">
        <v>15</v>
      </c>
      <c r="I26" s="317">
        <v>17</v>
      </c>
      <c r="J26" s="317">
        <v>18</v>
      </c>
      <c r="K26" s="317">
        <v>18</v>
      </c>
      <c r="L26" s="317">
        <v>16</v>
      </c>
      <c r="M26" s="317">
        <v>15</v>
      </c>
      <c r="N26" s="317">
        <v>19</v>
      </c>
      <c r="O26" s="317">
        <v>19</v>
      </c>
      <c r="P26" s="317">
        <v>18</v>
      </c>
      <c r="Q26" s="317">
        <v>20</v>
      </c>
      <c r="R26" s="317">
        <v>19</v>
      </c>
      <c r="S26" s="317">
        <v>19</v>
      </c>
      <c r="T26" s="317">
        <v>19</v>
      </c>
      <c r="U26" s="317">
        <v>20</v>
      </c>
      <c r="V26" s="317">
        <v>19</v>
      </c>
      <c r="W26" s="317">
        <v>19</v>
      </c>
      <c r="X26" s="317">
        <v>19</v>
      </c>
      <c r="Y26" s="317">
        <v>18</v>
      </c>
      <c r="Z26" s="317">
        <v>17</v>
      </c>
      <c r="AA26" s="317">
        <v>88</v>
      </c>
      <c r="AB26" s="317">
        <v>78</v>
      </c>
      <c r="AC26" s="317">
        <v>71</v>
      </c>
      <c r="AD26" s="317">
        <v>65</v>
      </c>
      <c r="AE26" s="317">
        <v>60</v>
      </c>
      <c r="AF26" s="317">
        <v>54</v>
      </c>
      <c r="AG26" s="317">
        <v>43</v>
      </c>
      <c r="AH26" s="317">
        <v>37</v>
      </c>
      <c r="AI26" s="317">
        <v>28</v>
      </c>
      <c r="AJ26" s="317">
        <v>21</v>
      </c>
      <c r="AK26" s="317">
        <v>15</v>
      </c>
      <c r="AL26" s="317">
        <v>8</v>
      </c>
      <c r="AM26" s="317">
        <v>5</v>
      </c>
      <c r="AN26" s="317">
        <v>4</v>
      </c>
      <c r="AO26" s="317">
        <v>1</v>
      </c>
      <c r="AP26" s="317">
        <v>7</v>
      </c>
      <c r="AQ26" s="317">
        <v>8</v>
      </c>
      <c r="AR26" s="317">
        <v>18</v>
      </c>
      <c r="AS26" s="317">
        <v>454</v>
      </c>
      <c r="AT26" s="317">
        <v>47</v>
      </c>
      <c r="AU26" s="317">
        <v>43</v>
      </c>
      <c r="AV26" s="317">
        <v>209</v>
      </c>
      <c r="AW26" s="444">
        <f t="shared" si="2"/>
        <v>121.26068376068378</v>
      </c>
      <c r="AX26" s="444">
        <f t="shared" si="3"/>
        <v>211.47863247863251</v>
      </c>
      <c r="AY26" s="444">
        <f>+SUM(Y26:AK26) *BI26/100</f>
        <v>288.60042735042737</v>
      </c>
      <c r="AZ26" s="444">
        <f t="shared" si="4"/>
        <v>62.570512820512825</v>
      </c>
      <c r="BA26" s="444">
        <f t="shared" si="5"/>
        <v>129</v>
      </c>
      <c r="BB26" s="493">
        <f t="shared" si="6"/>
        <v>132.85897435897436</v>
      </c>
      <c r="BC26" s="493">
        <f t="shared" si="7"/>
        <v>580</v>
      </c>
      <c r="BD26" s="493">
        <f t="shared" si="8"/>
        <v>595</v>
      </c>
      <c r="BE26" s="317">
        <v>22</v>
      </c>
      <c r="BF26" s="387" t="s">
        <v>21</v>
      </c>
      <c r="BG26" s="399" t="s">
        <v>25</v>
      </c>
      <c r="BH26" s="483" t="s">
        <v>282</v>
      </c>
      <c r="BI26" s="492">
        <f>+AS26*100/F26</f>
        <v>48.504273504273506</v>
      </c>
      <c r="BJ26" s="492">
        <f t="shared" si="9"/>
        <v>51.495726495726494</v>
      </c>
    </row>
    <row r="27" spans="1:66" ht="16.5" thickBot="1" x14ac:dyDescent="0.35">
      <c r="A27" s="312">
        <v>220104</v>
      </c>
      <c r="B27" s="313" t="s">
        <v>200</v>
      </c>
      <c r="C27" s="313" t="s">
        <v>289</v>
      </c>
      <c r="D27" s="314" t="s">
        <v>290</v>
      </c>
      <c r="E27" s="315">
        <v>10.340223746604668</v>
      </c>
      <c r="F27" s="316">
        <v>1606</v>
      </c>
      <c r="G27" s="317">
        <v>25</v>
      </c>
      <c r="H27" s="317">
        <v>26</v>
      </c>
      <c r="I27" s="317">
        <v>29</v>
      </c>
      <c r="J27" s="317">
        <v>31</v>
      </c>
      <c r="K27" s="317">
        <v>32</v>
      </c>
      <c r="L27" s="317">
        <v>28</v>
      </c>
      <c r="M27" s="317">
        <v>26</v>
      </c>
      <c r="N27" s="317">
        <v>32</v>
      </c>
      <c r="O27" s="317">
        <v>32</v>
      </c>
      <c r="P27" s="317">
        <v>31</v>
      </c>
      <c r="Q27" s="317">
        <v>34</v>
      </c>
      <c r="R27" s="317">
        <v>32</v>
      </c>
      <c r="S27" s="317">
        <v>32</v>
      </c>
      <c r="T27" s="317">
        <v>33</v>
      </c>
      <c r="U27" s="317">
        <v>34</v>
      </c>
      <c r="V27" s="317">
        <v>33</v>
      </c>
      <c r="W27" s="317">
        <v>32</v>
      </c>
      <c r="X27" s="317">
        <v>33</v>
      </c>
      <c r="Y27" s="317">
        <v>31</v>
      </c>
      <c r="Z27" s="317">
        <v>30</v>
      </c>
      <c r="AA27" s="317">
        <v>151</v>
      </c>
      <c r="AB27" s="317">
        <v>135</v>
      </c>
      <c r="AC27" s="317">
        <v>122</v>
      </c>
      <c r="AD27" s="317">
        <v>111</v>
      </c>
      <c r="AE27" s="317">
        <v>102</v>
      </c>
      <c r="AF27" s="317">
        <v>93</v>
      </c>
      <c r="AG27" s="317">
        <v>74</v>
      </c>
      <c r="AH27" s="317">
        <v>63</v>
      </c>
      <c r="AI27" s="317">
        <v>48</v>
      </c>
      <c r="AJ27" s="317">
        <v>36</v>
      </c>
      <c r="AK27" s="317">
        <v>25</v>
      </c>
      <c r="AL27" s="317">
        <v>14</v>
      </c>
      <c r="AM27" s="317">
        <v>9</v>
      </c>
      <c r="AN27" s="317">
        <v>7</v>
      </c>
      <c r="AO27" s="317">
        <v>2</v>
      </c>
      <c r="AP27" s="317">
        <v>12</v>
      </c>
      <c r="AQ27" s="317">
        <v>13</v>
      </c>
      <c r="AR27" s="317">
        <v>31</v>
      </c>
      <c r="AS27" s="317">
        <v>779</v>
      </c>
      <c r="AT27" s="317">
        <v>81</v>
      </c>
      <c r="AU27" s="317">
        <v>74</v>
      </c>
      <c r="AV27" s="317">
        <v>358</v>
      </c>
      <c r="AW27" s="444">
        <f t="shared" si="2"/>
        <v>207.60398505603985</v>
      </c>
      <c r="AX27" s="444">
        <f t="shared" si="3"/>
        <v>362.82191780821915</v>
      </c>
      <c r="AY27" s="444">
        <f>+SUM(Y27:AK27) *BI27/100</f>
        <v>495.24221668742217</v>
      </c>
      <c r="AZ27" s="444">
        <f t="shared" si="4"/>
        <v>107.19738480697386</v>
      </c>
      <c r="BA27" s="444">
        <f t="shared" si="5"/>
        <v>221</v>
      </c>
      <c r="BB27" s="493">
        <f t="shared" si="6"/>
        <v>227.09028642590286</v>
      </c>
      <c r="BC27" s="493">
        <f t="shared" si="7"/>
        <v>996</v>
      </c>
      <c r="BD27" s="493">
        <f t="shared" si="8"/>
        <v>1021</v>
      </c>
      <c r="BE27" s="317">
        <v>38</v>
      </c>
      <c r="BF27" s="387" t="s">
        <v>21</v>
      </c>
      <c r="BG27" s="399" t="s">
        <v>25</v>
      </c>
      <c r="BH27" s="483" t="s">
        <v>291</v>
      </c>
      <c r="BI27" s="492">
        <f>+AS27*100/F27</f>
        <v>48.505603985056041</v>
      </c>
      <c r="BJ27" s="492">
        <f t="shared" si="9"/>
        <v>51.494396014943959</v>
      </c>
    </row>
    <row r="28" spans="1:66" ht="16.5" thickBot="1" x14ac:dyDescent="0.35">
      <c r="A28" s="312">
        <v>220104</v>
      </c>
      <c r="B28" s="313" t="s">
        <v>200</v>
      </c>
      <c r="C28" s="313" t="s">
        <v>292</v>
      </c>
      <c r="D28" s="314" t="s">
        <v>293</v>
      </c>
      <c r="E28" s="315">
        <v>8.0521154642972235</v>
      </c>
      <c r="F28" s="316">
        <v>1251</v>
      </c>
      <c r="G28" s="317">
        <v>20</v>
      </c>
      <c r="H28" s="317">
        <v>20</v>
      </c>
      <c r="I28" s="317">
        <v>23</v>
      </c>
      <c r="J28" s="317">
        <v>24</v>
      </c>
      <c r="K28" s="317">
        <v>25</v>
      </c>
      <c r="L28" s="317">
        <v>22</v>
      </c>
      <c r="M28" s="317">
        <v>20</v>
      </c>
      <c r="N28" s="317">
        <v>25</v>
      </c>
      <c r="O28" s="317">
        <v>25</v>
      </c>
      <c r="P28" s="317">
        <v>24</v>
      </c>
      <c r="Q28" s="317">
        <v>27</v>
      </c>
      <c r="R28" s="317">
        <v>25</v>
      </c>
      <c r="S28" s="317">
        <v>25</v>
      </c>
      <c r="T28" s="317">
        <v>26</v>
      </c>
      <c r="U28" s="317">
        <v>27</v>
      </c>
      <c r="V28" s="317">
        <v>26</v>
      </c>
      <c r="W28" s="317">
        <v>25</v>
      </c>
      <c r="X28" s="317">
        <v>26</v>
      </c>
      <c r="Y28" s="317">
        <v>24</v>
      </c>
      <c r="Z28" s="317">
        <v>23</v>
      </c>
      <c r="AA28" s="317">
        <v>117</v>
      </c>
      <c r="AB28" s="317">
        <v>105</v>
      </c>
      <c r="AC28" s="317">
        <v>95</v>
      </c>
      <c r="AD28" s="317">
        <v>86</v>
      </c>
      <c r="AE28" s="317">
        <v>80</v>
      </c>
      <c r="AF28" s="317">
        <v>72</v>
      </c>
      <c r="AG28" s="317">
        <v>58</v>
      </c>
      <c r="AH28" s="317">
        <v>49</v>
      </c>
      <c r="AI28" s="317">
        <v>37</v>
      </c>
      <c r="AJ28" s="317">
        <v>28</v>
      </c>
      <c r="AK28" s="317">
        <v>19</v>
      </c>
      <c r="AL28" s="317">
        <v>11</v>
      </c>
      <c r="AM28" s="317">
        <v>7</v>
      </c>
      <c r="AN28" s="317">
        <v>5</v>
      </c>
      <c r="AO28" s="317">
        <v>2</v>
      </c>
      <c r="AP28" s="317">
        <v>10</v>
      </c>
      <c r="AQ28" s="317">
        <v>10</v>
      </c>
      <c r="AR28" s="317">
        <v>24</v>
      </c>
      <c r="AS28" s="317">
        <v>607</v>
      </c>
      <c r="AT28" s="317">
        <v>63</v>
      </c>
      <c r="AU28" s="317">
        <v>57</v>
      </c>
      <c r="AV28" s="317">
        <v>279</v>
      </c>
      <c r="AW28" s="444">
        <f t="shared" si="2"/>
        <v>161.57553956834533</v>
      </c>
      <c r="AX28" s="444">
        <f t="shared" si="3"/>
        <v>282.39328537170263</v>
      </c>
      <c r="AY28" s="444">
        <f>+SUM(Y28:AK28) *BI28/100</f>
        <v>384.77298161470821</v>
      </c>
      <c r="AZ28" s="444">
        <f t="shared" si="4"/>
        <v>83.456434852118306</v>
      </c>
      <c r="BA28" s="444">
        <f t="shared" si="5"/>
        <v>172</v>
      </c>
      <c r="BB28" s="493">
        <f t="shared" si="6"/>
        <v>176.57234212629896</v>
      </c>
      <c r="BC28" s="493">
        <f t="shared" si="7"/>
        <v>774</v>
      </c>
      <c r="BD28" s="493">
        <f t="shared" si="8"/>
        <v>793</v>
      </c>
      <c r="BE28" s="317">
        <v>30</v>
      </c>
      <c r="BF28" s="387" t="s">
        <v>21</v>
      </c>
      <c r="BG28" s="399" t="s">
        <v>25</v>
      </c>
      <c r="BH28" s="483" t="s">
        <v>294</v>
      </c>
      <c r="BI28" s="492">
        <f>+AS28*100/F28</f>
        <v>48.521183053557152</v>
      </c>
      <c r="BJ28" s="492">
        <f t="shared" si="9"/>
        <v>51.478816946442848</v>
      </c>
    </row>
    <row r="29" spans="1:66" ht="16.5" thickBot="1" x14ac:dyDescent="0.35">
      <c r="A29" s="312">
        <v>220104</v>
      </c>
      <c r="B29" s="313" t="s">
        <v>204</v>
      </c>
      <c r="C29" s="313" t="s">
        <v>301</v>
      </c>
      <c r="D29" s="314" t="s">
        <v>302</v>
      </c>
      <c r="E29" s="315">
        <v>7.6930159753234193</v>
      </c>
      <c r="F29" s="316">
        <v>1197</v>
      </c>
      <c r="G29" s="317">
        <v>19</v>
      </c>
      <c r="H29" s="317">
        <v>20</v>
      </c>
      <c r="I29" s="317">
        <v>22</v>
      </c>
      <c r="J29" s="317">
        <v>23</v>
      </c>
      <c r="K29" s="317">
        <v>24</v>
      </c>
      <c r="L29" s="317">
        <v>21</v>
      </c>
      <c r="M29" s="317">
        <v>20</v>
      </c>
      <c r="N29" s="317">
        <v>24</v>
      </c>
      <c r="O29" s="317">
        <v>24</v>
      </c>
      <c r="P29" s="317">
        <v>23</v>
      </c>
      <c r="Q29" s="317">
        <v>26</v>
      </c>
      <c r="R29" s="317">
        <v>24</v>
      </c>
      <c r="S29" s="317">
        <v>24</v>
      </c>
      <c r="T29" s="317">
        <v>24</v>
      </c>
      <c r="U29" s="317">
        <v>26</v>
      </c>
      <c r="V29" s="317">
        <v>24</v>
      </c>
      <c r="W29" s="317">
        <v>24</v>
      </c>
      <c r="X29" s="317">
        <v>24</v>
      </c>
      <c r="Y29" s="317">
        <v>23</v>
      </c>
      <c r="Z29" s="317">
        <v>22</v>
      </c>
      <c r="AA29" s="317">
        <v>112</v>
      </c>
      <c r="AB29" s="317">
        <v>100</v>
      </c>
      <c r="AC29" s="317">
        <v>91</v>
      </c>
      <c r="AD29" s="317">
        <v>83</v>
      </c>
      <c r="AE29" s="317">
        <v>76</v>
      </c>
      <c r="AF29" s="317">
        <v>69</v>
      </c>
      <c r="AG29" s="317">
        <v>55</v>
      </c>
      <c r="AH29" s="317">
        <v>47</v>
      </c>
      <c r="AI29" s="317">
        <v>36</v>
      </c>
      <c r="AJ29" s="317">
        <v>26</v>
      </c>
      <c r="AK29" s="317">
        <v>19</v>
      </c>
      <c r="AL29" s="317">
        <v>11</v>
      </c>
      <c r="AM29" s="317">
        <v>6</v>
      </c>
      <c r="AN29" s="317">
        <v>5</v>
      </c>
      <c r="AO29" s="317">
        <v>2</v>
      </c>
      <c r="AP29" s="317">
        <v>9</v>
      </c>
      <c r="AQ29" s="317">
        <v>10</v>
      </c>
      <c r="AR29" s="317">
        <v>23</v>
      </c>
      <c r="AS29" s="317">
        <v>580</v>
      </c>
      <c r="AT29" s="317">
        <v>60</v>
      </c>
      <c r="AU29" s="317">
        <v>55</v>
      </c>
      <c r="AV29" s="317">
        <v>267</v>
      </c>
      <c r="AW29" s="444">
        <f t="shared" si="2"/>
        <v>154.56975772765247</v>
      </c>
      <c r="AX29" s="444">
        <f t="shared" si="3"/>
        <v>269.89139515455304</v>
      </c>
      <c r="AY29" s="444">
        <f>+SUM(Y29:AK29) *BI29/100</f>
        <v>367.76942355889724</v>
      </c>
      <c r="AZ29" s="444">
        <f t="shared" si="4"/>
        <v>79.465329991645788</v>
      </c>
      <c r="BA29" s="444">
        <f t="shared" si="5"/>
        <v>164</v>
      </c>
      <c r="BB29" s="493">
        <f t="shared" si="6"/>
        <v>169.06934001670845</v>
      </c>
      <c r="BC29" s="493">
        <f t="shared" si="7"/>
        <v>740</v>
      </c>
      <c r="BD29" s="493">
        <f t="shared" si="8"/>
        <v>759</v>
      </c>
      <c r="BE29" s="317">
        <v>28</v>
      </c>
      <c r="BF29" s="387" t="s">
        <v>21</v>
      </c>
      <c r="BG29" s="399" t="s">
        <v>25</v>
      </c>
      <c r="BH29" s="483" t="s">
        <v>303</v>
      </c>
      <c r="BI29" s="492">
        <f>+AS29*100/F29</f>
        <v>48.454469507101088</v>
      </c>
      <c r="BJ29" s="492">
        <f t="shared" si="9"/>
        <v>51.545530492898912</v>
      </c>
    </row>
    <row r="30" spans="1:66" ht="16.5" thickBot="1" x14ac:dyDescent="0.35">
      <c r="A30" s="400"/>
      <c r="B30" s="388"/>
      <c r="C30" s="388"/>
      <c r="D30" s="319" t="s">
        <v>278</v>
      </c>
      <c r="E30" s="388"/>
      <c r="F30" s="389">
        <f>SUM(F31:F33)</f>
        <v>4996</v>
      </c>
      <c r="G30" s="389">
        <f t="shared" ref="G30:BE30" si="13">SUM(G31:G33)</f>
        <v>79</v>
      </c>
      <c r="H30" s="389">
        <f t="shared" si="13"/>
        <v>81</v>
      </c>
      <c r="I30" s="389">
        <f t="shared" si="13"/>
        <v>92</v>
      </c>
      <c r="J30" s="389">
        <f t="shared" si="13"/>
        <v>97</v>
      </c>
      <c r="K30" s="389">
        <f t="shared" si="13"/>
        <v>98</v>
      </c>
      <c r="L30" s="389">
        <f t="shared" si="13"/>
        <v>86</v>
      </c>
      <c r="M30" s="389">
        <f t="shared" si="13"/>
        <v>81</v>
      </c>
      <c r="N30" s="389">
        <f t="shared" si="13"/>
        <v>101</v>
      </c>
      <c r="O30" s="389">
        <f t="shared" si="13"/>
        <v>99</v>
      </c>
      <c r="P30" s="389">
        <f t="shared" si="13"/>
        <v>96</v>
      </c>
      <c r="Q30" s="389">
        <f t="shared" si="13"/>
        <v>107</v>
      </c>
      <c r="R30" s="389">
        <f t="shared" si="13"/>
        <v>99</v>
      </c>
      <c r="S30" s="389">
        <f t="shared" si="13"/>
        <v>99</v>
      </c>
      <c r="T30" s="389">
        <f t="shared" si="13"/>
        <v>102</v>
      </c>
      <c r="U30" s="389">
        <f t="shared" si="13"/>
        <v>107</v>
      </c>
      <c r="V30" s="389">
        <f t="shared" si="13"/>
        <v>102</v>
      </c>
      <c r="W30" s="389">
        <f t="shared" si="13"/>
        <v>101</v>
      </c>
      <c r="X30" s="389">
        <f t="shared" si="13"/>
        <v>102</v>
      </c>
      <c r="Y30" s="389">
        <f t="shared" si="13"/>
        <v>97</v>
      </c>
      <c r="Z30" s="389">
        <f t="shared" si="13"/>
        <v>93</v>
      </c>
      <c r="AA30" s="389">
        <f t="shared" si="13"/>
        <v>468</v>
      </c>
      <c r="AB30" s="389">
        <f t="shared" si="13"/>
        <v>419</v>
      </c>
      <c r="AC30" s="389">
        <f t="shared" si="13"/>
        <v>381</v>
      </c>
      <c r="AD30" s="389">
        <f t="shared" si="13"/>
        <v>346</v>
      </c>
      <c r="AE30" s="389">
        <f t="shared" si="13"/>
        <v>317</v>
      </c>
      <c r="AF30" s="389">
        <f t="shared" si="13"/>
        <v>290</v>
      </c>
      <c r="AG30" s="389">
        <f t="shared" si="13"/>
        <v>231</v>
      </c>
      <c r="AH30" s="389">
        <f t="shared" si="13"/>
        <v>197</v>
      </c>
      <c r="AI30" s="389">
        <f t="shared" si="13"/>
        <v>148</v>
      </c>
      <c r="AJ30" s="389">
        <f t="shared" si="13"/>
        <v>110</v>
      </c>
      <c r="AK30" s="389">
        <f t="shared" si="13"/>
        <v>77</v>
      </c>
      <c r="AL30" s="389">
        <f t="shared" si="13"/>
        <v>44</v>
      </c>
      <c r="AM30" s="389">
        <f t="shared" si="13"/>
        <v>27</v>
      </c>
      <c r="AN30" s="389">
        <f t="shared" si="13"/>
        <v>22</v>
      </c>
      <c r="AO30" s="389">
        <f t="shared" si="13"/>
        <v>8</v>
      </c>
      <c r="AP30" s="389">
        <f t="shared" si="13"/>
        <v>39</v>
      </c>
      <c r="AQ30" s="389">
        <f t="shared" si="13"/>
        <v>40</v>
      </c>
      <c r="AR30" s="389">
        <f t="shared" si="13"/>
        <v>96</v>
      </c>
      <c r="AS30" s="389">
        <f t="shared" si="13"/>
        <v>2424</v>
      </c>
      <c r="AT30" s="389">
        <f t="shared" si="13"/>
        <v>252</v>
      </c>
      <c r="AU30" s="389">
        <f t="shared" si="13"/>
        <v>230</v>
      </c>
      <c r="AV30" s="389">
        <f t="shared" si="13"/>
        <v>1115</v>
      </c>
      <c r="AW30" s="444">
        <f t="shared" si="2"/>
        <v>647.24099279423535</v>
      </c>
      <c r="AX30" s="444">
        <f t="shared" si="3"/>
        <v>1130.0032025620496</v>
      </c>
      <c r="AY30" s="444">
        <f>+SUM(Y30:AK30) *BI30/100</f>
        <v>1539.9871897518015</v>
      </c>
      <c r="AZ30" s="444">
        <f t="shared" si="4"/>
        <v>332.83907125700557</v>
      </c>
      <c r="BA30" s="444">
        <f t="shared" si="5"/>
        <v>686</v>
      </c>
      <c r="BB30" s="493">
        <f t="shared" si="6"/>
        <v>705.29223378702966</v>
      </c>
      <c r="BC30" s="493">
        <f t="shared" si="7"/>
        <v>3097</v>
      </c>
      <c r="BD30" s="493">
        <f t="shared" si="8"/>
        <v>3174</v>
      </c>
      <c r="BE30" s="389">
        <f t="shared" si="13"/>
        <v>119</v>
      </c>
      <c r="BF30" s="388"/>
      <c r="BG30" s="401"/>
      <c r="BH30" s="372"/>
      <c r="BI30" s="492">
        <f>+AS30*100/F30</f>
        <v>48.518815052041631</v>
      </c>
      <c r="BJ30" s="492">
        <f t="shared" si="9"/>
        <v>51.481184947958369</v>
      </c>
    </row>
    <row r="31" spans="1:66" ht="16.5" thickBot="1" x14ac:dyDescent="0.35">
      <c r="A31" s="312">
        <v>220104</v>
      </c>
      <c r="B31" s="313" t="s">
        <v>191</v>
      </c>
      <c r="C31" s="313" t="s">
        <v>276</v>
      </c>
      <c r="D31" s="314" t="s">
        <v>277</v>
      </c>
      <c r="E31" s="315">
        <v>13.185396620781731</v>
      </c>
      <c r="F31" s="316">
        <v>2050</v>
      </c>
      <c r="G31" s="317">
        <v>32</v>
      </c>
      <c r="H31" s="317">
        <v>33</v>
      </c>
      <c r="I31" s="317">
        <v>38</v>
      </c>
      <c r="J31" s="317">
        <v>40</v>
      </c>
      <c r="K31" s="317">
        <v>40</v>
      </c>
      <c r="L31" s="317">
        <v>35</v>
      </c>
      <c r="M31" s="317">
        <v>33</v>
      </c>
      <c r="N31" s="317">
        <v>41</v>
      </c>
      <c r="O31" s="317">
        <v>41</v>
      </c>
      <c r="P31" s="317">
        <v>39</v>
      </c>
      <c r="Q31" s="317">
        <v>44</v>
      </c>
      <c r="R31" s="317">
        <v>41</v>
      </c>
      <c r="S31" s="317">
        <v>41</v>
      </c>
      <c r="T31" s="317">
        <v>42</v>
      </c>
      <c r="U31" s="317">
        <v>44</v>
      </c>
      <c r="V31" s="317">
        <v>42</v>
      </c>
      <c r="W31" s="317">
        <v>41</v>
      </c>
      <c r="X31" s="317">
        <v>42</v>
      </c>
      <c r="Y31" s="317">
        <v>40</v>
      </c>
      <c r="Z31" s="317">
        <v>38</v>
      </c>
      <c r="AA31" s="317">
        <v>192</v>
      </c>
      <c r="AB31" s="317">
        <v>172</v>
      </c>
      <c r="AC31" s="317">
        <v>156</v>
      </c>
      <c r="AD31" s="317">
        <v>142</v>
      </c>
      <c r="AE31" s="317">
        <v>130</v>
      </c>
      <c r="AF31" s="317">
        <v>119</v>
      </c>
      <c r="AG31" s="317">
        <v>95</v>
      </c>
      <c r="AH31" s="317">
        <v>81</v>
      </c>
      <c r="AI31" s="317">
        <v>61</v>
      </c>
      <c r="AJ31" s="317">
        <v>45</v>
      </c>
      <c r="AK31" s="317">
        <v>32</v>
      </c>
      <c r="AL31" s="317">
        <v>18</v>
      </c>
      <c r="AM31" s="317">
        <v>11</v>
      </c>
      <c r="AN31" s="317">
        <v>9</v>
      </c>
      <c r="AO31" s="317">
        <v>3</v>
      </c>
      <c r="AP31" s="317">
        <v>16</v>
      </c>
      <c r="AQ31" s="317">
        <v>16</v>
      </c>
      <c r="AR31" s="317">
        <v>39</v>
      </c>
      <c r="AS31" s="317">
        <v>994</v>
      </c>
      <c r="AT31" s="317">
        <v>103</v>
      </c>
      <c r="AU31" s="317">
        <v>94</v>
      </c>
      <c r="AV31" s="317">
        <v>457</v>
      </c>
      <c r="AW31" s="444">
        <f t="shared" si="2"/>
        <v>265.22829268292679</v>
      </c>
      <c r="AX31" s="444">
        <f t="shared" si="3"/>
        <v>463.5434146341463</v>
      </c>
      <c r="AY31" s="444">
        <f>+SUM(Y31:AK31) *BI31/100</f>
        <v>631.79609756097557</v>
      </c>
      <c r="AZ31" s="444">
        <f t="shared" si="4"/>
        <v>136.73560975609755</v>
      </c>
      <c r="BA31" s="444">
        <f t="shared" si="5"/>
        <v>282</v>
      </c>
      <c r="BB31" s="493">
        <f t="shared" si="6"/>
        <v>290.01365853658541</v>
      </c>
      <c r="BC31" s="493">
        <f t="shared" si="7"/>
        <v>1271</v>
      </c>
      <c r="BD31" s="493">
        <f t="shared" si="8"/>
        <v>1303</v>
      </c>
      <c r="BE31" s="317">
        <v>49</v>
      </c>
      <c r="BF31" s="387" t="s">
        <v>21</v>
      </c>
      <c r="BG31" s="399" t="s">
        <v>278</v>
      </c>
      <c r="BH31" s="483" t="s">
        <v>279</v>
      </c>
      <c r="BI31" s="492">
        <f>+AS31*100/F31</f>
        <v>48.487804878048777</v>
      </c>
      <c r="BJ31" s="492">
        <f t="shared" si="9"/>
        <v>51.512195121951223</v>
      </c>
      <c r="BK31" s="321"/>
      <c r="BL31" s="321"/>
      <c r="BM31" s="321"/>
      <c r="BN31" s="321"/>
    </row>
    <row r="32" spans="1:66" ht="16.5" thickBot="1" x14ac:dyDescent="0.35">
      <c r="A32" s="312">
        <v>220104</v>
      </c>
      <c r="B32" s="313" t="s">
        <v>191</v>
      </c>
      <c r="C32" s="313" t="s">
        <v>283</v>
      </c>
      <c r="D32" s="314" t="s">
        <v>284</v>
      </c>
      <c r="E32" s="315">
        <v>11.748998664886514</v>
      </c>
      <c r="F32" s="316">
        <v>1823</v>
      </c>
      <c r="G32" s="317">
        <v>29</v>
      </c>
      <c r="H32" s="317">
        <v>30</v>
      </c>
      <c r="I32" s="317">
        <v>33</v>
      </c>
      <c r="J32" s="317">
        <v>35</v>
      </c>
      <c r="K32" s="317">
        <v>36</v>
      </c>
      <c r="L32" s="317">
        <v>32</v>
      </c>
      <c r="M32" s="317">
        <v>30</v>
      </c>
      <c r="N32" s="317">
        <v>37</v>
      </c>
      <c r="O32" s="317">
        <v>36</v>
      </c>
      <c r="P32" s="317">
        <v>35</v>
      </c>
      <c r="Q32" s="317">
        <v>39</v>
      </c>
      <c r="R32" s="317">
        <v>36</v>
      </c>
      <c r="S32" s="317">
        <v>36</v>
      </c>
      <c r="T32" s="317">
        <v>37</v>
      </c>
      <c r="U32" s="317">
        <v>39</v>
      </c>
      <c r="V32" s="317">
        <v>37</v>
      </c>
      <c r="W32" s="317">
        <v>37</v>
      </c>
      <c r="X32" s="317">
        <v>37</v>
      </c>
      <c r="Y32" s="317">
        <v>35</v>
      </c>
      <c r="Z32" s="317">
        <v>34</v>
      </c>
      <c r="AA32" s="317">
        <v>171</v>
      </c>
      <c r="AB32" s="317">
        <v>153</v>
      </c>
      <c r="AC32" s="317">
        <v>139</v>
      </c>
      <c r="AD32" s="317">
        <v>126</v>
      </c>
      <c r="AE32" s="317">
        <v>116</v>
      </c>
      <c r="AF32" s="317">
        <v>106</v>
      </c>
      <c r="AG32" s="317">
        <v>84</v>
      </c>
      <c r="AH32" s="317">
        <v>72</v>
      </c>
      <c r="AI32" s="317">
        <v>54</v>
      </c>
      <c r="AJ32" s="317">
        <v>40</v>
      </c>
      <c r="AK32" s="317">
        <v>28</v>
      </c>
      <c r="AL32" s="317">
        <v>16</v>
      </c>
      <c r="AM32" s="317">
        <v>10</v>
      </c>
      <c r="AN32" s="317">
        <v>8</v>
      </c>
      <c r="AO32" s="317">
        <v>3</v>
      </c>
      <c r="AP32" s="317">
        <v>14</v>
      </c>
      <c r="AQ32" s="317">
        <v>15</v>
      </c>
      <c r="AR32" s="317">
        <v>35</v>
      </c>
      <c r="AS32" s="317">
        <v>885</v>
      </c>
      <c r="AT32" s="317">
        <v>92</v>
      </c>
      <c r="AU32" s="317">
        <v>84</v>
      </c>
      <c r="AV32" s="317">
        <v>407</v>
      </c>
      <c r="AW32" s="444">
        <f t="shared" si="2"/>
        <v>236.42073505211189</v>
      </c>
      <c r="AX32" s="444">
        <f t="shared" si="3"/>
        <v>412.64399341744377</v>
      </c>
      <c r="AY32" s="444">
        <f>+SUM(Y32:AK32) *BI32/100</f>
        <v>562.16675809105868</v>
      </c>
      <c r="AZ32" s="444">
        <f t="shared" si="4"/>
        <v>121.36588041689524</v>
      </c>
      <c r="BA32" s="444">
        <f t="shared" si="5"/>
        <v>250</v>
      </c>
      <c r="BB32" s="493">
        <f t="shared" si="6"/>
        <v>257.26823916620953</v>
      </c>
      <c r="BC32" s="493">
        <f t="shared" si="7"/>
        <v>1130</v>
      </c>
      <c r="BD32" s="493">
        <f t="shared" si="8"/>
        <v>1158</v>
      </c>
      <c r="BE32" s="317">
        <v>43</v>
      </c>
      <c r="BF32" s="387" t="s">
        <v>21</v>
      </c>
      <c r="BG32" s="399" t="s">
        <v>278</v>
      </c>
      <c r="BH32" s="483" t="s">
        <v>285</v>
      </c>
      <c r="BI32" s="492">
        <f>+AS32*100/F32</f>
        <v>48.546352166758091</v>
      </c>
      <c r="BJ32" s="492">
        <f t="shared" si="9"/>
        <v>51.453647833241909</v>
      </c>
      <c r="BK32" s="321"/>
      <c r="BL32" s="321"/>
      <c r="BM32" s="321"/>
      <c r="BN32" s="321"/>
    </row>
    <row r="33" spans="1:76" ht="16.5" thickBot="1" x14ac:dyDescent="0.35">
      <c r="A33" s="312">
        <v>220104</v>
      </c>
      <c r="B33" s="313" t="s">
        <v>204</v>
      </c>
      <c r="C33" s="313" t="s">
        <v>286</v>
      </c>
      <c r="D33" s="314" t="s">
        <v>287</v>
      </c>
      <c r="E33" s="315">
        <v>7.2280281754983662</v>
      </c>
      <c r="F33" s="316">
        <v>1123</v>
      </c>
      <c r="G33" s="317">
        <v>18</v>
      </c>
      <c r="H33" s="317">
        <v>18</v>
      </c>
      <c r="I33" s="317">
        <v>21</v>
      </c>
      <c r="J33" s="317">
        <v>22</v>
      </c>
      <c r="K33" s="317">
        <v>22</v>
      </c>
      <c r="L33" s="317">
        <v>19</v>
      </c>
      <c r="M33" s="317">
        <v>18</v>
      </c>
      <c r="N33" s="317">
        <v>23</v>
      </c>
      <c r="O33" s="317">
        <v>22</v>
      </c>
      <c r="P33" s="317">
        <v>22</v>
      </c>
      <c r="Q33" s="317">
        <v>24</v>
      </c>
      <c r="R33" s="317">
        <v>22</v>
      </c>
      <c r="S33" s="317">
        <v>22</v>
      </c>
      <c r="T33" s="317">
        <v>23</v>
      </c>
      <c r="U33" s="317">
        <v>24</v>
      </c>
      <c r="V33" s="317">
        <v>23</v>
      </c>
      <c r="W33" s="317">
        <v>23</v>
      </c>
      <c r="X33" s="317">
        <v>23</v>
      </c>
      <c r="Y33" s="317">
        <v>22</v>
      </c>
      <c r="Z33" s="317">
        <v>21</v>
      </c>
      <c r="AA33" s="317">
        <v>105</v>
      </c>
      <c r="AB33" s="317">
        <v>94</v>
      </c>
      <c r="AC33" s="317">
        <v>86</v>
      </c>
      <c r="AD33" s="317">
        <v>78</v>
      </c>
      <c r="AE33" s="317">
        <v>71</v>
      </c>
      <c r="AF33" s="317">
        <v>65</v>
      </c>
      <c r="AG33" s="317">
        <v>52</v>
      </c>
      <c r="AH33" s="317">
        <v>44</v>
      </c>
      <c r="AI33" s="317">
        <v>33</v>
      </c>
      <c r="AJ33" s="317">
        <v>25</v>
      </c>
      <c r="AK33" s="317">
        <v>17</v>
      </c>
      <c r="AL33" s="317">
        <v>10</v>
      </c>
      <c r="AM33" s="317">
        <v>6</v>
      </c>
      <c r="AN33" s="317">
        <v>5</v>
      </c>
      <c r="AO33" s="317">
        <v>2</v>
      </c>
      <c r="AP33" s="317">
        <v>9</v>
      </c>
      <c r="AQ33" s="317">
        <v>9</v>
      </c>
      <c r="AR33" s="317">
        <v>22</v>
      </c>
      <c r="AS33" s="317">
        <v>545</v>
      </c>
      <c r="AT33" s="317">
        <v>57</v>
      </c>
      <c r="AU33" s="317">
        <v>52</v>
      </c>
      <c r="AV33" s="317">
        <v>251</v>
      </c>
      <c r="AW33" s="444">
        <f t="shared" si="2"/>
        <v>145.59216384683884</v>
      </c>
      <c r="AX33" s="444">
        <f t="shared" si="3"/>
        <v>253.81567230632234</v>
      </c>
      <c r="AY33" s="444">
        <f>+SUM(Y33:AK33) *BI33/100</f>
        <v>346.02404274265359</v>
      </c>
      <c r="AZ33" s="444">
        <f t="shared" si="4"/>
        <v>74.737310774710593</v>
      </c>
      <c r="BA33" s="444">
        <f t="shared" si="5"/>
        <v>154</v>
      </c>
      <c r="BB33" s="493">
        <f t="shared" si="6"/>
        <v>158.0106856634016</v>
      </c>
      <c r="BC33" s="493">
        <f t="shared" si="7"/>
        <v>696</v>
      </c>
      <c r="BD33" s="493">
        <f t="shared" si="8"/>
        <v>713</v>
      </c>
      <c r="BE33" s="317">
        <v>27</v>
      </c>
      <c r="BF33" s="387" t="s">
        <v>21</v>
      </c>
      <c r="BG33" s="399" t="s">
        <v>278</v>
      </c>
      <c r="BH33" s="483" t="s">
        <v>288</v>
      </c>
      <c r="BI33" s="492">
        <f>+AS33*100/F33</f>
        <v>48.530721282279607</v>
      </c>
      <c r="BJ33" s="492">
        <f t="shared" si="9"/>
        <v>51.469278717720393</v>
      </c>
      <c r="BK33" s="321"/>
      <c r="BL33" s="321"/>
      <c r="BM33" s="321"/>
      <c r="BN33" s="321"/>
    </row>
    <row r="34" spans="1:76" ht="16.5" thickBot="1" x14ac:dyDescent="0.35">
      <c r="A34" s="400"/>
      <c r="B34" s="388"/>
      <c r="C34" s="388"/>
      <c r="D34" s="319" t="s">
        <v>1343</v>
      </c>
      <c r="E34" s="388"/>
      <c r="F34" s="389">
        <f>SUM(F35:F40)</f>
        <v>24499</v>
      </c>
      <c r="G34" s="389">
        <f t="shared" ref="G34:BE34" si="14">SUM(G35:G40)</f>
        <v>469</v>
      </c>
      <c r="H34" s="389">
        <f t="shared" si="14"/>
        <v>472</v>
      </c>
      <c r="I34" s="389">
        <f t="shared" si="14"/>
        <v>402</v>
      </c>
      <c r="J34" s="389">
        <f t="shared" si="14"/>
        <v>476</v>
      </c>
      <c r="K34" s="389">
        <f t="shared" si="14"/>
        <v>461</v>
      </c>
      <c r="L34" s="389">
        <f t="shared" si="14"/>
        <v>419</v>
      </c>
      <c r="M34" s="389">
        <f t="shared" si="14"/>
        <v>404</v>
      </c>
      <c r="N34" s="389">
        <f t="shared" si="14"/>
        <v>458</v>
      </c>
      <c r="O34" s="389">
        <f t="shared" si="14"/>
        <v>461</v>
      </c>
      <c r="P34" s="389">
        <f t="shared" si="14"/>
        <v>437</v>
      </c>
      <c r="Q34" s="389">
        <f t="shared" si="14"/>
        <v>482</v>
      </c>
      <c r="R34" s="389">
        <f t="shared" si="14"/>
        <v>493</v>
      </c>
      <c r="S34" s="389">
        <f t="shared" si="14"/>
        <v>500</v>
      </c>
      <c r="T34" s="389">
        <f t="shared" si="14"/>
        <v>488</v>
      </c>
      <c r="U34" s="389">
        <f t="shared" si="14"/>
        <v>505</v>
      </c>
      <c r="V34" s="389">
        <f t="shared" si="14"/>
        <v>515</v>
      </c>
      <c r="W34" s="389">
        <f t="shared" si="14"/>
        <v>468</v>
      </c>
      <c r="X34" s="389">
        <f t="shared" si="14"/>
        <v>466</v>
      </c>
      <c r="Y34" s="389">
        <f t="shared" si="14"/>
        <v>453</v>
      </c>
      <c r="Z34" s="389">
        <f t="shared" si="14"/>
        <v>445</v>
      </c>
      <c r="AA34" s="389">
        <f t="shared" si="14"/>
        <v>2187</v>
      </c>
      <c r="AB34" s="389">
        <f t="shared" si="14"/>
        <v>2072</v>
      </c>
      <c r="AC34" s="389">
        <f t="shared" si="14"/>
        <v>1808</v>
      </c>
      <c r="AD34" s="389">
        <f t="shared" si="14"/>
        <v>1689</v>
      </c>
      <c r="AE34" s="389">
        <f t="shared" si="14"/>
        <v>1612</v>
      </c>
      <c r="AF34" s="389">
        <f t="shared" si="14"/>
        <v>1502</v>
      </c>
      <c r="AG34" s="389">
        <f t="shared" si="14"/>
        <v>1155</v>
      </c>
      <c r="AH34" s="389">
        <f t="shared" si="14"/>
        <v>1011</v>
      </c>
      <c r="AI34" s="389">
        <f t="shared" si="14"/>
        <v>778</v>
      </c>
      <c r="AJ34" s="389">
        <f t="shared" si="14"/>
        <v>563</v>
      </c>
      <c r="AK34" s="389">
        <f t="shared" si="14"/>
        <v>374</v>
      </c>
      <c r="AL34" s="389">
        <f t="shared" si="14"/>
        <v>232</v>
      </c>
      <c r="AM34" s="389">
        <f t="shared" si="14"/>
        <v>131</v>
      </c>
      <c r="AN34" s="389">
        <f t="shared" si="14"/>
        <v>111</v>
      </c>
      <c r="AO34" s="389">
        <f t="shared" si="14"/>
        <v>38</v>
      </c>
      <c r="AP34" s="389">
        <f t="shared" si="14"/>
        <v>255</v>
      </c>
      <c r="AQ34" s="389">
        <f t="shared" si="14"/>
        <v>214</v>
      </c>
      <c r="AR34" s="389">
        <f t="shared" si="14"/>
        <v>572</v>
      </c>
      <c r="AS34" s="389">
        <f t="shared" si="14"/>
        <v>11754</v>
      </c>
      <c r="AT34" s="389">
        <f t="shared" si="14"/>
        <v>1194</v>
      </c>
      <c r="AU34" s="389">
        <f t="shared" si="14"/>
        <v>1125</v>
      </c>
      <c r="AV34" s="389">
        <f t="shared" si="14"/>
        <v>5266</v>
      </c>
      <c r="AW34" s="444">
        <f t="shared" si="2"/>
        <v>3171.7904404261399</v>
      </c>
      <c r="AX34" s="444">
        <f t="shared" si="3"/>
        <v>5578.3402587860728</v>
      </c>
      <c r="AY34" s="444">
        <f>+SUM(Y34:AK34) *BI34/100</f>
        <v>7507.9940405730849</v>
      </c>
      <c r="AZ34" s="444">
        <f t="shared" si="4"/>
        <v>1682.5698191762929</v>
      </c>
      <c r="BA34" s="444">
        <f t="shared" si="5"/>
        <v>3507</v>
      </c>
      <c r="BB34" s="493">
        <f t="shared" si="6"/>
        <v>3638.9760806563531</v>
      </c>
      <c r="BC34" s="493">
        <f t="shared" si="7"/>
        <v>15275</v>
      </c>
      <c r="BD34" s="493">
        <f t="shared" si="8"/>
        <v>15649</v>
      </c>
      <c r="BE34" s="389">
        <f t="shared" si="14"/>
        <v>754</v>
      </c>
      <c r="BF34" s="388"/>
      <c r="BG34" s="401"/>
      <c r="BH34" s="372"/>
      <c r="BI34" s="492">
        <f>+AS34*100/F34</f>
        <v>47.977468468100739</v>
      </c>
      <c r="BJ34" s="492">
        <f t="shared" si="9"/>
        <v>52.022531531899261</v>
      </c>
      <c r="BS34" s="321"/>
      <c r="BT34" s="321"/>
    </row>
    <row r="35" spans="1:76" ht="16.5" thickBot="1" x14ac:dyDescent="0.35">
      <c r="A35" s="312">
        <v>220105</v>
      </c>
      <c r="B35" s="313" t="s">
        <v>272</v>
      </c>
      <c r="C35" s="313" t="s">
        <v>304</v>
      </c>
      <c r="D35" s="314" t="s">
        <v>305</v>
      </c>
      <c r="E35" s="315">
        <v>60.686856977249668</v>
      </c>
      <c r="F35" s="316">
        <v>13842</v>
      </c>
      <c r="G35" s="317">
        <v>260</v>
      </c>
      <c r="H35" s="317">
        <v>267</v>
      </c>
      <c r="I35" s="317">
        <v>232</v>
      </c>
      <c r="J35" s="317">
        <v>271</v>
      </c>
      <c r="K35" s="317">
        <v>267</v>
      </c>
      <c r="L35" s="317">
        <v>238</v>
      </c>
      <c r="M35" s="317">
        <v>231</v>
      </c>
      <c r="N35" s="317">
        <v>262</v>
      </c>
      <c r="O35" s="317">
        <v>267</v>
      </c>
      <c r="P35" s="317">
        <v>255</v>
      </c>
      <c r="Q35" s="317">
        <v>278</v>
      </c>
      <c r="R35" s="317">
        <v>286</v>
      </c>
      <c r="S35" s="317">
        <v>290</v>
      </c>
      <c r="T35" s="317">
        <v>280</v>
      </c>
      <c r="U35" s="317">
        <v>286</v>
      </c>
      <c r="V35" s="317">
        <v>295</v>
      </c>
      <c r="W35" s="317">
        <v>270</v>
      </c>
      <c r="X35" s="317">
        <v>263</v>
      </c>
      <c r="Y35" s="317">
        <v>256</v>
      </c>
      <c r="Z35" s="317">
        <v>258</v>
      </c>
      <c r="AA35" s="317">
        <v>1253</v>
      </c>
      <c r="AB35" s="317">
        <v>1184</v>
      </c>
      <c r="AC35" s="317">
        <v>1011</v>
      </c>
      <c r="AD35" s="317">
        <v>935</v>
      </c>
      <c r="AE35" s="317">
        <v>901</v>
      </c>
      <c r="AF35" s="317">
        <v>836</v>
      </c>
      <c r="AG35" s="317">
        <v>639</v>
      </c>
      <c r="AH35" s="317">
        <v>562</v>
      </c>
      <c r="AI35" s="317">
        <v>428</v>
      </c>
      <c r="AJ35" s="317">
        <v>307</v>
      </c>
      <c r="AK35" s="317">
        <v>209</v>
      </c>
      <c r="AL35" s="317">
        <v>128</v>
      </c>
      <c r="AM35" s="317">
        <v>74</v>
      </c>
      <c r="AN35" s="317">
        <v>63</v>
      </c>
      <c r="AO35" s="317">
        <v>21</v>
      </c>
      <c r="AP35" s="317">
        <v>140</v>
      </c>
      <c r="AQ35" s="317">
        <v>120</v>
      </c>
      <c r="AR35" s="317">
        <v>317</v>
      </c>
      <c r="AS35" s="317">
        <v>6675</v>
      </c>
      <c r="AT35" s="317">
        <v>688</v>
      </c>
      <c r="AU35" s="317">
        <v>647</v>
      </c>
      <c r="AV35" s="317">
        <v>3012</v>
      </c>
      <c r="AW35" s="444">
        <f t="shared" si="2"/>
        <v>1776.0457303857825</v>
      </c>
      <c r="AX35" s="444">
        <f t="shared" si="3"/>
        <v>3132.5530992631125</v>
      </c>
      <c r="AY35" s="444">
        <f>+SUM(Y35:AK35) *BI35/100</f>
        <v>4233.4796272214999</v>
      </c>
      <c r="AZ35" s="444">
        <f t="shared" si="4"/>
        <v>933.59341135674038</v>
      </c>
      <c r="BA35" s="444">
        <f t="shared" si="5"/>
        <v>1936</v>
      </c>
      <c r="BB35" s="493">
        <f t="shared" si="6"/>
        <v>2009.9908972691806</v>
      </c>
      <c r="BC35" s="493">
        <f t="shared" si="7"/>
        <v>8570</v>
      </c>
      <c r="BD35" s="493">
        <f t="shared" si="8"/>
        <v>8779</v>
      </c>
      <c r="BE35" s="317">
        <v>403</v>
      </c>
      <c r="BF35" s="387" t="s">
        <v>21</v>
      </c>
      <c r="BG35" s="399" t="s">
        <v>26</v>
      </c>
      <c r="BH35" s="483" t="s">
        <v>306</v>
      </c>
      <c r="BI35" s="492">
        <f>+AS35*100/F35</f>
        <v>48.222800173385352</v>
      </c>
      <c r="BJ35" s="492">
        <f t="shared" si="9"/>
        <v>51.777199826614648</v>
      </c>
      <c r="BK35" s="321"/>
      <c r="BL35" s="321"/>
      <c r="BM35" s="321"/>
      <c r="BN35" s="321"/>
      <c r="BO35" s="321"/>
      <c r="BP35" s="321"/>
      <c r="BQ35" s="321"/>
      <c r="BR35" s="321"/>
      <c r="BS35" s="321"/>
      <c r="BT35" s="321"/>
    </row>
    <row r="36" spans="1:76" ht="16.5" thickBot="1" x14ac:dyDescent="0.35">
      <c r="A36" s="312">
        <v>220105</v>
      </c>
      <c r="B36" s="313" t="s">
        <v>204</v>
      </c>
      <c r="C36" s="313" t="s">
        <v>307</v>
      </c>
      <c r="D36" s="314" t="s">
        <v>308</v>
      </c>
      <c r="E36" s="315">
        <v>7.966961309955078</v>
      </c>
      <c r="F36" s="316">
        <v>1817</v>
      </c>
      <c r="G36" s="317">
        <v>34</v>
      </c>
      <c r="H36" s="317">
        <v>35</v>
      </c>
      <c r="I36" s="317">
        <v>30</v>
      </c>
      <c r="J36" s="317">
        <v>36</v>
      </c>
      <c r="K36" s="317">
        <v>35</v>
      </c>
      <c r="L36" s="317">
        <v>31</v>
      </c>
      <c r="M36" s="317">
        <v>30</v>
      </c>
      <c r="N36" s="317">
        <v>34</v>
      </c>
      <c r="O36" s="317">
        <v>35</v>
      </c>
      <c r="P36" s="317">
        <v>33</v>
      </c>
      <c r="Q36" s="317">
        <v>36</v>
      </c>
      <c r="R36" s="317">
        <v>38</v>
      </c>
      <c r="S36" s="317">
        <v>38</v>
      </c>
      <c r="T36" s="317">
        <v>37</v>
      </c>
      <c r="U36" s="317">
        <v>38</v>
      </c>
      <c r="V36" s="317">
        <v>39</v>
      </c>
      <c r="W36" s="317">
        <v>35</v>
      </c>
      <c r="X36" s="317">
        <v>35</v>
      </c>
      <c r="Y36" s="317">
        <v>34</v>
      </c>
      <c r="Z36" s="317">
        <v>34</v>
      </c>
      <c r="AA36" s="317">
        <v>165</v>
      </c>
      <c r="AB36" s="317">
        <v>155</v>
      </c>
      <c r="AC36" s="317">
        <v>133</v>
      </c>
      <c r="AD36" s="317">
        <v>123</v>
      </c>
      <c r="AE36" s="317">
        <v>118</v>
      </c>
      <c r="AF36" s="317">
        <v>110</v>
      </c>
      <c r="AG36" s="317">
        <v>84</v>
      </c>
      <c r="AH36" s="317">
        <v>74</v>
      </c>
      <c r="AI36" s="317">
        <v>56</v>
      </c>
      <c r="AJ36" s="317">
        <v>40</v>
      </c>
      <c r="AK36" s="317">
        <v>27</v>
      </c>
      <c r="AL36" s="317">
        <v>17</v>
      </c>
      <c r="AM36" s="317">
        <v>10</v>
      </c>
      <c r="AN36" s="317">
        <v>8</v>
      </c>
      <c r="AO36" s="317">
        <v>3</v>
      </c>
      <c r="AP36" s="317">
        <v>18</v>
      </c>
      <c r="AQ36" s="317">
        <v>16</v>
      </c>
      <c r="AR36" s="317">
        <v>42</v>
      </c>
      <c r="AS36" s="317">
        <v>876</v>
      </c>
      <c r="AT36" s="317">
        <v>90</v>
      </c>
      <c r="AU36" s="317">
        <v>85</v>
      </c>
      <c r="AV36" s="317">
        <v>395</v>
      </c>
      <c r="AW36" s="444">
        <f t="shared" si="2"/>
        <v>233.34287286736378</v>
      </c>
      <c r="AX36" s="444">
        <f t="shared" si="3"/>
        <v>411.24270776004397</v>
      </c>
      <c r="AY36" s="444">
        <f>+SUM(Y36:AK36) *BI36/100</f>
        <v>555.87671986791406</v>
      </c>
      <c r="AZ36" s="444">
        <f t="shared" si="4"/>
        <v>122.45679691799668</v>
      </c>
      <c r="BA36" s="444">
        <f t="shared" si="5"/>
        <v>254</v>
      </c>
      <c r="BB36" s="493">
        <f t="shared" si="6"/>
        <v>263.60429279031371</v>
      </c>
      <c r="BC36" s="493">
        <f t="shared" si="7"/>
        <v>1126</v>
      </c>
      <c r="BD36" s="493">
        <f t="shared" si="8"/>
        <v>1153</v>
      </c>
      <c r="BE36" s="317">
        <v>53</v>
      </c>
      <c r="BF36" s="387" t="s">
        <v>21</v>
      </c>
      <c r="BG36" s="399" t="s">
        <v>26</v>
      </c>
      <c r="BH36" s="483" t="s">
        <v>309</v>
      </c>
      <c r="BI36" s="492">
        <f>+AS36*100/F36</f>
        <v>48.211337369290035</v>
      </c>
      <c r="BJ36" s="492">
        <f t="shared" si="9"/>
        <v>51.788662630709965</v>
      </c>
      <c r="BK36" s="321"/>
      <c r="BL36" s="321"/>
      <c r="BM36" s="321"/>
      <c r="BN36" s="321"/>
      <c r="BO36" s="321"/>
      <c r="BP36" s="321"/>
      <c r="BQ36" s="321"/>
      <c r="BR36" s="321"/>
      <c r="BS36" s="321"/>
      <c r="BT36" s="321"/>
    </row>
    <row r="37" spans="1:76" ht="16.5" thickBot="1" x14ac:dyDescent="0.35">
      <c r="A37" s="312">
        <v>220105</v>
      </c>
      <c r="B37" s="313" t="s">
        <v>200</v>
      </c>
      <c r="C37" s="313" t="s">
        <v>310</v>
      </c>
      <c r="D37" s="314" t="s">
        <v>311</v>
      </c>
      <c r="E37" s="315">
        <v>16.739602956093318</v>
      </c>
      <c r="F37" s="316">
        <v>3818</v>
      </c>
      <c r="G37" s="317">
        <v>72</v>
      </c>
      <c r="H37" s="317">
        <v>74</v>
      </c>
      <c r="I37" s="317">
        <v>64</v>
      </c>
      <c r="J37" s="317">
        <v>75</v>
      </c>
      <c r="K37" s="317">
        <v>73</v>
      </c>
      <c r="L37" s="317">
        <v>66</v>
      </c>
      <c r="M37" s="317">
        <v>63</v>
      </c>
      <c r="N37" s="317">
        <v>72</v>
      </c>
      <c r="O37" s="317">
        <v>73</v>
      </c>
      <c r="P37" s="317">
        <v>70</v>
      </c>
      <c r="Q37" s="317">
        <v>77</v>
      </c>
      <c r="R37" s="317">
        <v>79</v>
      </c>
      <c r="S37" s="317">
        <v>80</v>
      </c>
      <c r="T37" s="317">
        <v>78</v>
      </c>
      <c r="U37" s="317">
        <v>79</v>
      </c>
      <c r="V37" s="317">
        <v>82</v>
      </c>
      <c r="W37" s="317">
        <v>74</v>
      </c>
      <c r="X37" s="317">
        <v>73</v>
      </c>
      <c r="Y37" s="317">
        <v>71</v>
      </c>
      <c r="Z37" s="317">
        <v>71</v>
      </c>
      <c r="AA37" s="317">
        <v>346</v>
      </c>
      <c r="AB37" s="317">
        <v>326</v>
      </c>
      <c r="AC37" s="317">
        <v>279</v>
      </c>
      <c r="AD37" s="317">
        <v>258</v>
      </c>
      <c r="AE37" s="317">
        <v>248</v>
      </c>
      <c r="AF37" s="317">
        <v>231</v>
      </c>
      <c r="AG37" s="317">
        <v>176</v>
      </c>
      <c r="AH37" s="317">
        <v>155</v>
      </c>
      <c r="AI37" s="317">
        <v>118</v>
      </c>
      <c r="AJ37" s="317">
        <v>85</v>
      </c>
      <c r="AK37" s="317">
        <v>57</v>
      </c>
      <c r="AL37" s="317">
        <v>35</v>
      </c>
      <c r="AM37" s="317">
        <v>21</v>
      </c>
      <c r="AN37" s="317">
        <v>17</v>
      </c>
      <c r="AO37" s="317">
        <v>6</v>
      </c>
      <c r="AP37" s="317">
        <v>39</v>
      </c>
      <c r="AQ37" s="317">
        <v>33</v>
      </c>
      <c r="AR37" s="317">
        <v>87</v>
      </c>
      <c r="AS37" s="317">
        <v>1841</v>
      </c>
      <c r="AT37" s="317">
        <v>190</v>
      </c>
      <c r="AU37" s="317">
        <v>178</v>
      </c>
      <c r="AV37" s="317">
        <v>831</v>
      </c>
      <c r="AW37" s="444">
        <f t="shared" si="2"/>
        <v>489.90466212676796</v>
      </c>
      <c r="AX37" s="444">
        <f t="shared" si="3"/>
        <v>863.60162388685171</v>
      </c>
      <c r="AY37" s="444">
        <f>+SUM(Y37:AK37) *BI37/100</f>
        <v>1167.3810895756942</v>
      </c>
      <c r="AZ37" s="444">
        <f t="shared" si="4"/>
        <v>257.48926139339966</v>
      </c>
      <c r="BA37" s="444">
        <f t="shared" si="5"/>
        <v>534</v>
      </c>
      <c r="BB37" s="493">
        <f t="shared" si="6"/>
        <v>554.05709795704558</v>
      </c>
      <c r="BC37" s="493">
        <f t="shared" si="7"/>
        <v>2364</v>
      </c>
      <c r="BD37" s="493">
        <f t="shared" si="8"/>
        <v>2421</v>
      </c>
      <c r="BE37" s="317">
        <v>111</v>
      </c>
      <c r="BF37" s="387" t="s">
        <v>21</v>
      </c>
      <c r="BG37" s="399" t="s">
        <v>26</v>
      </c>
      <c r="BH37" s="483" t="s">
        <v>312</v>
      </c>
      <c r="BI37" s="492">
        <f>+AS37*100/F37</f>
        <v>48.218962807752753</v>
      </c>
      <c r="BJ37" s="492">
        <f t="shared" si="9"/>
        <v>51.781037192247247</v>
      </c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</row>
    <row r="38" spans="1:76" ht="16.5" thickBot="1" x14ac:dyDescent="0.35">
      <c r="A38" s="312">
        <v>220105</v>
      </c>
      <c r="B38" s="313" t="s">
        <v>204</v>
      </c>
      <c r="C38" s="313" t="s">
        <v>313</v>
      </c>
      <c r="D38" s="314" t="s">
        <v>314</v>
      </c>
      <c r="E38" s="315">
        <v>8.0162295319518897</v>
      </c>
      <c r="F38" s="316">
        <v>1827</v>
      </c>
      <c r="G38" s="317">
        <v>34</v>
      </c>
      <c r="H38" s="317">
        <v>35</v>
      </c>
      <c r="I38" s="317">
        <v>31</v>
      </c>
      <c r="J38" s="317">
        <v>36</v>
      </c>
      <c r="K38" s="317">
        <v>35</v>
      </c>
      <c r="L38" s="317">
        <v>31</v>
      </c>
      <c r="M38" s="317">
        <v>30</v>
      </c>
      <c r="N38" s="317">
        <v>34</v>
      </c>
      <c r="O38" s="317">
        <v>35</v>
      </c>
      <c r="P38" s="317">
        <v>34</v>
      </c>
      <c r="Q38" s="317">
        <v>37</v>
      </c>
      <c r="R38" s="317">
        <v>38</v>
      </c>
      <c r="S38" s="317">
        <v>38</v>
      </c>
      <c r="T38" s="317">
        <v>37</v>
      </c>
      <c r="U38" s="317">
        <v>38</v>
      </c>
      <c r="V38" s="317">
        <v>39</v>
      </c>
      <c r="W38" s="317">
        <v>36</v>
      </c>
      <c r="X38" s="317">
        <v>35</v>
      </c>
      <c r="Y38" s="317">
        <v>34</v>
      </c>
      <c r="Z38" s="317">
        <v>34</v>
      </c>
      <c r="AA38" s="317">
        <v>166</v>
      </c>
      <c r="AB38" s="317">
        <v>156</v>
      </c>
      <c r="AC38" s="317">
        <v>134</v>
      </c>
      <c r="AD38" s="317">
        <v>124</v>
      </c>
      <c r="AE38" s="317">
        <v>119</v>
      </c>
      <c r="AF38" s="317">
        <v>110</v>
      </c>
      <c r="AG38" s="317">
        <v>84</v>
      </c>
      <c r="AH38" s="317">
        <v>74</v>
      </c>
      <c r="AI38" s="317">
        <v>57</v>
      </c>
      <c r="AJ38" s="317">
        <v>40</v>
      </c>
      <c r="AK38" s="317">
        <v>27</v>
      </c>
      <c r="AL38" s="317">
        <v>17</v>
      </c>
      <c r="AM38" s="317">
        <v>10</v>
      </c>
      <c r="AN38" s="317">
        <v>8</v>
      </c>
      <c r="AO38" s="317">
        <v>3</v>
      </c>
      <c r="AP38" s="317">
        <v>18</v>
      </c>
      <c r="AQ38" s="317">
        <v>16</v>
      </c>
      <c r="AR38" s="317">
        <v>42</v>
      </c>
      <c r="AS38" s="317">
        <v>882</v>
      </c>
      <c r="AT38" s="317">
        <v>91</v>
      </c>
      <c r="AU38" s="317">
        <v>85</v>
      </c>
      <c r="AV38" s="317">
        <v>398</v>
      </c>
      <c r="AW38" s="444">
        <f t="shared" si="2"/>
        <v>235.10344827586206</v>
      </c>
      <c r="AX38" s="444">
        <f t="shared" si="3"/>
        <v>414.20689655172413</v>
      </c>
      <c r="AY38" s="444">
        <f>+SUM(Y38:AK38) *BI38/100</f>
        <v>559.51724137931035</v>
      </c>
      <c r="AZ38" s="444">
        <f t="shared" si="4"/>
        <v>123.10344827586206</v>
      </c>
      <c r="BA38" s="444">
        <f t="shared" si="5"/>
        <v>255</v>
      </c>
      <c r="BB38" s="493">
        <f t="shared" si="6"/>
        <v>264.31034482758622</v>
      </c>
      <c r="BC38" s="493">
        <f t="shared" si="7"/>
        <v>1132</v>
      </c>
      <c r="BD38" s="493">
        <f t="shared" si="8"/>
        <v>1159</v>
      </c>
      <c r="BE38" s="317">
        <v>53</v>
      </c>
      <c r="BF38" s="387" t="s">
        <v>21</v>
      </c>
      <c r="BG38" s="399" t="s">
        <v>26</v>
      </c>
      <c r="BH38" s="483" t="s">
        <v>315</v>
      </c>
      <c r="BI38" s="492">
        <f>+AS38*100/F38</f>
        <v>48.275862068965516</v>
      </c>
      <c r="BJ38" s="492">
        <f t="shared" si="9"/>
        <v>51.724137931034484</v>
      </c>
      <c r="BK38" s="321"/>
      <c r="BL38" s="321"/>
      <c r="BM38" s="321"/>
      <c r="BN38" s="321"/>
      <c r="BO38" s="321"/>
      <c r="BP38" s="321"/>
      <c r="BQ38" s="321"/>
      <c r="BR38" s="321"/>
      <c r="BS38" s="321"/>
      <c r="BT38" s="321"/>
    </row>
    <row r="39" spans="1:76" ht="16.5" thickBot="1" x14ac:dyDescent="0.35">
      <c r="A39" s="312">
        <v>220105</v>
      </c>
      <c r="B39" s="313" t="s">
        <v>204</v>
      </c>
      <c r="C39" s="313" t="s">
        <v>316</v>
      </c>
      <c r="D39" s="314" t="s">
        <v>317</v>
      </c>
      <c r="E39" s="315">
        <v>6.5903492247500362</v>
      </c>
      <c r="F39" s="316">
        <v>1504</v>
      </c>
      <c r="G39" s="317">
        <v>28</v>
      </c>
      <c r="H39" s="317">
        <v>29</v>
      </c>
      <c r="I39" s="317">
        <v>25</v>
      </c>
      <c r="J39" s="317">
        <v>30</v>
      </c>
      <c r="K39" s="317">
        <v>29</v>
      </c>
      <c r="L39" s="317">
        <v>26</v>
      </c>
      <c r="M39" s="317">
        <v>25</v>
      </c>
      <c r="N39" s="317">
        <v>28</v>
      </c>
      <c r="O39" s="317">
        <v>29</v>
      </c>
      <c r="P39" s="317">
        <v>28</v>
      </c>
      <c r="Q39" s="317">
        <v>30</v>
      </c>
      <c r="R39" s="317">
        <v>31</v>
      </c>
      <c r="S39" s="317">
        <v>31</v>
      </c>
      <c r="T39" s="317">
        <v>31</v>
      </c>
      <c r="U39" s="317">
        <v>31</v>
      </c>
      <c r="V39" s="317">
        <v>32</v>
      </c>
      <c r="W39" s="317">
        <v>29</v>
      </c>
      <c r="X39" s="317">
        <v>29</v>
      </c>
      <c r="Y39" s="317">
        <v>28</v>
      </c>
      <c r="Z39" s="317">
        <v>28</v>
      </c>
      <c r="AA39" s="317">
        <v>136</v>
      </c>
      <c r="AB39" s="317">
        <v>128</v>
      </c>
      <c r="AC39" s="317">
        <v>110</v>
      </c>
      <c r="AD39" s="317">
        <v>102</v>
      </c>
      <c r="AE39" s="317">
        <v>98</v>
      </c>
      <c r="AF39" s="317">
        <v>91</v>
      </c>
      <c r="AG39" s="317">
        <v>69</v>
      </c>
      <c r="AH39" s="317">
        <v>61</v>
      </c>
      <c r="AI39" s="317">
        <v>47</v>
      </c>
      <c r="AJ39" s="317">
        <v>33</v>
      </c>
      <c r="AK39" s="317">
        <v>23</v>
      </c>
      <c r="AL39" s="317">
        <v>14</v>
      </c>
      <c r="AM39" s="317">
        <v>8</v>
      </c>
      <c r="AN39" s="317">
        <v>7</v>
      </c>
      <c r="AO39" s="317">
        <v>2</v>
      </c>
      <c r="AP39" s="317">
        <v>15</v>
      </c>
      <c r="AQ39" s="317">
        <v>13</v>
      </c>
      <c r="AR39" s="317">
        <v>34</v>
      </c>
      <c r="AS39" s="317">
        <v>725</v>
      </c>
      <c r="AT39" s="317">
        <v>75</v>
      </c>
      <c r="AU39" s="317">
        <v>70</v>
      </c>
      <c r="AV39" s="317">
        <v>327</v>
      </c>
      <c r="AW39" s="444">
        <f t="shared" si="2"/>
        <v>193.30119680851064</v>
      </c>
      <c r="AX39" s="444">
        <f t="shared" si="3"/>
        <v>340.32579787234039</v>
      </c>
      <c r="AY39" s="444">
        <f>+SUM(Y39:AK39) *BI39/100</f>
        <v>459.873670212766</v>
      </c>
      <c r="AZ39" s="444">
        <f t="shared" si="4"/>
        <v>101.23005319148938</v>
      </c>
      <c r="BA39" s="444">
        <f t="shared" si="5"/>
        <v>210</v>
      </c>
      <c r="BB39" s="493">
        <f t="shared" si="6"/>
        <v>218.57579787234042</v>
      </c>
      <c r="BC39" s="493">
        <f t="shared" si="7"/>
        <v>931</v>
      </c>
      <c r="BD39" s="493">
        <f t="shared" si="8"/>
        <v>954</v>
      </c>
      <c r="BE39" s="317">
        <v>44</v>
      </c>
      <c r="BF39" s="387" t="s">
        <v>21</v>
      </c>
      <c r="BG39" s="399" t="s">
        <v>26</v>
      </c>
      <c r="BH39" s="483" t="s">
        <v>318</v>
      </c>
      <c r="BI39" s="492">
        <f>+AS39*100/F39</f>
        <v>48.204787234042556</v>
      </c>
      <c r="BJ39" s="492">
        <f t="shared" si="9"/>
        <v>51.795212765957444</v>
      </c>
      <c r="BK39" s="321"/>
      <c r="BL39" s="321"/>
      <c r="BM39" s="321"/>
      <c r="BN39" s="321"/>
      <c r="BO39" s="321"/>
      <c r="BP39" s="321"/>
      <c r="BQ39" s="321"/>
      <c r="BR39" s="321"/>
      <c r="BS39" s="321"/>
      <c r="BT39" s="321"/>
    </row>
    <row r="40" spans="1:76" ht="16.5" thickBot="1" x14ac:dyDescent="0.35">
      <c r="A40" s="312">
        <v>220103</v>
      </c>
      <c r="B40" s="313" t="s">
        <v>191</v>
      </c>
      <c r="C40" s="313" t="s">
        <v>269</v>
      </c>
      <c r="D40" s="314" t="s">
        <v>270</v>
      </c>
      <c r="E40" s="315">
        <v>100</v>
      </c>
      <c r="F40" s="316">
        <v>1691</v>
      </c>
      <c r="G40" s="322">
        <v>41</v>
      </c>
      <c r="H40" s="322">
        <v>32</v>
      </c>
      <c r="I40" s="322">
        <v>20</v>
      </c>
      <c r="J40" s="322">
        <v>28</v>
      </c>
      <c r="K40" s="322">
        <v>22</v>
      </c>
      <c r="L40" s="322">
        <v>27</v>
      </c>
      <c r="M40" s="322">
        <v>25</v>
      </c>
      <c r="N40" s="322">
        <v>28</v>
      </c>
      <c r="O40" s="322">
        <v>22</v>
      </c>
      <c r="P40" s="322">
        <v>17</v>
      </c>
      <c r="Q40" s="322">
        <v>24</v>
      </c>
      <c r="R40" s="322">
        <v>21</v>
      </c>
      <c r="S40" s="322">
        <v>23</v>
      </c>
      <c r="T40" s="322">
        <v>25</v>
      </c>
      <c r="U40" s="322">
        <v>33</v>
      </c>
      <c r="V40" s="322">
        <v>28</v>
      </c>
      <c r="W40" s="322">
        <v>24</v>
      </c>
      <c r="X40" s="322">
        <v>31</v>
      </c>
      <c r="Y40" s="322">
        <v>30</v>
      </c>
      <c r="Z40" s="322">
        <v>20</v>
      </c>
      <c r="AA40" s="322">
        <v>121</v>
      </c>
      <c r="AB40" s="322">
        <v>123</v>
      </c>
      <c r="AC40" s="322">
        <v>141</v>
      </c>
      <c r="AD40" s="322">
        <v>147</v>
      </c>
      <c r="AE40" s="322">
        <v>128</v>
      </c>
      <c r="AF40" s="322">
        <v>124</v>
      </c>
      <c r="AG40" s="322">
        <v>103</v>
      </c>
      <c r="AH40" s="322">
        <v>85</v>
      </c>
      <c r="AI40" s="322">
        <v>72</v>
      </c>
      <c r="AJ40" s="322">
        <v>58</v>
      </c>
      <c r="AK40" s="322">
        <v>31</v>
      </c>
      <c r="AL40" s="322">
        <v>21</v>
      </c>
      <c r="AM40" s="322">
        <v>8</v>
      </c>
      <c r="AN40" s="322">
        <v>8</v>
      </c>
      <c r="AO40" s="322">
        <v>3</v>
      </c>
      <c r="AP40" s="322">
        <v>25</v>
      </c>
      <c r="AQ40" s="322">
        <v>16</v>
      </c>
      <c r="AR40" s="322">
        <v>50</v>
      </c>
      <c r="AS40" s="322">
        <v>755</v>
      </c>
      <c r="AT40" s="322">
        <v>60</v>
      </c>
      <c r="AU40" s="322">
        <v>60</v>
      </c>
      <c r="AV40" s="322">
        <v>303</v>
      </c>
      <c r="AW40" s="444">
        <f t="shared" si="2"/>
        <v>241.09994086339444</v>
      </c>
      <c r="AX40" s="444">
        <f t="shared" si="3"/>
        <v>412.10230632761682</v>
      </c>
      <c r="AY40" s="444">
        <f>+SUM(Y40:AK40) *BI40/100</f>
        <v>528.18746303962155</v>
      </c>
      <c r="AZ40" s="444">
        <f t="shared" si="4"/>
        <v>141.98107628622117</v>
      </c>
      <c r="BA40" s="444">
        <f t="shared" si="5"/>
        <v>318</v>
      </c>
      <c r="BB40" s="493">
        <f t="shared" si="6"/>
        <v>332.66469544648135</v>
      </c>
      <c r="BC40" s="493">
        <f t="shared" si="7"/>
        <v>1152</v>
      </c>
      <c r="BD40" s="493">
        <f t="shared" si="8"/>
        <v>1183</v>
      </c>
      <c r="BE40" s="322">
        <v>90</v>
      </c>
      <c r="BF40" s="387" t="s">
        <v>21</v>
      </c>
      <c r="BG40" s="399" t="s">
        <v>26</v>
      </c>
      <c r="BH40" s="483" t="s">
        <v>271</v>
      </c>
      <c r="BI40" s="492">
        <f>+AS40*100/F40</f>
        <v>44.6481371969249</v>
      </c>
      <c r="BJ40" s="492">
        <f t="shared" si="9"/>
        <v>55.3518628030751</v>
      </c>
      <c r="BK40" s="321"/>
      <c r="BL40" s="321"/>
      <c r="BM40" s="321"/>
      <c r="BN40" s="321"/>
      <c r="BO40" s="321"/>
      <c r="BP40" s="321"/>
      <c r="BQ40" s="321"/>
      <c r="BR40" s="321"/>
    </row>
    <row r="41" spans="1:76" ht="16.5" thickBot="1" x14ac:dyDescent="0.35">
      <c r="A41" s="400"/>
      <c r="B41" s="388"/>
      <c r="C41" s="388"/>
      <c r="D41" s="319" t="s">
        <v>1342</v>
      </c>
      <c r="E41" s="388"/>
      <c r="F41" s="389">
        <f>SUM(F42:F45)</f>
        <v>9316</v>
      </c>
      <c r="G41" s="389">
        <f t="shared" ref="G41:BE41" si="15">SUM(G42:G45)</f>
        <v>172</v>
      </c>
      <c r="H41" s="389">
        <f t="shared" si="15"/>
        <v>182</v>
      </c>
      <c r="I41" s="389">
        <f t="shared" si="15"/>
        <v>184</v>
      </c>
      <c r="J41" s="389">
        <f t="shared" si="15"/>
        <v>180</v>
      </c>
      <c r="K41" s="389">
        <f t="shared" si="15"/>
        <v>190</v>
      </c>
      <c r="L41" s="389">
        <f t="shared" si="15"/>
        <v>193</v>
      </c>
      <c r="M41" s="389">
        <f t="shared" si="15"/>
        <v>177</v>
      </c>
      <c r="N41" s="389">
        <f t="shared" si="15"/>
        <v>172</v>
      </c>
      <c r="O41" s="389">
        <f t="shared" si="15"/>
        <v>193</v>
      </c>
      <c r="P41" s="389">
        <f t="shared" si="15"/>
        <v>191</v>
      </c>
      <c r="Q41" s="389">
        <f t="shared" si="15"/>
        <v>196</v>
      </c>
      <c r="R41" s="389">
        <f t="shared" si="15"/>
        <v>189</v>
      </c>
      <c r="S41" s="389">
        <f t="shared" si="15"/>
        <v>184</v>
      </c>
      <c r="T41" s="389">
        <f t="shared" si="15"/>
        <v>189</v>
      </c>
      <c r="U41" s="389">
        <f t="shared" si="15"/>
        <v>182</v>
      </c>
      <c r="V41" s="389">
        <f t="shared" si="15"/>
        <v>172</v>
      </c>
      <c r="W41" s="389">
        <f t="shared" si="15"/>
        <v>166</v>
      </c>
      <c r="X41" s="389">
        <f t="shared" si="15"/>
        <v>173</v>
      </c>
      <c r="Y41" s="389">
        <f t="shared" si="15"/>
        <v>160</v>
      </c>
      <c r="Z41" s="389">
        <f t="shared" si="15"/>
        <v>169</v>
      </c>
      <c r="AA41" s="389">
        <f t="shared" si="15"/>
        <v>790</v>
      </c>
      <c r="AB41" s="389">
        <f t="shared" si="15"/>
        <v>707</v>
      </c>
      <c r="AC41" s="389">
        <f t="shared" si="15"/>
        <v>678</v>
      </c>
      <c r="AD41" s="389">
        <f t="shared" si="15"/>
        <v>645</v>
      </c>
      <c r="AE41" s="389">
        <f t="shared" si="15"/>
        <v>622</v>
      </c>
      <c r="AF41" s="389">
        <f t="shared" si="15"/>
        <v>548</v>
      </c>
      <c r="AG41" s="389">
        <f t="shared" si="15"/>
        <v>450</v>
      </c>
      <c r="AH41" s="389">
        <f t="shared" si="15"/>
        <v>392</v>
      </c>
      <c r="AI41" s="389">
        <f t="shared" si="15"/>
        <v>313</v>
      </c>
      <c r="AJ41" s="389">
        <f t="shared" si="15"/>
        <v>221</v>
      </c>
      <c r="AK41" s="389">
        <f t="shared" si="15"/>
        <v>151</v>
      </c>
      <c r="AL41" s="389">
        <f t="shared" si="15"/>
        <v>89</v>
      </c>
      <c r="AM41" s="389">
        <f t="shared" si="15"/>
        <v>52</v>
      </c>
      <c r="AN41" s="389">
        <f t="shared" si="15"/>
        <v>44</v>
      </c>
      <c r="AO41" s="389">
        <f t="shared" si="15"/>
        <v>10</v>
      </c>
      <c r="AP41" s="389">
        <f t="shared" si="15"/>
        <v>85</v>
      </c>
      <c r="AQ41" s="389">
        <f t="shared" si="15"/>
        <v>85</v>
      </c>
      <c r="AR41" s="389">
        <f t="shared" si="15"/>
        <v>209</v>
      </c>
      <c r="AS41" s="389">
        <f t="shared" si="15"/>
        <v>4459</v>
      </c>
      <c r="AT41" s="389">
        <f t="shared" si="15"/>
        <v>459</v>
      </c>
      <c r="AU41" s="389">
        <f t="shared" si="15"/>
        <v>418</v>
      </c>
      <c r="AV41" s="389">
        <f t="shared" si="15"/>
        <v>1907</v>
      </c>
      <c r="AW41" s="444">
        <f t="shared" si="2"/>
        <v>1193.2467797337913</v>
      </c>
      <c r="AX41" s="444">
        <f t="shared" si="3"/>
        <v>2084.4724130528125</v>
      </c>
      <c r="AY41" s="444">
        <f>+SUM(Y41:AK41) *BI41/100</f>
        <v>2798.1230141691713</v>
      </c>
      <c r="AZ41" s="444">
        <f t="shared" si="4"/>
        <v>658.60712752254187</v>
      </c>
      <c r="BA41" s="444">
        <f t="shared" si="5"/>
        <v>1376</v>
      </c>
      <c r="BB41" s="493">
        <f t="shared" si="6"/>
        <v>1406.1108844997852</v>
      </c>
      <c r="BC41" s="493">
        <f t="shared" si="7"/>
        <v>5695</v>
      </c>
      <c r="BD41" s="493">
        <f t="shared" si="8"/>
        <v>5846</v>
      </c>
      <c r="BE41" s="389">
        <f t="shared" si="15"/>
        <v>221</v>
      </c>
      <c r="BF41" s="388"/>
      <c r="BG41" s="401"/>
      <c r="BH41" s="372"/>
      <c r="BI41" s="492">
        <f>+AS41*100/F41</f>
        <v>47.863890081580074</v>
      </c>
      <c r="BJ41" s="492">
        <f t="shared" si="9"/>
        <v>52.136109918419926</v>
      </c>
    </row>
    <row r="42" spans="1:76" ht="16.5" thickBot="1" x14ac:dyDescent="0.35">
      <c r="A42" s="312">
        <v>220101</v>
      </c>
      <c r="B42" s="313" t="s">
        <v>191</v>
      </c>
      <c r="C42" s="313" t="s">
        <v>196</v>
      </c>
      <c r="D42" s="314" t="s">
        <v>197</v>
      </c>
      <c r="E42" s="315">
        <v>6.0282422805584002</v>
      </c>
      <c r="F42" s="316">
        <v>5308</v>
      </c>
      <c r="G42" s="317">
        <v>98</v>
      </c>
      <c r="H42" s="317">
        <v>104</v>
      </c>
      <c r="I42" s="317">
        <v>105</v>
      </c>
      <c r="J42" s="317">
        <v>102</v>
      </c>
      <c r="K42" s="317">
        <v>108</v>
      </c>
      <c r="L42" s="317">
        <v>110</v>
      </c>
      <c r="M42" s="317">
        <v>101</v>
      </c>
      <c r="N42" s="317">
        <v>98</v>
      </c>
      <c r="O42" s="317">
        <v>110</v>
      </c>
      <c r="P42" s="317">
        <v>109</v>
      </c>
      <c r="Q42" s="317">
        <v>112</v>
      </c>
      <c r="R42" s="317">
        <v>107</v>
      </c>
      <c r="S42" s="317">
        <v>105</v>
      </c>
      <c r="T42" s="317">
        <v>107</v>
      </c>
      <c r="U42" s="317">
        <v>104</v>
      </c>
      <c r="V42" s="317">
        <v>98</v>
      </c>
      <c r="W42" s="317">
        <v>95</v>
      </c>
      <c r="X42" s="317">
        <v>99</v>
      </c>
      <c r="Y42" s="317">
        <v>91</v>
      </c>
      <c r="Z42" s="317">
        <v>96</v>
      </c>
      <c r="AA42" s="317">
        <v>450</v>
      </c>
      <c r="AB42" s="317">
        <v>403</v>
      </c>
      <c r="AC42" s="317">
        <v>386</v>
      </c>
      <c r="AD42" s="317">
        <v>367</v>
      </c>
      <c r="AE42" s="317">
        <v>355</v>
      </c>
      <c r="AF42" s="317">
        <v>312</v>
      </c>
      <c r="AG42" s="317">
        <v>257</v>
      </c>
      <c r="AH42" s="317">
        <v>223</v>
      </c>
      <c r="AI42" s="317">
        <v>178</v>
      </c>
      <c r="AJ42" s="317">
        <v>126</v>
      </c>
      <c r="AK42" s="317">
        <v>86</v>
      </c>
      <c r="AL42" s="317">
        <v>51</v>
      </c>
      <c r="AM42" s="317">
        <v>30</v>
      </c>
      <c r="AN42" s="317">
        <v>25</v>
      </c>
      <c r="AO42" s="317">
        <v>6</v>
      </c>
      <c r="AP42" s="317">
        <v>49</v>
      </c>
      <c r="AQ42" s="317">
        <v>49</v>
      </c>
      <c r="AR42" s="317">
        <v>119</v>
      </c>
      <c r="AS42" s="317">
        <v>2540</v>
      </c>
      <c r="AT42" s="317">
        <v>262</v>
      </c>
      <c r="AU42" s="317">
        <v>238</v>
      </c>
      <c r="AV42" s="317">
        <v>1086</v>
      </c>
      <c r="AW42" s="444">
        <f t="shared" si="2"/>
        <v>679.50263752825924</v>
      </c>
      <c r="AX42" s="444">
        <f t="shared" si="3"/>
        <v>1187.2155237377542</v>
      </c>
      <c r="AY42" s="444">
        <f>+SUM(Y42:AK42) *BI42/100</f>
        <v>1593.4815373021854</v>
      </c>
      <c r="AZ42" s="444">
        <f t="shared" si="4"/>
        <v>375.16201959306704</v>
      </c>
      <c r="BA42" s="444">
        <f t="shared" si="5"/>
        <v>784</v>
      </c>
      <c r="BB42" s="493">
        <f t="shared" si="6"/>
        <v>801.5101733232857</v>
      </c>
      <c r="BC42" s="493">
        <f t="shared" si="7"/>
        <v>3244</v>
      </c>
      <c r="BD42" s="493">
        <f t="shared" si="8"/>
        <v>3330</v>
      </c>
      <c r="BE42" s="386">
        <v>126</v>
      </c>
      <c r="BF42" s="387" t="s">
        <v>21</v>
      </c>
      <c r="BG42" s="399" t="s">
        <v>198</v>
      </c>
      <c r="BH42" s="483" t="s">
        <v>199</v>
      </c>
      <c r="BI42" s="492">
        <f>+AS42*100/F42</f>
        <v>47.852298417483041</v>
      </c>
      <c r="BJ42" s="492">
        <f t="shared" si="9"/>
        <v>52.147701582516959</v>
      </c>
      <c r="BK42" s="321"/>
      <c r="BL42" s="321"/>
      <c r="BM42" s="321"/>
      <c r="BN42" s="321"/>
      <c r="BO42" s="321"/>
      <c r="BP42" s="321"/>
      <c r="BQ42" s="321"/>
      <c r="BR42" s="321"/>
      <c r="BS42" s="321"/>
      <c r="BT42" s="321"/>
      <c r="BU42" s="321"/>
    </row>
    <row r="43" spans="1:76" ht="16.5" thickBot="1" x14ac:dyDescent="0.35">
      <c r="A43" s="312">
        <v>220101</v>
      </c>
      <c r="B43" s="313" t="s">
        <v>204</v>
      </c>
      <c r="C43" s="313" t="s">
        <v>225</v>
      </c>
      <c r="D43" s="314" t="s">
        <v>226</v>
      </c>
      <c r="E43" s="315">
        <v>1.0438365308259774</v>
      </c>
      <c r="F43" s="316">
        <v>920</v>
      </c>
      <c r="G43" s="317">
        <v>17</v>
      </c>
      <c r="H43" s="317">
        <v>18</v>
      </c>
      <c r="I43" s="317">
        <v>18</v>
      </c>
      <c r="J43" s="317">
        <v>18</v>
      </c>
      <c r="K43" s="317">
        <v>19</v>
      </c>
      <c r="L43" s="317">
        <v>19</v>
      </c>
      <c r="M43" s="317">
        <v>17</v>
      </c>
      <c r="N43" s="317">
        <v>17</v>
      </c>
      <c r="O43" s="317">
        <v>19</v>
      </c>
      <c r="P43" s="317">
        <v>19</v>
      </c>
      <c r="Q43" s="317">
        <v>19</v>
      </c>
      <c r="R43" s="317">
        <v>19</v>
      </c>
      <c r="S43" s="317">
        <v>18</v>
      </c>
      <c r="T43" s="317">
        <v>19</v>
      </c>
      <c r="U43" s="317">
        <v>18</v>
      </c>
      <c r="V43" s="317">
        <v>17</v>
      </c>
      <c r="W43" s="317">
        <v>16</v>
      </c>
      <c r="X43" s="317">
        <v>17</v>
      </c>
      <c r="Y43" s="317">
        <v>16</v>
      </c>
      <c r="Z43" s="317">
        <v>17</v>
      </c>
      <c r="AA43" s="317">
        <v>78</v>
      </c>
      <c r="AB43" s="317">
        <v>70</v>
      </c>
      <c r="AC43" s="317">
        <v>67</v>
      </c>
      <c r="AD43" s="317">
        <v>64</v>
      </c>
      <c r="AE43" s="317">
        <v>61</v>
      </c>
      <c r="AF43" s="317">
        <v>54</v>
      </c>
      <c r="AG43" s="317">
        <v>44</v>
      </c>
      <c r="AH43" s="317">
        <v>39</v>
      </c>
      <c r="AI43" s="317">
        <v>31</v>
      </c>
      <c r="AJ43" s="317">
        <v>22</v>
      </c>
      <c r="AK43" s="317">
        <v>15</v>
      </c>
      <c r="AL43" s="317">
        <v>9</v>
      </c>
      <c r="AM43" s="317">
        <v>5</v>
      </c>
      <c r="AN43" s="317">
        <v>4</v>
      </c>
      <c r="AO43" s="317">
        <v>1</v>
      </c>
      <c r="AP43" s="317">
        <v>8</v>
      </c>
      <c r="AQ43" s="317">
        <v>8</v>
      </c>
      <c r="AR43" s="317">
        <v>21</v>
      </c>
      <c r="AS43" s="317">
        <v>440</v>
      </c>
      <c r="AT43" s="317">
        <v>45</v>
      </c>
      <c r="AU43" s="317">
        <v>41</v>
      </c>
      <c r="AV43" s="317">
        <v>188</v>
      </c>
      <c r="AW43" s="444">
        <f t="shared" si="2"/>
        <v>117.65217391304348</v>
      </c>
      <c r="AX43" s="444">
        <f t="shared" si="3"/>
        <v>205.65217391304347</v>
      </c>
      <c r="AY43" s="444">
        <f>+SUM(Y43:AK43) *BI43/100</f>
        <v>276.43478260869568</v>
      </c>
      <c r="AZ43" s="444">
        <f t="shared" si="4"/>
        <v>65.043478260869563</v>
      </c>
      <c r="BA43" s="444">
        <f t="shared" si="5"/>
        <v>136</v>
      </c>
      <c r="BB43" s="493">
        <f t="shared" si="6"/>
        <v>138.78260869565216</v>
      </c>
      <c r="BC43" s="493">
        <f t="shared" si="7"/>
        <v>563</v>
      </c>
      <c r="BD43" s="493">
        <f t="shared" si="8"/>
        <v>578</v>
      </c>
      <c r="BE43" s="386">
        <v>22</v>
      </c>
      <c r="BF43" s="387" t="s">
        <v>21</v>
      </c>
      <c r="BG43" s="399" t="s">
        <v>198</v>
      </c>
      <c r="BH43" s="483" t="s">
        <v>227</v>
      </c>
      <c r="BI43" s="492">
        <f>+AS43*100/F43</f>
        <v>47.826086956521742</v>
      </c>
      <c r="BJ43" s="492">
        <f t="shared" si="9"/>
        <v>52.173913043478258</v>
      </c>
      <c r="BK43" s="321"/>
      <c r="BL43" s="321"/>
      <c r="BM43" s="321"/>
      <c r="BN43" s="321"/>
      <c r="BO43" s="321"/>
      <c r="BP43" s="321"/>
      <c r="BQ43" s="321"/>
      <c r="BR43" s="321"/>
      <c r="BS43" s="321"/>
      <c r="BT43" s="321"/>
      <c r="BU43" s="321"/>
    </row>
    <row r="44" spans="1:76" ht="16.5" thickBot="1" x14ac:dyDescent="0.35">
      <c r="A44" s="312">
        <v>220101</v>
      </c>
      <c r="B44" s="313" t="s">
        <v>204</v>
      </c>
      <c r="C44" s="313" t="s">
        <v>240</v>
      </c>
      <c r="D44" s="314" t="s">
        <v>241</v>
      </c>
      <c r="E44" s="315">
        <v>1.1128885615311137</v>
      </c>
      <c r="F44" s="316">
        <v>977</v>
      </c>
      <c r="G44" s="317">
        <v>18</v>
      </c>
      <c r="H44" s="317">
        <v>19</v>
      </c>
      <c r="I44" s="317">
        <v>19</v>
      </c>
      <c r="J44" s="317">
        <v>19</v>
      </c>
      <c r="K44" s="317">
        <v>20</v>
      </c>
      <c r="L44" s="317">
        <v>20</v>
      </c>
      <c r="M44" s="317">
        <v>19</v>
      </c>
      <c r="N44" s="317">
        <v>18</v>
      </c>
      <c r="O44" s="317">
        <v>20</v>
      </c>
      <c r="P44" s="317">
        <v>20</v>
      </c>
      <c r="Q44" s="317">
        <v>21</v>
      </c>
      <c r="R44" s="317">
        <v>20</v>
      </c>
      <c r="S44" s="317">
        <v>19</v>
      </c>
      <c r="T44" s="317">
        <v>20</v>
      </c>
      <c r="U44" s="317">
        <v>19</v>
      </c>
      <c r="V44" s="317">
        <v>18</v>
      </c>
      <c r="W44" s="317">
        <v>17</v>
      </c>
      <c r="X44" s="317">
        <v>18</v>
      </c>
      <c r="Y44" s="317">
        <v>17</v>
      </c>
      <c r="Z44" s="317">
        <v>18</v>
      </c>
      <c r="AA44" s="317">
        <v>83</v>
      </c>
      <c r="AB44" s="317">
        <v>74</v>
      </c>
      <c r="AC44" s="317">
        <v>71</v>
      </c>
      <c r="AD44" s="317">
        <v>68</v>
      </c>
      <c r="AE44" s="317">
        <v>65</v>
      </c>
      <c r="AF44" s="317">
        <v>58</v>
      </c>
      <c r="AG44" s="317">
        <v>47</v>
      </c>
      <c r="AH44" s="317">
        <v>41</v>
      </c>
      <c r="AI44" s="317">
        <v>33</v>
      </c>
      <c r="AJ44" s="317">
        <v>23</v>
      </c>
      <c r="AK44" s="317">
        <v>16</v>
      </c>
      <c r="AL44" s="317">
        <v>9</v>
      </c>
      <c r="AM44" s="317">
        <v>5</v>
      </c>
      <c r="AN44" s="317">
        <v>5</v>
      </c>
      <c r="AO44" s="317">
        <v>1</v>
      </c>
      <c r="AP44" s="317">
        <v>9</v>
      </c>
      <c r="AQ44" s="317">
        <v>9</v>
      </c>
      <c r="AR44" s="317">
        <v>22</v>
      </c>
      <c r="AS44" s="317">
        <v>469</v>
      </c>
      <c r="AT44" s="317">
        <v>48</v>
      </c>
      <c r="AU44" s="317">
        <v>44</v>
      </c>
      <c r="AV44" s="317">
        <v>201</v>
      </c>
      <c r="AW44" s="444">
        <f t="shared" si="2"/>
        <v>125.77072671443194</v>
      </c>
      <c r="AX44" s="444">
        <f t="shared" si="3"/>
        <v>219.37871033776867</v>
      </c>
      <c r="AY44" s="444">
        <f>+SUM(Y44:AK44) *BI44/100</f>
        <v>294.74513817809623</v>
      </c>
      <c r="AZ44" s="444">
        <f t="shared" si="4"/>
        <v>69.125895598771763</v>
      </c>
      <c r="BA44" s="444">
        <f t="shared" si="5"/>
        <v>144</v>
      </c>
      <c r="BB44" s="493">
        <f t="shared" si="6"/>
        <v>147.14841351074719</v>
      </c>
      <c r="BC44" s="493">
        <f t="shared" si="7"/>
        <v>598</v>
      </c>
      <c r="BD44" s="493">
        <f t="shared" si="8"/>
        <v>614</v>
      </c>
      <c r="BE44" s="386">
        <v>23</v>
      </c>
      <c r="BF44" s="387" t="s">
        <v>21</v>
      </c>
      <c r="BG44" s="399" t="s">
        <v>198</v>
      </c>
      <c r="BH44" s="483" t="s">
        <v>242</v>
      </c>
      <c r="BI44" s="492">
        <f>+AS44*100/F44</f>
        <v>48.004094165813719</v>
      </c>
      <c r="BJ44" s="492">
        <f t="shared" si="9"/>
        <v>51.995905834186281</v>
      </c>
      <c r="BK44" s="321"/>
      <c r="BL44" s="321"/>
      <c r="BM44" s="321"/>
      <c r="BN44" s="321"/>
      <c r="BO44" s="321"/>
      <c r="BP44" s="321"/>
      <c r="BQ44" s="321"/>
      <c r="BR44" s="321"/>
      <c r="BS44" s="321"/>
      <c r="BT44" s="321"/>
      <c r="BU44" s="321"/>
    </row>
    <row r="45" spans="1:76" ht="16.5" thickBot="1" x14ac:dyDescent="0.35">
      <c r="A45" s="312">
        <v>220101</v>
      </c>
      <c r="B45" s="313" t="s">
        <v>204</v>
      </c>
      <c r="C45" s="313" t="s">
        <v>249</v>
      </c>
      <c r="D45" s="314" t="s">
        <v>250</v>
      </c>
      <c r="E45" s="315">
        <v>2.3961054654682306</v>
      </c>
      <c r="F45" s="316">
        <v>2111</v>
      </c>
      <c r="G45" s="317">
        <v>39</v>
      </c>
      <c r="H45" s="317">
        <v>41</v>
      </c>
      <c r="I45" s="317">
        <v>42</v>
      </c>
      <c r="J45" s="317">
        <v>41</v>
      </c>
      <c r="K45" s="317">
        <v>43</v>
      </c>
      <c r="L45" s="317">
        <v>44</v>
      </c>
      <c r="M45" s="317">
        <v>40</v>
      </c>
      <c r="N45" s="317">
        <v>39</v>
      </c>
      <c r="O45" s="317">
        <v>44</v>
      </c>
      <c r="P45" s="317">
        <v>43</v>
      </c>
      <c r="Q45" s="317">
        <v>44</v>
      </c>
      <c r="R45" s="317">
        <v>43</v>
      </c>
      <c r="S45" s="317">
        <v>42</v>
      </c>
      <c r="T45" s="317">
        <v>43</v>
      </c>
      <c r="U45" s="317">
        <v>41</v>
      </c>
      <c r="V45" s="317">
        <v>39</v>
      </c>
      <c r="W45" s="317">
        <v>38</v>
      </c>
      <c r="X45" s="317">
        <v>39</v>
      </c>
      <c r="Y45" s="317">
        <v>36</v>
      </c>
      <c r="Z45" s="317">
        <v>38</v>
      </c>
      <c r="AA45" s="317">
        <v>179</v>
      </c>
      <c r="AB45" s="317">
        <v>160</v>
      </c>
      <c r="AC45" s="317">
        <v>154</v>
      </c>
      <c r="AD45" s="317">
        <v>146</v>
      </c>
      <c r="AE45" s="317">
        <v>141</v>
      </c>
      <c r="AF45" s="317">
        <v>124</v>
      </c>
      <c r="AG45" s="317">
        <v>102</v>
      </c>
      <c r="AH45" s="317">
        <v>89</v>
      </c>
      <c r="AI45" s="317">
        <v>71</v>
      </c>
      <c r="AJ45" s="317">
        <v>50</v>
      </c>
      <c r="AK45" s="317">
        <v>34</v>
      </c>
      <c r="AL45" s="317">
        <v>20</v>
      </c>
      <c r="AM45" s="317">
        <v>12</v>
      </c>
      <c r="AN45" s="317">
        <v>10</v>
      </c>
      <c r="AO45" s="317">
        <v>2</v>
      </c>
      <c r="AP45" s="317">
        <v>19</v>
      </c>
      <c r="AQ45" s="317">
        <v>19</v>
      </c>
      <c r="AR45" s="317">
        <v>47</v>
      </c>
      <c r="AS45" s="317">
        <v>1010</v>
      </c>
      <c r="AT45" s="317">
        <v>104</v>
      </c>
      <c r="AU45" s="317">
        <v>95</v>
      </c>
      <c r="AV45" s="317">
        <v>432</v>
      </c>
      <c r="AW45" s="444">
        <f t="shared" si="2"/>
        <v>270.3221222169588</v>
      </c>
      <c r="AX45" s="444">
        <f t="shared" si="3"/>
        <v>472.22643297015634</v>
      </c>
      <c r="AY45" s="444">
        <f>+SUM(Y45:AK45) *BI45/100</f>
        <v>633.46281383230689</v>
      </c>
      <c r="AZ45" s="444">
        <f t="shared" si="4"/>
        <v>149.27522501184274</v>
      </c>
      <c r="BA45" s="444">
        <f t="shared" si="5"/>
        <v>312</v>
      </c>
      <c r="BB45" s="493">
        <f t="shared" si="6"/>
        <v>318.66935101847469</v>
      </c>
      <c r="BC45" s="493">
        <f t="shared" si="7"/>
        <v>1290</v>
      </c>
      <c r="BD45" s="493">
        <f t="shared" si="8"/>
        <v>1324</v>
      </c>
      <c r="BE45" s="386">
        <v>50</v>
      </c>
      <c r="BF45" s="387" t="s">
        <v>21</v>
      </c>
      <c r="BG45" s="399" t="s">
        <v>198</v>
      </c>
      <c r="BH45" s="483" t="s">
        <v>251</v>
      </c>
      <c r="BI45" s="492">
        <f>+AS45*100/F45</f>
        <v>47.844623401231644</v>
      </c>
      <c r="BJ45" s="492">
        <f t="shared" si="9"/>
        <v>52.155376598768356</v>
      </c>
      <c r="BK45" s="321"/>
      <c r="BL45" s="321"/>
      <c r="BM45" s="321"/>
      <c r="BN45" s="321"/>
      <c r="BO45" s="321"/>
      <c r="BP45" s="321"/>
      <c r="BQ45" s="321"/>
      <c r="BR45" s="321"/>
      <c r="BS45" s="321"/>
      <c r="BT45" s="321"/>
      <c r="BU45" s="321"/>
    </row>
    <row r="46" spans="1:76" ht="16.5" thickBot="1" x14ac:dyDescent="0.35">
      <c r="A46" s="400"/>
      <c r="B46" s="388"/>
      <c r="C46" s="388"/>
      <c r="D46" s="319" t="s">
        <v>1344</v>
      </c>
      <c r="E46" s="388"/>
      <c r="F46" s="389">
        <f>SUM(F47:F50)</f>
        <v>10033</v>
      </c>
      <c r="G46" s="389">
        <f t="shared" ref="G46:BG46" si="16">SUM(G47:G50)</f>
        <v>208</v>
      </c>
      <c r="H46" s="389">
        <f t="shared" si="16"/>
        <v>192</v>
      </c>
      <c r="I46" s="389">
        <f t="shared" si="16"/>
        <v>182</v>
      </c>
      <c r="J46" s="389">
        <f t="shared" si="16"/>
        <v>187</v>
      </c>
      <c r="K46" s="389">
        <f t="shared" si="16"/>
        <v>192</v>
      </c>
      <c r="L46" s="389">
        <f t="shared" si="16"/>
        <v>214</v>
      </c>
      <c r="M46" s="389">
        <f t="shared" si="16"/>
        <v>185</v>
      </c>
      <c r="N46" s="389">
        <f t="shared" si="16"/>
        <v>183</v>
      </c>
      <c r="O46" s="389">
        <f t="shared" si="16"/>
        <v>187</v>
      </c>
      <c r="P46" s="389">
        <f t="shared" si="16"/>
        <v>195</v>
      </c>
      <c r="Q46" s="389">
        <f t="shared" si="16"/>
        <v>191</v>
      </c>
      <c r="R46" s="389">
        <f t="shared" si="16"/>
        <v>188</v>
      </c>
      <c r="S46" s="389">
        <f t="shared" si="16"/>
        <v>184</v>
      </c>
      <c r="T46" s="389">
        <f t="shared" si="16"/>
        <v>191</v>
      </c>
      <c r="U46" s="389">
        <f t="shared" si="16"/>
        <v>201</v>
      </c>
      <c r="V46" s="389">
        <f t="shared" si="16"/>
        <v>176</v>
      </c>
      <c r="W46" s="389">
        <f t="shared" si="16"/>
        <v>182</v>
      </c>
      <c r="X46" s="389">
        <f t="shared" si="16"/>
        <v>193</v>
      </c>
      <c r="Y46" s="389">
        <f t="shared" si="16"/>
        <v>174</v>
      </c>
      <c r="Z46" s="389">
        <f t="shared" si="16"/>
        <v>180</v>
      </c>
      <c r="AA46" s="389">
        <f t="shared" si="16"/>
        <v>860</v>
      </c>
      <c r="AB46" s="389">
        <f t="shared" si="16"/>
        <v>777</v>
      </c>
      <c r="AC46" s="389">
        <f t="shared" si="16"/>
        <v>750</v>
      </c>
      <c r="AD46" s="389">
        <f t="shared" si="16"/>
        <v>716</v>
      </c>
      <c r="AE46" s="389">
        <f t="shared" si="16"/>
        <v>670</v>
      </c>
      <c r="AF46" s="389">
        <f t="shared" si="16"/>
        <v>612</v>
      </c>
      <c r="AG46" s="389">
        <f t="shared" si="16"/>
        <v>478</v>
      </c>
      <c r="AH46" s="389">
        <f t="shared" si="16"/>
        <v>421</v>
      </c>
      <c r="AI46" s="389">
        <f t="shared" si="16"/>
        <v>348</v>
      </c>
      <c r="AJ46" s="389">
        <f t="shared" si="16"/>
        <v>240</v>
      </c>
      <c r="AK46" s="389">
        <f t="shared" si="16"/>
        <v>164</v>
      </c>
      <c r="AL46" s="389">
        <f t="shared" si="16"/>
        <v>101</v>
      </c>
      <c r="AM46" s="389">
        <f t="shared" si="16"/>
        <v>61</v>
      </c>
      <c r="AN46" s="389">
        <f t="shared" si="16"/>
        <v>50</v>
      </c>
      <c r="AO46" s="389">
        <f t="shared" si="16"/>
        <v>14</v>
      </c>
      <c r="AP46" s="389">
        <f t="shared" si="16"/>
        <v>96</v>
      </c>
      <c r="AQ46" s="389">
        <f t="shared" si="16"/>
        <v>112</v>
      </c>
      <c r="AR46" s="389">
        <f t="shared" si="16"/>
        <v>256</v>
      </c>
      <c r="AS46" s="389">
        <f t="shared" si="16"/>
        <v>4758</v>
      </c>
      <c r="AT46" s="389">
        <f t="shared" si="16"/>
        <v>459</v>
      </c>
      <c r="AU46" s="389">
        <f t="shared" si="16"/>
        <v>438</v>
      </c>
      <c r="AV46" s="389">
        <f t="shared" si="16"/>
        <v>2059</v>
      </c>
      <c r="AW46" s="444">
        <f t="shared" si="2"/>
        <v>1303.197847104555</v>
      </c>
      <c r="AX46" s="444">
        <f t="shared" si="3"/>
        <v>2263.0495365294528</v>
      </c>
      <c r="AY46" s="444">
        <f>+SUM(Y46:AK46) *BI46/100</f>
        <v>3030.3618060400681</v>
      </c>
      <c r="AZ46" s="444">
        <f t="shared" si="4"/>
        <v>705.18748131167149</v>
      </c>
      <c r="BA46" s="444">
        <f t="shared" si="5"/>
        <v>1487</v>
      </c>
      <c r="BB46" s="493">
        <f t="shared" si="6"/>
        <v>1542.0686733778532</v>
      </c>
      <c r="BC46" s="493">
        <f t="shared" si="7"/>
        <v>6226</v>
      </c>
      <c r="BD46" s="493">
        <f t="shared" si="8"/>
        <v>6390</v>
      </c>
      <c r="BE46" s="389">
        <f t="shared" si="16"/>
        <v>280</v>
      </c>
      <c r="BF46" s="389">
        <f t="shared" si="16"/>
        <v>0</v>
      </c>
      <c r="BG46" s="402">
        <f t="shared" si="16"/>
        <v>0</v>
      </c>
      <c r="BH46" s="372"/>
      <c r="BI46" s="492">
        <f>+AS46*100/F46</f>
        <v>47.423502441941594</v>
      </c>
      <c r="BJ46" s="492">
        <f t="shared" si="9"/>
        <v>52.576497558058406</v>
      </c>
    </row>
    <row r="47" spans="1:76" ht="16.5" thickBot="1" x14ac:dyDescent="0.35">
      <c r="A47" s="312">
        <v>220106</v>
      </c>
      <c r="B47" s="313" t="s">
        <v>191</v>
      </c>
      <c r="C47" s="313" t="s">
        <v>319</v>
      </c>
      <c r="D47" s="314" t="s">
        <v>320</v>
      </c>
      <c r="E47" s="315">
        <v>100</v>
      </c>
      <c r="F47" s="316">
        <v>2944</v>
      </c>
      <c r="G47" s="322">
        <v>78</v>
      </c>
      <c r="H47" s="322">
        <v>53</v>
      </c>
      <c r="I47" s="322">
        <v>41</v>
      </c>
      <c r="J47" s="322">
        <v>51</v>
      </c>
      <c r="K47" s="322">
        <v>49</v>
      </c>
      <c r="L47" s="322">
        <v>67</v>
      </c>
      <c r="M47" s="322">
        <v>51</v>
      </c>
      <c r="N47" s="322">
        <v>52</v>
      </c>
      <c r="O47" s="322">
        <v>39</v>
      </c>
      <c r="P47" s="322">
        <v>49</v>
      </c>
      <c r="Q47" s="322">
        <v>42</v>
      </c>
      <c r="R47" s="322">
        <v>45</v>
      </c>
      <c r="S47" s="322">
        <v>43</v>
      </c>
      <c r="T47" s="322">
        <v>48</v>
      </c>
      <c r="U47" s="322">
        <v>62</v>
      </c>
      <c r="V47" s="322">
        <v>45</v>
      </c>
      <c r="W47" s="322">
        <v>55</v>
      </c>
      <c r="X47" s="322">
        <v>62</v>
      </c>
      <c r="Y47" s="322">
        <v>53</v>
      </c>
      <c r="Z47" s="322">
        <v>52</v>
      </c>
      <c r="AA47" s="322">
        <v>259</v>
      </c>
      <c r="AB47" s="322">
        <v>237</v>
      </c>
      <c r="AC47" s="322">
        <v>234</v>
      </c>
      <c r="AD47" s="322">
        <v>226</v>
      </c>
      <c r="AE47" s="322">
        <v>197</v>
      </c>
      <c r="AF47" s="322">
        <v>195</v>
      </c>
      <c r="AG47" s="322">
        <v>135</v>
      </c>
      <c r="AH47" s="322">
        <v>123</v>
      </c>
      <c r="AI47" s="322">
        <v>110</v>
      </c>
      <c r="AJ47" s="322">
        <v>72</v>
      </c>
      <c r="AK47" s="322">
        <v>48</v>
      </c>
      <c r="AL47" s="322">
        <v>33</v>
      </c>
      <c r="AM47" s="322">
        <v>22</v>
      </c>
      <c r="AN47" s="322">
        <v>16</v>
      </c>
      <c r="AO47" s="322">
        <v>7</v>
      </c>
      <c r="AP47" s="322">
        <v>31</v>
      </c>
      <c r="AQ47" s="322">
        <v>47</v>
      </c>
      <c r="AR47" s="322">
        <v>97</v>
      </c>
      <c r="AS47" s="322">
        <v>1365</v>
      </c>
      <c r="AT47" s="322">
        <v>109</v>
      </c>
      <c r="AU47" s="322">
        <v>121</v>
      </c>
      <c r="AV47" s="322">
        <v>608</v>
      </c>
      <c r="AW47" s="444">
        <f t="shared" si="2"/>
        <v>395.03396739130432</v>
      </c>
      <c r="AX47" s="444">
        <f t="shared" si="3"/>
        <v>675.54517663043475</v>
      </c>
      <c r="AY47" s="444">
        <f>+SUM(Y47:AK47) *BI47/100</f>
        <v>899.95414402173901</v>
      </c>
      <c r="AZ47" s="444">
        <f t="shared" si="4"/>
        <v>204.00815217391303</v>
      </c>
      <c r="BA47" s="444">
        <f t="shared" si="5"/>
        <v>440</v>
      </c>
      <c r="BB47" s="493">
        <f t="shared" si="6"/>
        <v>471.98369565217394</v>
      </c>
      <c r="BC47" s="493">
        <f t="shared" si="7"/>
        <v>1893</v>
      </c>
      <c r="BD47" s="493">
        <f t="shared" si="8"/>
        <v>1941</v>
      </c>
      <c r="BE47" s="390">
        <v>112</v>
      </c>
      <c r="BF47" s="387" t="s">
        <v>21</v>
      </c>
      <c r="BG47" s="399" t="s">
        <v>27</v>
      </c>
      <c r="BH47" s="483" t="s">
        <v>321</v>
      </c>
      <c r="BI47" s="492">
        <f>+AS47*100/F47</f>
        <v>46.365489130434781</v>
      </c>
      <c r="BJ47" s="492">
        <f t="shared" si="9"/>
        <v>53.634510869565219</v>
      </c>
      <c r="BK47" s="321"/>
      <c r="BL47" s="321"/>
      <c r="BM47" s="321"/>
      <c r="BN47" s="321"/>
      <c r="BO47" s="321"/>
      <c r="BP47" s="321"/>
      <c r="BQ47" s="321"/>
      <c r="BR47" s="321"/>
      <c r="BS47" s="321"/>
      <c r="BT47" s="321"/>
      <c r="BU47" s="321"/>
    </row>
    <row r="48" spans="1:76" ht="16.5" thickBot="1" x14ac:dyDescent="0.35">
      <c r="A48" s="312">
        <v>220101</v>
      </c>
      <c r="B48" s="313" t="s">
        <v>204</v>
      </c>
      <c r="C48" s="313" t="s">
        <v>205</v>
      </c>
      <c r="D48" s="314" t="s">
        <v>206</v>
      </c>
      <c r="E48" s="315">
        <v>3.5527269797792638</v>
      </c>
      <c r="F48" s="316">
        <v>3125</v>
      </c>
      <c r="G48" s="317">
        <v>57</v>
      </c>
      <c r="H48" s="317">
        <v>61</v>
      </c>
      <c r="I48" s="317">
        <v>62</v>
      </c>
      <c r="J48" s="317">
        <v>60</v>
      </c>
      <c r="K48" s="317">
        <v>63</v>
      </c>
      <c r="L48" s="317">
        <v>65</v>
      </c>
      <c r="M48" s="317">
        <v>59</v>
      </c>
      <c r="N48" s="317">
        <v>58</v>
      </c>
      <c r="O48" s="317">
        <v>65</v>
      </c>
      <c r="P48" s="317">
        <v>64</v>
      </c>
      <c r="Q48" s="317">
        <v>66</v>
      </c>
      <c r="R48" s="317">
        <v>63</v>
      </c>
      <c r="S48" s="317">
        <v>62</v>
      </c>
      <c r="T48" s="317">
        <v>63</v>
      </c>
      <c r="U48" s="317">
        <v>61</v>
      </c>
      <c r="V48" s="317">
        <v>58</v>
      </c>
      <c r="W48" s="317">
        <v>56</v>
      </c>
      <c r="X48" s="317">
        <v>58</v>
      </c>
      <c r="Y48" s="317">
        <v>53</v>
      </c>
      <c r="Z48" s="317">
        <v>56</v>
      </c>
      <c r="AA48" s="317">
        <v>265</v>
      </c>
      <c r="AB48" s="317">
        <v>238</v>
      </c>
      <c r="AC48" s="317">
        <v>228</v>
      </c>
      <c r="AD48" s="317">
        <v>216</v>
      </c>
      <c r="AE48" s="317">
        <v>209</v>
      </c>
      <c r="AF48" s="317">
        <v>184</v>
      </c>
      <c r="AG48" s="317">
        <v>151</v>
      </c>
      <c r="AH48" s="317">
        <v>132</v>
      </c>
      <c r="AI48" s="317">
        <v>105</v>
      </c>
      <c r="AJ48" s="317">
        <v>74</v>
      </c>
      <c r="AK48" s="317">
        <v>51</v>
      </c>
      <c r="AL48" s="317">
        <v>30</v>
      </c>
      <c r="AM48" s="317">
        <v>17</v>
      </c>
      <c r="AN48" s="317">
        <v>15</v>
      </c>
      <c r="AO48" s="317">
        <v>3</v>
      </c>
      <c r="AP48" s="317">
        <v>29</v>
      </c>
      <c r="AQ48" s="317">
        <v>29</v>
      </c>
      <c r="AR48" s="317">
        <v>70</v>
      </c>
      <c r="AS48" s="317">
        <v>1497</v>
      </c>
      <c r="AT48" s="317">
        <v>155</v>
      </c>
      <c r="AU48" s="317">
        <v>140</v>
      </c>
      <c r="AV48" s="317">
        <v>640</v>
      </c>
      <c r="AW48" s="444">
        <f t="shared" si="2"/>
        <v>400.95648</v>
      </c>
      <c r="AX48" s="444">
        <f t="shared" si="3"/>
        <v>700.83552000000009</v>
      </c>
      <c r="AY48" s="444">
        <f>+SUM(Y48:AK48) *BI48/100</f>
        <v>939.87648000000002</v>
      </c>
      <c r="AZ48" s="444">
        <f t="shared" si="4"/>
        <v>221.31648000000001</v>
      </c>
      <c r="BA48" s="444">
        <f t="shared" si="5"/>
        <v>462</v>
      </c>
      <c r="BB48" s="493">
        <f t="shared" si="6"/>
        <v>471.98975999999993</v>
      </c>
      <c r="BC48" s="493">
        <f t="shared" si="7"/>
        <v>1911</v>
      </c>
      <c r="BD48" s="493">
        <f t="shared" si="8"/>
        <v>1962</v>
      </c>
      <c r="BE48" s="386">
        <v>74</v>
      </c>
      <c r="BF48" s="387" t="s">
        <v>21</v>
      </c>
      <c r="BG48" s="399" t="s">
        <v>27</v>
      </c>
      <c r="BH48" s="483" t="s">
        <v>207</v>
      </c>
      <c r="BI48" s="492">
        <f>+AS48*100/F48</f>
        <v>47.904000000000003</v>
      </c>
      <c r="BJ48" s="492">
        <f t="shared" si="9"/>
        <v>52.095999999999997</v>
      </c>
      <c r="BK48" s="321"/>
      <c r="BL48" s="321"/>
      <c r="BM48" s="321"/>
      <c r="BN48" s="321"/>
      <c r="BO48" s="321"/>
      <c r="BP48" s="321"/>
      <c r="BQ48" s="321"/>
      <c r="BR48" s="321"/>
      <c r="BS48" s="321"/>
      <c r="BT48" s="321"/>
      <c r="BU48" s="321"/>
      <c r="BV48" s="321"/>
      <c r="BW48" s="321"/>
      <c r="BX48" s="321"/>
    </row>
    <row r="49" spans="1:76" ht="16.5" thickBot="1" x14ac:dyDescent="0.35">
      <c r="A49" s="312">
        <v>220101</v>
      </c>
      <c r="B49" s="313" t="s">
        <v>204</v>
      </c>
      <c r="C49" s="313" t="s">
        <v>208</v>
      </c>
      <c r="D49" s="314" t="s">
        <v>209</v>
      </c>
      <c r="E49" s="315">
        <v>1.2486908885845485</v>
      </c>
      <c r="F49" s="316">
        <v>1100</v>
      </c>
      <c r="G49" s="317">
        <v>20</v>
      </c>
      <c r="H49" s="317">
        <v>22</v>
      </c>
      <c r="I49" s="317">
        <v>22</v>
      </c>
      <c r="J49" s="317">
        <v>21</v>
      </c>
      <c r="K49" s="317">
        <v>22</v>
      </c>
      <c r="L49" s="317">
        <v>23</v>
      </c>
      <c r="M49" s="317">
        <v>21</v>
      </c>
      <c r="N49" s="317">
        <v>20</v>
      </c>
      <c r="O49" s="317">
        <v>23</v>
      </c>
      <c r="P49" s="317">
        <v>23</v>
      </c>
      <c r="Q49" s="317">
        <v>23</v>
      </c>
      <c r="R49" s="317">
        <v>22</v>
      </c>
      <c r="S49" s="317">
        <v>22</v>
      </c>
      <c r="T49" s="317">
        <v>22</v>
      </c>
      <c r="U49" s="317">
        <v>22</v>
      </c>
      <c r="V49" s="317">
        <v>20</v>
      </c>
      <c r="W49" s="317">
        <v>20</v>
      </c>
      <c r="X49" s="317">
        <v>20</v>
      </c>
      <c r="Y49" s="317">
        <v>19</v>
      </c>
      <c r="Z49" s="317">
        <v>20</v>
      </c>
      <c r="AA49" s="317">
        <v>93</v>
      </c>
      <c r="AB49" s="317">
        <v>84</v>
      </c>
      <c r="AC49" s="317">
        <v>80</v>
      </c>
      <c r="AD49" s="317">
        <v>76</v>
      </c>
      <c r="AE49" s="317">
        <v>73</v>
      </c>
      <c r="AF49" s="317">
        <v>65</v>
      </c>
      <c r="AG49" s="317">
        <v>53</v>
      </c>
      <c r="AH49" s="317">
        <v>46</v>
      </c>
      <c r="AI49" s="317">
        <v>37</v>
      </c>
      <c r="AJ49" s="317">
        <v>26</v>
      </c>
      <c r="AK49" s="317">
        <v>18</v>
      </c>
      <c r="AL49" s="317">
        <v>11</v>
      </c>
      <c r="AM49" s="317">
        <v>6</v>
      </c>
      <c r="AN49" s="317">
        <v>5</v>
      </c>
      <c r="AO49" s="317">
        <v>1</v>
      </c>
      <c r="AP49" s="317">
        <v>10</v>
      </c>
      <c r="AQ49" s="317">
        <v>10</v>
      </c>
      <c r="AR49" s="317">
        <v>25</v>
      </c>
      <c r="AS49" s="317">
        <v>526</v>
      </c>
      <c r="AT49" s="317">
        <v>54</v>
      </c>
      <c r="AU49" s="317">
        <v>49</v>
      </c>
      <c r="AV49" s="317">
        <v>225</v>
      </c>
      <c r="AW49" s="444">
        <f t="shared" si="2"/>
        <v>140.58545454545455</v>
      </c>
      <c r="AX49" s="444">
        <f t="shared" si="3"/>
        <v>245.78545454545457</v>
      </c>
      <c r="AY49" s="444">
        <f>+SUM(Y49:AK49) *BI49/100</f>
        <v>329.94545454545454</v>
      </c>
      <c r="AZ49" s="444">
        <f t="shared" si="4"/>
        <v>77.465454545454548</v>
      </c>
      <c r="BA49" s="444">
        <f t="shared" si="5"/>
        <v>162</v>
      </c>
      <c r="BB49" s="493">
        <f t="shared" si="6"/>
        <v>165.93818181818179</v>
      </c>
      <c r="BC49" s="493">
        <f t="shared" si="7"/>
        <v>672</v>
      </c>
      <c r="BD49" s="493">
        <f t="shared" si="8"/>
        <v>690</v>
      </c>
      <c r="BE49" s="386">
        <v>26</v>
      </c>
      <c r="BF49" s="387" t="s">
        <v>21</v>
      </c>
      <c r="BG49" s="399" t="s">
        <v>27</v>
      </c>
      <c r="BH49" s="483" t="s">
        <v>210</v>
      </c>
      <c r="BI49" s="492">
        <f>+AS49*100/F49</f>
        <v>47.81818181818182</v>
      </c>
      <c r="BJ49" s="492">
        <f t="shared" si="9"/>
        <v>52.18181818181818</v>
      </c>
      <c r="BK49" s="321"/>
      <c r="BL49" s="321"/>
      <c r="BM49" s="321"/>
      <c r="BN49" s="321"/>
      <c r="BO49" s="321"/>
      <c r="BP49" s="321"/>
      <c r="BQ49" s="321"/>
      <c r="BR49" s="321"/>
      <c r="BS49" s="321"/>
      <c r="BT49" s="321"/>
      <c r="BU49" s="321"/>
      <c r="BV49" s="321"/>
      <c r="BW49" s="321"/>
      <c r="BX49" s="321"/>
    </row>
    <row r="50" spans="1:76" ht="16.5" thickBot="1" x14ac:dyDescent="0.35">
      <c r="A50" s="403">
        <v>220101</v>
      </c>
      <c r="B50" s="404" t="s">
        <v>204</v>
      </c>
      <c r="C50" s="404" t="s">
        <v>219</v>
      </c>
      <c r="D50" s="405" t="s">
        <v>220</v>
      </c>
      <c r="E50" s="406">
        <v>3.2511997790335019</v>
      </c>
      <c r="F50" s="407">
        <v>2864</v>
      </c>
      <c r="G50" s="408">
        <v>53</v>
      </c>
      <c r="H50" s="408">
        <v>56</v>
      </c>
      <c r="I50" s="408">
        <v>57</v>
      </c>
      <c r="J50" s="408">
        <v>55</v>
      </c>
      <c r="K50" s="408">
        <v>58</v>
      </c>
      <c r="L50" s="408">
        <v>59</v>
      </c>
      <c r="M50" s="408">
        <v>54</v>
      </c>
      <c r="N50" s="408">
        <v>53</v>
      </c>
      <c r="O50" s="408">
        <v>60</v>
      </c>
      <c r="P50" s="408">
        <v>59</v>
      </c>
      <c r="Q50" s="408">
        <v>60</v>
      </c>
      <c r="R50" s="408">
        <v>58</v>
      </c>
      <c r="S50" s="408">
        <v>57</v>
      </c>
      <c r="T50" s="408">
        <v>58</v>
      </c>
      <c r="U50" s="408">
        <v>56</v>
      </c>
      <c r="V50" s="408">
        <v>53</v>
      </c>
      <c r="W50" s="408">
        <v>51</v>
      </c>
      <c r="X50" s="408">
        <v>53</v>
      </c>
      <c r="Y50" s="408">
        <v>49</v>
      </c>
      <c r="Z50" s="408">
        <v>52</v>
      </c>
      <c r="AA50" s="408">
        <v>243</v>
      </c>
      <c r="AB50" s="408">
        <v>218</v>
      </c>
      <c r="AC50" s="408">
        <v>208</v>
      </c>
      <c r="AD50" s="408">
        <v>198</v>
      </c>
      <c r="AE50" s="408">
        <v>191</v>
      </c>
      <c r="AF50" s="408">
        <v>168</v>
      </c>
      <c r="AG50" s="408">
        <v>139</v>
      </c>
      <c r="AH50" s="408">
        <v>120</v>
      </c>
      <c r="AI50" s="408">
        <v>96</v>
      </c>
      <c r="AJ50" s="408">
        <v>68</v>
      </c>
      <c r="AK50" s="408">
        <v>47</v>
      </c>
      <c r="AL50" s="408">
        <v>27</v>
      </c>
      <c r="AM50" s="408">
        <v>16</v>
      </c>
      <c r="AN50" s="408">
        <v>14</v>
      </c>
      <c r="AO50" s="408">
        <v>3</v>
      </c>
      <c r="AP50" s="408">
        <v>26</v>
      </c>
      <c r="AQ50" s="408">
        <v>26</v>
      </c>
      <c r="AR50" s="408">
        <v>64</v>
      </c>
      <c r="AS50" s="408">
        <v>1370</v>
      </c>
      <c r="AT50" s="408">
        <v>141</v>
      </c>
      <c r="AU50" s="408">
        <v>128</v>
      </c>
      <c r="AV50" s="408">
        <v>586</v>
      </c>
      <c r="AW50" s="444">
        <f t="shared" si="2"/>
        <v>365.93924581005587</v>
      </c>
      <c r="AX50" s="444">
        <f t="shared" si="3"/>
        <v>640.03491620111743</v>
      </c>
      <c r="AY50" s="444">
        <f>+SUM(Y50:AK50) *BI50/100</f>
        <v>859.59846368715091</v>
      </c>
      <c r="AZ50" s="444">
        <f t="shared" si="4"/>
        <v>202.34287709497207</v>
      </c>
      <c r="BA50" s="444">
        <f t="shared" si="5"/>
        <v>423</v>
      </c>
      <c r="BB50" s="493">
        <f t="shared" si="6"/>
        <v>432.44622905027927</v>
      </c>
      <c r="BC50" s="493">
        <f t="shared" si="7"/>
        <v>1750</v>
      </c>
      <c r="BD50" s="493">
        <f t="shared" si="8"/>
        <v>1797</v>
      </c>
      <c r="BE50" s="409">
        <v>68</v>
      </c>
      <c r="BF50" s="410" t="s">
        <v>21</v>
      </c>
      <c r="BG50" s="411" t="s">
        <v>27</v>
      </c>
      <c r="BH50" s="483" t="s">
        <v>221</v>
      </c>
      <c r="BI50" s="492">
        <f>+AS50*100/F50</f>
        <v>47.83519553072626</v>
      </c>
      <c r="BJ50" s="492">
        <f t="shared" si="9"/>
        <v>52.16480446927374</v>
      </c>
      <c r="BK50" s="321"/>
      <c r="BL50" s="321"/>
      <c r="BM50" s="321"/>
      <c r="BN50" s="321"/>
      <c r="BO50" s="321"/>
      <c r="BP50" s="321"/>
      <c r="BQ50" s="321"/>
      <c r="BR50" s="321"/>
      <c r="BS50" s="321"/>
      <c r="BT50" s="321"/>
      <c r="BU50" s="321"/>
      <c r="BV50" s="321"/>
      <c r="BW50" s="321"/>
      <c r="BX50" s="321"/>
    </row>
    <row r="51" spans="1:76" ht="16.5" thickBot="1" x14ac:dyDescent="0.35">
      <c r="A51" s="433"/>
      <c r="B51" s="434"/>
      <c r="C51" s="434"/>
      <c r="D51" s="435" t="s">
        <v>1354</v>
      </c>
      <c r="E51" s="436"/>
      <c r="F51" s="437">
        <f>SUM(F52:F54)</f>
        <v>8628</v>
      </c>
      <c r="G51" s="437">
        <f t="shared" ref="G51:BE51" si="17">SUM(G52:G54)</f>
        <v>213</v>
      </c>
      <c r="H51" s="437">
        <f t="shared" si="17"/>
        <v>166</v>
      </c>
      <c r="I51" s="437">
        <f t="shared" si="17"/>
        <v>183</v>
      </c>
      <c r="J51" s="437">
        <f t="shared" si="17"/>
        <v>158</v>
      </c>
      <c r="K51" s="437">
        <f t="shared" si="17"/>
        <v>155</v>
      </c>
      <c r="L51" s="437">
        <f t="shared" si="17"/>
        <v>158</v>
      </c>
      <c r="M51" s="437">
        <f t="shared" si="17"/>
        <v>158</v>
      </c>
      <c r="N51" s="437">
        <f t="shared" si="17"/>
        <v>153</v>
      </c>
      <c r="O51" s="437">
        <f t="shared" si="17"/>
        <v>154</v>
      </c>
      <c r="P51" s="437">
        <f t="shared" si="17"/>
        <v>166</v>
      </c>
      <c r="Q51" s="437">
        <f t="shared" si="17"/>
        <v>176</v>
      </c>
      <c r="R51" s="437">
        <f t="shared" si="17"/>
        <v>195</v>
      </c>
      <c r="S51" s="437">
        <f t="shared" si="17"/>
        <v>180</v>
      </c>
      <c r="T51" s="437">
        <f t="shared" si="17"/>
        <v>180</v>
      </c>
      <c r="U51" s="437">
        <f t="shared" si="17"/>
        <v>187</v>
      </c>
      <c r="V51" s="437">
        <f t="shared" si="17"/>
        <v>180</v>
      </c>
      <c r="W51" s="437">
        <f t="shared" si="17"/>
        <v>168</v>
      </c>
      <c r="X51" s="437">
        <f t="shared" si="17"/>
        <v>169</v>
      </c>
      <c r="Y51" s="437">
        <f t="shared" si="17"/>
        <v>166</v>
      </c>
      <c r="Z51" s="437">
        <f t="shared" si="17"/>
        <v>151</v>
      </c>
      <c r="AA51" s="437">
        <f t="shared" si="17"/>
        <v>780</v>
      </c>
      <c r="AB51" s="437">
        <f t="shared" si="17"/>
        <v>681</v>
      </c>
      <c r="AC51" s="437">
        <f t="shared" si="17"/>
        <v>677</v>
      </c>
      <c r="AD51" s="437">
        <f t="shared" si="17"/>
        <v>614</v>
      </c>
      <c r="AE51" s="437">
        <f t="shared" si="17"/>
        <v>589</v>
      </c>
      <c r="AF51" s="437">
        <f t="shared" si="17"/>
        <v>506</v>
      </c>
      <c r="AG51" s="437">
        <f t="shared" si="17"/>
        <v>382</v>
      </c>
      <c r="AH51" s="437">
        <f t="shared" si="17"/>
        <v>330</v>
      </c>
      <c r="AI51" s="437">
        <f t="shared" si="17"/>
        <v>237</v>
      </c>
      <c r="AJ51" s="437">
        <f t="shared" si="17"/>
        <v>168</v>
      </c>
      <c r="AK51" s="437">
        <f t="shared" si="17"/>
        <v>109</v>
      </c>
      <c r="AL51" s="437">
        <f t="shared" si="17"/>
        <v>70</v>
      </c>
      <c r="AM51" s="437">
        <f t="shared" si="17"/>
        <v>41</v>
      </c>
      <c r="AN51" s="437">
        <f t="shared" si="17"/>
        <v>28</v>
      </c>
      <c r="AO51" s="437">
        <f t="shared" si="17"/>
        <v>15</v>
      </c>
      <c r="AP51" s="437">
        <f t="shared" si="17"/>
        <v>105</v>
      </c>
      <c r="AQ51" s="437">
        <f t="shared" si="17"/>
        <v>109</v>
      </c>
      <c r="AR51" s="437">
        <f t="shared" si="17"/>
        <v>259</v>
      </c>
      <c r="AS51" s="437">
        <f t="shared" si="17"/>
        <v>4261</v>
      </c>
      <c r="AT51" s="437">
        <f t="shared" si="17"/>
        <v>435</v>
      </c>
      <c r="AU51" s="437">
        <f t="shared" si="17"/>
        <v>411</v>
      </c>
      <c r="AV51" s="437">
        <f t="shared" si="17"/>
        <v>1944</v>
      </c>
      <c r="AW51" s="444">
        <f t="shared" si="2"/>
        <v>1178.3433008808531</v>
      </c>
      <c r="AX51" s="444">
        <f t="shared" si="3"/>
        <v>1983.330551692165</v>
      </c>
      <c r="AY51" s="444">
        <f>+SUM(Y51:AK51) *BI51/100</f>
        <v>2661.8903569772833</v>
      </c>
      <c r="AZ51" s="444">
        <f t="shared" si="4"/>
        <v>551.63850254983777</v>
      </c>
      <c r="BA51" s="444">
        <f t="shared" si="5"/>
        <v>1117</v>
      </c>
      <c r="BB51" s="493">
        <f t="shared" si="6"/>
        <v>1174.7574177097822</v>
      </c>
      <c r="BC51" s="493">
        <f t="shared" si="7"/>
        <v>5281</v>
      </c>
      <c r="BD51" s="493">
        <f t="shared" si="8"/>
        <v>5390</v>
      </c>
      <c r="BE51" s="437">
        <f t="shared" si="17"/>
        <v>335</v>
      </c>
      <c r="BF51" s="438"/>
      <c r="BG51" s="439"/>
      <c r="BH51" s="440"/>
      <c r="BI51" s="492">
        <f>+AS51*100/F51</f>
        <v>49.385720908669448</v>
      </c>
      <c r="BJ51" s="492">
        <f t="shared" si="9"/>
        <v>50.614279091330552</v>
      </c>
      <c r="BK51" s="321"/>
      <c r="BL51" s="321"/>
      <c r="BM51" s="321"/>
      <c r="BN51" s="321"/>
      <c r="BO51" s="321"/>
      <c r="BP51" s="321"/>
      <c r="BQ51" s="321"/>
      <c r="BR51" s="321"/>
      <c r="BS51" s="321"/>
      <c r="BT51" s="321"/>
      <c r="BU51" s="321"/>
      <c r="BV51" s="321"/>
      <c r="BW51" s="321"/>
      <c r="BX51" s="321"/>
    </row>
    <row r="52" spans="1:76" ht="16.5" thickBot="1" x14ac:dyDescent="0.35">
      <c r="A52" s="171">
        <v>220502</v>
      </c>
      <c r="B52" s="165" t="s">
        <v>191</v>
      </c>
      <c r="C52" s="165" t="s">
        <v>569</v>
      </c>
      <c r="D52" s="172" t="s">
        <v>570</v>
      </c>
      <c r="E52" s="122">
        <v>44.440406976744185</v>
      </c>
      <c r="F52" s="213">
        <v>6389</v>
      </c>
      <c r="G52" s="174">
        <v>158</v>
      </c>
      <c r="H52" s="174">
        <v>123</v>
      </c>
      <c r="I52" s="174">
        <v>135</v>
      </c>
      <c r="J52" s="174">
        <v>117</v>
      </c>
      <c r="K52" s="174">
        <v>114</v>
      </c>
      <c r="L52" s="174">
        <v>117</v>
      </c>
      <c r="M52" s="174">
        <v>117</v>
      </c>
      <c r="N52" s="174">
        <v>114</v>
      </c>
      <c r="O52" s="174">
        <v>115</v>
      </c>
      <c r="P52" s="174">
        <v>123</v>
      </c>
      <c r="Q52" s="174">
        <v>130</v>
      </c>
      <c r="R52" s="174">
        <v>144</v>
      </c>
      <c r="S52" s="174">
        <v>133</v>
      </c>
      <c r="T52" s="174">
        <v>133</v>
      </c>
      <c r="U52" s="174">
        <v>138</v>
      </c>
      <c r="V52" s="174">
        <v>134</v>
      </c>
      <c r="W52" s="174">
        <v>124</v>
      </c>
      <c r="X52" s="174">
        <v>125</v>
      </c>
      <c r="Y52" s="174">
        <v>123</v>
      </c>
      <c r="Z52" s="174">
        <v>112</v>
      </c>
      <c r="AA52" s="174">
        <v>577</v>
      </c>
      <c r="AB52" s="174">
        <v>504</v>
      </c>
      <c r="AC52" s="174">
        <v>501</v>
      </c>
      <c r="AD52" s="174">
        <v>455</v>
      </c>
      <c r="AE52" s="174">
        <v>436</v>
      </c>
      <c r="AF52" s="174">
        <v>375</v>
      </c>
      <c r="AG52" s="174">
        <v>283</v>
      </c>
      <c r="AH52" s="174">
        <v>245</v>
      </c>
      <c r="AI52" s="174">
        <v>176</v>
      </c>
      <c r="AJ52" s="174">
        <v>124</v>
      </c>
      <c r="AK52" s="174">
        <v>80</v>
      </c>
      <c r="AL52" s="174">
        <v>52</v>
      </c>
      <c r="AM52" s="174">
        <v>31</v>
      </c>
      <c r="AN52" s="175">
        <v>21</v>
      </c>
      <c r="AO52" s="176">
        <v>11</v>
      </c>
      <c r="AP52" s="174">
        <v>78</v>
      </c>
      <c r="AQ52" s="175">
        <v>80</v>
      </c>
      <c r="AR52" s="177">
        <v>192</v>
      </c>
      <c r="AS52" s="178">
        <v>3155</v>
      </c>
      <c r="AT52" s="176">
        <v>322</v>
      </c>
      <c r="AU52" s="174">
        <v>304</v>
      </c>
      <c r="AV52" s="175">
        <v>1439</v>
      </c>
      <c r="AW52" s="444">
        <f t="shared" si="2"/>
        <v>872.57552042573161</v>
      </c>
      <c r="AX52" s="444">
        <f t="shared" si="3"/>
        <v>1469.1070590076695</v>
      </c>
      <c r="AY52" s="444">
        <f>+SUM(Y52:AK52) *BI52/100</f>
        <v>1970.8256378149943</v>
      </c>
      <c r="AZ52" s="444">
        <f t="shared" si="4"/>
        <v>408.8808890280169</v>
      </c>
      <c r="BA52" s="444">
        <f t="shared" si="5"/>
        <v>828</v>
      </c>
      <c r="BB52" s="493">
        <f t="shared" si="6"/>
        <v>870.12771951792149</v>
      </c>
      <c r="BC52" s="493">
        <f t="shared" si="7"/>
        <v>3911</v>
      </c>
      <c r="BD52" s="493">
        <f t="shared" si="8"/>
        <v>3991</v>
      </c>
      <c r="BE52" s="178">
        <v>248</v>
      </c>
      <c r="BF52" s="119" t="s">
        <v>21</v>
      </c>
      <c r="BG52" s="155" t="s">
        <v>571</v>
      </c>
      <c r="BH52" s="484" t="s">
        <v>572</v>
      </c>
      <c r="BI52" s="492">
        <f>+AS52*100/F52</f>
        <v>49.381749882610734</v>
      </c>
      <c r="BJ52" s="492">
        <f t="shared" si="9"/>
        <v>50.618250117389266</v>
      </c>
      <c r="BK52" s="180"/>
      <c r="BL52" s="180"/>
      <c r="BM52" s="180"/>
      <c r="BN52" s="180"/>
      <c r="BO52" s="180"/>
      <c r="BP52" s="180"/>
      <c r="BQ52" s="180"/>
      <c r="BR52" s="180"/>
      <c r="BS52" s="321"/>
      <c r="BT52" s="321"/>
      <c r="BU52" s="321"/>
      <c r="BV52" s="321"/>
      <c r="BW52" s="321"/>
      <c r="BX52" s="321"/>
    </row>
    <row r="53" spans="1:76" ht="16.5" thickBot="1" x14ac:dyDescent="0.35">
      <c r="A53" s="171">
        <v>220502</v>
      </c>
      <c r="B53" s="165" t="s">
        <v>204</v>
      </c>
      <c r="C53" s="165" t="s">
        <v>580</v>
      </c>
      <c r="D53" s="172" t="s">
        <v>581</v>
      </c>
      <c r="E53" s="122">
        <v>6.4420681063122913</v>
      </c>
      <c r="F53" s="213">
        <v>924</v>
      </c>
      <c r="G53" s="174">
        <v>23</v>
      </c>
      <c r="H53" s="174">
        <v>18</v>
      </c>
      <c r="I53" s="174">
        <v>20</v>
      </c>
      <c r="J53" s="174">
        <v>17</v>
      </c>
      <c r="K53" s="174">
        <v>17</v>
      </c>
      <c r="L53" s="174">
        <v>17</v>
      </c>
      <c r="M53" s="174">
        <v>17</v>
      </c>
      <c r="N53" s="174">
        <v>16</v>
      </c>
      <c r="O53" s="174">
        <v>16</v>
      </c>
      <c r="P53" s="174">
        <v>18</v>
      </c>
      <c r="Q53" s="174">
        <v>19</v>
      </c>
      <c r="R53" s="174">
        <v>21</v>
      </c>
      <c r="S53" s="174">
        <v>19</v>
      </c>
      <c r="T53" s="174">
        <v>19</v>
      </c>
      <c r="U53" s="174">
        <v>20</v>
      </c>
      <c r="V53" s="174">
        <v>19</v>
      </c>
      <c r="W53" s="174">
        <v>18</v>
      </c>
      <c r="X53" s="174">
        <v>18</v>
      </c>
      <c r="Y53" s="174">
        <v>18</v>
      </c>
      <c r="Z53" s="174">
        <v>16</v>
      </c>
      <c r="AA53" s="174">
        <v>84</v>
      </c>
      <c r="AB53" s="174">
        <v>73</v>
      </c>
      <c r="AC53" s="174">
        <v>73</v>
      </c>
      <c r="AD53" s="174">
        <v>66</v>
      </c>
      <c r="AE53" s="174">
        <v>63</v>
      </c>
      <c r="AF53" s="174">
        <v>54</v>
      </c>
      <c r="AG53" s="174">
        <v>41</v>
      </c>
      <c r="AH53" s="174">
        <v>35</v>
      </c>
      <c r="AI53" s="174">
        <v>25</v>
      </c>
      <c r="AJ53" s="174">
        <v>18</v>
      </c>
      <c r="AK53" s="174">
        <v>12</v>
      </c>
      <c r="AL53" s="174">
        <v>7</v>
      </c>
      <c r="AM53" s="174">
        <v>4</v>
      </c>
      <c r="AN53" s="175">
        <v>3</v>
      </c>
      <c r="AO53" s="176">
        <v>2</v>
      </c>
      <c r="AP53" s="174">
        <v>11</v>
      </c>
      <c r="AQ53" s="175">
        <v>12</v>
      </c>
      <c r="AR53" s="177">
        <v>28</v>
      </c>
      <c r="AS53" s="178">
        <v>457</v>
      </c>
      <c r="AT53" s="176">
        <v>47</v>
      </c>
      <c r="AU53" s="174">
        <v>44</v>
      </c>
      <c r="AV53" s="175">
        <v>209</v>
      </c>
      <c r="AW53" s="444">
        <f t="shared" si="2"/>
        <v>126.61471861471863</v>
      </c>
      <c r="AX53" s="444">
        <f t="shared" si="3"/>
        <v>212.67316017316017</v>
      </c>
      <c r="AY53" s="444">
        <f>+SUM(Y53:AK53) *BI53/100</f>
        <v>285.87229437229439</v>
      </c>
      <c r="AZ53" s="444">
        <f t="shared" si="4"/>
        <v>58.856060606060609</v>
      </c>
      <c r="BA53" s="444">
        <f t="shared" si="5"/>
        <v>119</v>
      </c>
      <c r="BB53" s="493">
        <f t="shared" si="6"/>
        <v>125.34199134199135</v>
      </c>
      <c r="BC53" s="493">
        <f t="shared" si="7"/>
        <v>566</v>
      </c>
      <c r="BD53" s="493">
        <f t="shared" si="8"/>
        <v>578</v>
      </c>
      <c r="BE53" s="178">
        <v>36</v>
      </c>
      <c r="BF53" s="119" t="s">
        <v>21</v>
      </c>
      <c r="BG53" s="155" t="s">
        <v>571</v>
      </c>
      <c r="BH53" s="484" t="s">
        <v>582</v>
      </c>
      <c r="BI53" s="492">
        <f>+AS53*100/F53</f>
        <v>49.458874458874462</v>
      </c>
      <c r="BJ53" s="492">
        <f t="shared" si="9"/>
        <v>50.541125541125538</v>
      </c>
      <c r="BK53" s="180"/>
      <c r="BL53" s="180"/>
      <c r="BM53" s="180"/>
      <c r="BN53" s="180"/>
      <c r="BO53" s="180"/>
      <c r="BP53" s="180"/>
      <c r="BQ53" s="180"/>
      <c r="BR53" s="180"/>
      <c r="BS53" s="321"/>
      <c r="BT53" s="321"/>
      <c r="BU53" s="321"/>
      <c r="BV53" s="321"/>
      <c r="BW53" s="321"/>
      <c r="BX53" s="321"/>
    </row>
    <row r="54" spans="1:76" ht="16.5" thickBot="1" x14ac:dyDescent="0.35">
      <c r="A54" s="171">
        <v>220502</v>
      </c>
      <c r="B54" s="165" t="s">
        <v>204</v>
      </c>
      <c r="C54" s="165" t="s">
        <v>583</v>
      </c>
      <c r="D54" s="172" t="s">
        <v>584</v>
      </c>
      <c r="E54" s="122">
        <v>9.1362126245847186</v>
      </c>
      <c r="F54" s="213">
        <v>1315</v>
      </c>
      <c r="G54" s="174">
        <v>32</v>
      </c>
      <c r="H54" s="174">
        <v>25</v>
      </c>
      <c r="I54" s="174">
        <v>28</v>
      </c>
      <c r="J54" s="174">
        <v>24</v>
      </c>
      <c r="K54" s="174">
        <v>24</v>
      </c>
      <c r="L54" s="174">
        <v>24</v>
      </c>
      <c r="M54" s="174">
        <v>24</v>
      </c>
      <c r="N54" s="174">
        <v>23</v>
      </c>
      <c r="O54" s="174">
        <v>23</v>
      </c>
      <c r="P54" s="174">
        <v>25</v>
      </c>
      <c r="Q54" s="174">
        <v>27</v>
      </c>
      <c r="R54" s="174">
        <v>30</v>
      </c>
      <c r="S54" s="174">
        <v>28</v>
      </c>
      <c r="T54" s="174">
        <v>28</v>
      </c>
      <c r="U54" s="174">
        <v>29</v>
      </c>
      <c r="V54" s="174">
        <v>27</v>
      </c>
      <c r="W54" s="174">
        <v>26</v>
      </c>
      <c r="X54" s="174">
        <v>26</v>
      </c>
      <c r="Y54" s="174">
        <v>25</v>
      </c>
      <c r="Z54" s="174">
        <v>23</v>
      </c>
      <c r="AA54" s="174">
        <v>119</v>
      </c>
      <c r="AB54" s="174">
        <v>104</v>
      </c>
      <c r="AC54" s="174">
        <v>103</v>
      </c>
      <c r="AD54" s="174">
        <v>93</v>
      </c>
      <c r="AE54" s="174">
        <v>90</v>
      </c>
      <c r="AF54" s="174">
        <v>77</v>
      </c>
      <c r="AG54" s="174">
        <v>58</v>
      </c>
      <c r="AH54" s="174">
        <v>50</v>
      </c>
      <c r="AI54" s="174">
        <v>36</v>
      </c>
      <c r="AJ54" s="174">
        <v>26</v>
      </c>
      <c r="AK54" s="174">
        <v>17</v>
      </c>
      <c r="AL54" s="174">
        <v>11</v>
      </c>
      <c r="AM54" s="174">
        <v>6</v>
      </c>
      <c r="AN54" s="175">
        <v>4</v>
      </c>
      <c r="AO54" s="176">
        <v>2</v>
      </c>
      <c r="AP54" s="174">
        <v>16</v>
      </c>
      <c r="AQ54" s="175">
        <v>17</v>
      </c>
      <c r="AR54" s="177">
        <v>39</v>
      </c>
      <c r="AS54" s="178">
        <v>649</v>
      </c>
      <c r="AT54" s="176">
        <v>66</v>
      </c>
      <c r="AU54" s="174">
        <v>63</v>
      </c>
      <c r="AV54" s="175">
        <v>296</v>
      </c>
      <c r="AW54" s="444">
        <f t="shared" si="2"/>
        <v>179.15361216730037</v>
      </c>
      <c r="AX54" s="444">
        <f t="shared" si="3"/>
        <v>301.55057034220533</v>
      </c>
      <c r="AY54" s="444">
        <f>+SUM(Y54:AK54) *BI54/100</f>
        <v>405.19315589353619</v>
      </c>
      <c r="AZ54" s="444">
        <f t="shared" si="4"/>
        <v>83.901140684410663</v>
      </c>
      <c r="BA54" s="444">
        <f t="shared" si="5"/>
        <v>170</v>
      </c>
      <c r="BB54" s="493">
        <f t="shared" si="6"/>
        <v>179.28821292775666</v>
      </c>
      <c r="BC54" s="493">
        <f t="shared" si="7"/>
        <v>804</v>
      </c>
      <c r="BD54" s="493">
        <f t="shared" si="8"/>
        <v>821</v>
      </c>
      <c r="BE54" s="178">
        <v>51</v>
      </c>
      <c r="BF54" s="119" t="s">
        <v>21</v>
      </c>
      <c r="BG54" s="155" t="s">
        <v>571</v>
      </c>
      <c r="BH54" s="484" t="s">
        <v>585</v>
      </c>
      <c r="BI54" s="492">
        <f>+AS54*100/F54</f>
        <v>49.353612167300383</v>
      </c>
      <c r="BJ54" s="492">
        <f t="shared" si="9"/>
        <v>50.646387832699617</v>
      </c>
      <c r="BK54" s="183"/>
      <c r="BL54" s="183"/>
      <c r="BM54" s="183"/>
      <c r="BN54" s="183"/>
      <c r="BO54" s="183"/>
      <c r="BP54" s="183"/>
      <c r="BQ54" s="183"/>
      <c r="BR54" s="183"/>
      <c r="BS54" s="321"/>
      <c r="BT54" s="321"/>
      <c r="BU54" s="321"/>
      <c r="BV54" s="321"/>
      <c r="BW54" s="321"/>
      <c r="BX54" s="321"/>
    </row>
    <row r="55" spans="1:76" ht="16.5" thickBot="1" x14ac:dyDescent="0.35">
      <c r="A55" s="422"/>
      <c r="B55" s="423"/>
      <c r="C55" s="423"/>
      <c r="D55" s="427" t="s">
        <v>146</v>
      </c>
      <c r="E55" s="423"/>
      <c r="F55" s="426">
        <f>+F56+F57+F66+F73+F81+F85+F88+F99+F108</f>
        <v>145381</v>
      </c>
      <c r="G55" s="426">
        <f t="shared" ref="G55:BE55" si="18">+G56+G57+G66+G73+G81+G85+G88+G99+G108</f>
        <v>2962</v>
      </c>
      <c r="H55" s="426">
        <f t="shared" si="18"/>
        <v>2967</v>
      </c>
      <c r="I55" s="426">
        <f t="shared" si="18"/>
        <v>2849</v>
      </c>
      <c r="J55" s="426">
        <f t="shared" si="18"/>
        <v>2977</v>
      </c>
      <c r="K55" s="426">
        <f t="shared" si="18"/>
        <v>2923</v>
      </c>
      <c r="L55" s="426">
        <f t="shared" si="18"/>
        <v>2906</v>
      </c>
      <c r="M55" s="426">
        <f t="shared" si="18"/>
        <v>2901</v>
      </c>
      <c r="N55" s="426">
        <f t="shared" si="18"/>
        <v>2840</v>
      </c>
      <c r="O55" s="426">
        <f t="shared" si="18"/>
        <v>2876</v>
      </c>
      <c r="P55" s="426">
        <f t="shared" si="18"/>
        <v>2893</v>
      </c>
      <c r="Q55" s="426">
        <f t="shared" si="18"/>
        <v>2965</v>
      </c>
      <c r="R55" s="426">
        <f t="shared" si="18"/>
        <v>2924</v>
      </c>
      <c r="S55" s="426">
        <f t="shared" si="18"/>
        <v>2916</v>
      </c>
      <c r="T55" s="426">
        <f t="shared" si="18"/>
        <v>2849</v>
      </c>
      <c r="U55" s="426">
        <f t="shared" si="18"/>
        <v>2815</v>
      </c>
      <c r="V55" s="426">
        <f t="shared" si="18"/>
        <v>2755</v>
      </c>
      <c r="W55" s="426">
        <f t="shared" si="18"/>
        <v>2676</v>
      </c>
      <c r="X55" s="426">
        <f t="shared" si="18"/>
        <v>2559</v>
      </c>
      <c r="Y55" s="426">
        <f t="shared" si="18"/>
        <v>2617</v>
      </c>
      <c r="Z55" s="426">
        <f t="shared" si="18"/>
        <v>2602</v>
      </c>
      <c r="AA55" s="426">
        <f t="shared" si="18"/>
        <v>12730</v>
      </c>
      <c r="AB55" s="426">
        <f t="shared" si="18"/>
        <v>11008</v>
      </c>
      <c r="AC55" s="426">
        <f t="shared" si="18"/>
        <v>10068</v>
      </c>
      <c r="AD55" s="426">
        <f t="shared" si="18"/>
        <v>10177</v>
      </c>
      <c r="AE55" s="426">
        <f t="shared" si="18"/>
        <v>9780</v>
      </c>
      <c r="AF55" s="426">
        <f t="shared" si="18"/>
        <v>8632</v>
      </c>
      <c r="AG55" s="426">
        <f t="shared" si="18"/>
        <v>7016</v>
      </c>
      <c r="AH55" s="426">
        <f t="shared" si="18"/>
        <v>6023</v>
      </c>
      <c r="AI55" s="426">
        <f t="shared" si="18"/>
        <v>4725</v>
      </c>
      <c r="AJ55" s="426">
        <f t="shared" si="18"/>
        <v>3393</v>
      </c>
      <c r="AK55" s="426">
        <f t="shared" si="18"/>
        <v>2227</v>
      </c>
      <c r="AL55" s="426">
        <f t="shared" si="18"/>
        <v>1359</v>
      </c>
      <c r="AM55" s="426">
        <f t="shared" si="18"/>
        <v>815</v>
      </c>
      <c r="AN55" s="426">
        <f t="shared" si="18"/>
        <v>656</v>
      </c>
      <c r="AO55" s="426">
        <f t="shared" si="18"/>
        <v>222</v>
      </c>
      <c r="AP55" s="426">
        <f t="shared" si="18"/>
        <v>1508</v>
      </c>
      <c r="AQ55" s="426">
        <f t="shared" si="18"/>
        <v>1456</v>
      </c>
      <c r="AR55" s="426">
        <f t="shared" si="18"/>
        <v>3611</v>
      </c>
      <c r="AS55" s="426">
        <f t="shared" si="18"/>
        <v>70339</v>
      </c>
      <c r="AT55" s="426">
        <f t="shared" si="18"/>
        <v>7280</v>
      </c>
      <c r="AU55" s="426">
        <f t="shared" si="18"/>
        <v>6472</v>
      </c>
      <c r="AV55" s="426">
        <f t="shared" si="18"/>
        <v>30444</v>
      </c>
      <c r="AW55" s="444">
        <f t="shared" si="2"/>
        <v>18703.233042832278</v>
      </c>
      <c r="AX55" s="444">
        <f t="shared" si="3"/>
        <v>32623.853398999865</v>
      </c>
      <c r="AY55" s="444">
        <f>+SUM(Y55:AK55) *BI55/100</f>
        <v>44027.1309318274</v>
      </c>
      <c r="AZ55" s="444">
        <f t="shared" si="4"/>
        <v>10236.2910077658</v>
      </c>
      <c r="BA55" s="444">
        <f t="shared" si="5"/>
        <v>21157</v>
      </c>
      <c r="BB55" s="493">
        <f t="shared" si="6"/>
        <v>21574.039468706367</v>
      </c>
      <c r="BC55" s="493">
        <f t="shared" si="7"/>
        <v>88771</v>
      </c>
      <c r="BD55" s="493">
        <f t="shared" si="8"/>
        <v>90998</v>
      </c>
      <c r="BE55" s="426">
        <f t="shared" si="18"/>
        <v>4997</v>
      </c>
      <c r="BF55" s="423"/>
      <c r="BG55" s="423"/>
      <c r="BH55" s="485"/>
      <c r="BI55" s="492">
        <f>+AS55*100/F55</f>
        <v>48.382525914665599</v>
      </c>
      <c r="BJ55" s="492">
        <f t="shared" si="9"/>
        <v>51.617474085334401</v>
      </c>
    </row>
    <row r="56" spans="1:76" ht="16.5" thickBot="1" x14ac:dyDescent="0.35">
      <c r="A56" s="295">
        <v>220801</v>
      </c>
      <c r="B56" s="296" t="s">
        <v>186</v>
      </c>
      <c r="C56" s="296" t="s">
        <v>936</v>
      </c>
      <c r="D56" s="297" t="s">
        <v>937</v>
      </c>
      <c r="E56" s="298">
        <v>0</v>
      </c>
      <c r="F56" s="358">
        <f t="shared" ref="F56" si="19">SUM(G56:AN56)</f>
        <v>0</v>
      </c>
      <c r="G56" s="299">
        <v>0</v>
      </c>
      <c r="H56" s="299">
        <v>0</v>
      </c>
      <c r="I56" s="299">
        <v>0</v>
      </c>
      <c r="J56" s="299">
        <v>0</v>
      </c>
      <c r="K56" s="299">
        <v>0</v>
      </c>
      <c r="L56" s="299">
        <v>0</v>
      </c>
      <c r="M56" s="299">
        <v>0</v>
      </c>
      <c r="N56" s="299">
        <v>0</v>
      </c>
      <c r="O56" s="299">
        <v>0</v>
      </c>
      <c r="P56" s="299">
        <v>0</v>
      </c>
      <c r="Q56" s="299">
        <v>0</v>
      </c>
      <c r="R56" s="299">
        <v>0</v>
      </c>
      <c r="S56" s="299">
        <v>0</v>
      </c>
      <c r="T56" s="299">
        <v>0</v>
      </c>
      <c r="U56" s="299">
        <v>0</v>
      </c>
      <c r="V56" s="299">
        <v>0</v>
      </c>
      <c r="W56" s="299">
        <v>0</v>
      </c>
      <c r="X56" s="299">
        <v>0</v>
      </c>
      <c r="Y56" s="299">
        <v>0</v>
      </c>
      <c r="Z56" s="299">
        <v>0</v>
      </c>
      <c r="AA56" s="299">
        <v>0</v>
      </c>
      <c r="AB56" s="299">
        <v>0</v>
      </c>
      <c r="AC56" s="299">
        <v>0</v>
      </c>
      <c r="AD56" s="299">
        <v>0</v>
      </c>
      <c r="AE56" s="299">
        <v>0</v>
      </c>
      <c r="AF56" s="299">
        <v>0</v>
      </c>
      <c r="AG56" s="299">
        <v>0</v>
      </c>
      <c r="AH56" s="299">
        <v>0</v>
      </c>
      <c r="AI56" s="299">
        <v>0</v>
      </c>
      <c r="AJ56" s="299">
        <v>0</v>
      </c>
      <c r="AK56" s="299">
        <v>0</v>
      </c>
      <c r="AL56" s="299">
        <v>0</v>
      </c>
      <c r="AM56" s="299">
        <v>0</v>
      </c>
      <c r="AN56" s="299">
        <v>0</v>
      </c>
      <c r="AO56" s="299">
        <v>0</v>
      </c>
      <c r="AP56" s="299">
        <v>0</v>
      </c>
      <c r="AQ56" s="299">
        <v>0</v>
      </c>
      <c r="AR56" s="299">
        <v>0</v>
      </c>
      <c r="AS56" s="299">
        <v>0</v>
      </c>
      <c r="AT56" s="299">
        <v>0</v>
      </c>
      <c r="AU56" s="299">
        <v>0</v>
      </c>
      <c r="AV56" s="299">
        <v>0</v>
      </c>
      <c r="AW56" s="444">
        <f t="shared" si="2"/>
        <v>0</v>
      </c>
      <c r="AX56" s="444">
        <f t="shared" si="3"/>
        <v>0</v>
      </c>
      <c r="AY56" s="444">
        <v>0</v>
      </c>
      <c r="AZ56" s="444">
        <f t="shared" si="4"/>
        <v>0</v>
      </c>
      <c r="BA56" s="444">
        <f t="shared" si="5"/>
        <v>0</v>
      </c>
      <c r="BB56" s="493">
        <f t="shared" si="6"/>
        <v>0</v>
      </c>
      <c r="BC56" s="493">
        <f t="shared" si="7"/>
        <v>0</v>
      </c>
      <c r="BD56" s="493">
        <f t="shared" si="8"/>
        <v>0</v>
      </c>
      <c r="BE56" s="299">
        <v>0</v>
      </c>
      <c r="BF56" s="359" t="s">
        <v>72</v>
      </c>
      <c r="BG56" s="360" t="s">
        <v>938</v>
      </c>
      <c r="BH56" s="486" t="s">
        <v>939</v>
      </c>
      <c r="BI56" s="492">
        <v>0</v>
      </c>
      <c r="BJ56" s="492">
        <f t="shared" si="9"/>
        <v>100</v>
      </c>
    </row>
    <row r="57" spans="1:76" ht="16.5" thickBot="1" x14ac:dyDescent="0.35">
      <c r="A57" s="355"/>
      <c r="B57" s="353"/>
      <c r="C57" s="353"/>
      <c r="D57" s="353" t="s">
        <v>1346</v>
      </c>
      <c r="E57" s="353"/>
      <c r="F57" s="356">
        <f>SUM(F58:F65)</f>
        <v>31898</v>
      </c>
      <c r="G57" s="356">
        <f t="shared" ref="G57:BE57" si="20">SUM(G58:G65)</f>
        <v>555</v>
      </c>
      <c r="H57" s="356">
        <f t="shared" si="20"/>
        <v>644</v>
      </c>
      <c r="I57" s="356">
        <f t="shared" si="20"/>
        <v>586</v>
      </c>
      <c r="J57" s="356">
        <f t="shared" si="20"/>
        <v>587</v>
      </c>
      <c r="K57" s="356">
        <f t="shared" si="20"/>
        <v>642</v>
      </c>
      <c r="L57" s="356">
        <f t="shared" si="20"/>
        <v>598</v>
      </c>
      <c r="M57" s="356">
        <f t="shared" si="20"/>
        <v>605</v>
      </c>
      <c r="N57" s="356">
        <f t="shared" si="20"/>
        <v>572</v>
      </c>
      <c r="O57" s="356">
        <f t="shared" si="20"/>
        <v>588</v>
      </c>
      <c r="P57" s="356">
        <f t="shared" si="20"/>
        <v>611</v>
      </c>
      <c r="Q57" s="356">
        <f t="shared" si="20"/>
        <v>623</v>
      </c>
      <c r="R57" s="356">
        <f t="shared" si="20"/>
        <v>594</v>
      </c>
      <c r="S57" s="356">
        <f t="shared" si="20"/>
        <v>640</v>
      </c>
      <c r="T57" s="356">
        <f t="shared" si="20"/>
        <v>594</v>
      </c>
      <c r="U57" s="356">
        <f t="shared" si="20"/>
        <v>551</v>
      </c>
      <c r="V57" s="356">
        <f t="shared" si="20"/>
        <v>529</v>
      </c>
      <c r="W57" s="356">
        <f t="shared" si="20"/>
        <v>556</v>
      </c>
      <c r="X57" s="356">
        <f t="shared" si="20"/>
        <v>504</v>
      </c>
      <c r="Y57" s="356">
        <f t="shared" si="20"/>
        <v>551</v>
      </c>
      <c r="Z57" s="356">
        <f t="shared" si="20"/>
        <v>519</v>
      </c>
      <c r="AA57" s="356">
        <f t="shared" si="20"/>
        <v>2574</v>
      </c>
      <c r="AB57" s="356">
        <f t="shared" si="20"/>
        <v>2381</v>
      </c>
      <c r="AC57" s="356">
        <f t="shared" si="20"/>
        <v>2228</v>
      </c>
      <c r="AD57" s="356">
        <f t="shared" si="20"/>
        <v>2253</v>
      </c>
      <c r="AE57" s="356">
        <f t="shared" si="20"/>
        <v>2064</v>
      </c>
      <c r="AF57" s="356">
        <f t="shared" si="20"/>
        <v>1930</v>
      </c>
      <c r="AG57" s="356">
        <f t="shared" si="20"/>
        <v>1722</v>
      </c>
      <c r="AH57" s="356">
        <f t="shared" si="20"/>
        <v>1518</v>
      </c>
      <c r="AI57" s="356">
        <f t="shared" si="20"/>
        <v>1240</v>
      </c>
      <c r="AJ57" s="356">
        <f t="shared" si="20"/>
        <v>912</v>
      </c>
      <c r="AK57" s="356">
        <f t="shared" si="20"/>
        <v>583</v>
      </c>
      <c r="AL57" s="356">
        <f t="shared" si="20"/>
        <v>398</v>
      </c>
      <c r="AM57" s="356">
        <f t="shared" si="20"/>
        <v>248</v>
      </c>
      <c r="AN57" s="356">
        <f t="shared" si="20"/>
        <v>198</v>
      </c>
      <c r="AO57" s="356">
        <f t="shared" si="20"/>
        <v>38</v>
      </c>
      <c r="AP57" s="356">
        <f t="shared" si="20"/>
        <v>295</v>
      </c>
      <c r="AQ57" s="356">
        <f t="shared" si="20"/>
        <v>260</v>
      </c>
      <c r="AR57" s="356">
        <f t="shared" si="20"/>
        <v>673</v>
      </c>
      <c r="AS57" s="356">
        <f t="shared" si="20"/>
        <v>14696</v>
      </c>
      <c r="AT57" s="356">
        <f t="shared" si="20"/>
        <v>1541</v>
      </c>
      <c r="AU57" s="356">
        <f t="shared" si="20"/>
        <v>1314</v>
      </c>
      <c r="AV57" s="356">
        <f t="shared" si="20"/>
        <v>6083</v>
      </c>
      <c r="AW57" s="444">
        <f t="shared" si="2"/>
        <v>3904.5896294438526</v>
      </c>
      <c r="AX57" s="444">
        <f t="shared" si="3"/>
        <v>7065.5795347670701</v>
      </c>
      <c r="AY57" s="444">
        <f>+SUM(Y57:AK57) *BI57/100</f>
        <v>9433.2121136121386</v>
      </c>
      <c r="AZ57" s="444">
        <f t="shared" si="4"/>
        <v>2484.1943695529499</v>
      </c>
      <c r="BA57" s="444">
        <f t="shared" si="5"/>
        <v>5392</v>
      </c>
      <c r="BB57" s="493">
        <f t="shared" si="6"/>
        <v>5376.0968712771964</v>
      </c>
      <c r="BC57" s="493">
        <f t="shared" si="7"/>
        <v>19892</v>
      </c>
      <c r="BD57" s="493">
        <f t="shared" si="8"/>
        <v>20475</v>
      </c>
      <c r="BE57" s="356">
        <f t="shared" si="20"/>
        <v>1060</v>
      </c>
      <c r="BF57" s="353"/>
      <c r="BG57" s="353"/>
      <c r="BH57" s="487"/>
      <c r="BI57" s="492">
        <f>+AS57*100/F57</f>
        <v>46.071854034735722</v>
      </c>
      <c r="BJ57" s="492">
        <f t="shared" si="9"/>
        <v>53.928145965264278</v>
      </c>
    </row>
    <row r="58" spans="1:76" ht="16.5" thickBot="1" x14ac:dyDescent="0.35">
      <c r="A58" s="295">
        <v>220801</v>
      </c>
      <c r="B58" s="296" t="s">
        <v>191</v>
      </c>
      <c r="C58" s="296" t="s">
        <v>940</v>
      </c>
      <c r="D58" s="297" t="s">
        <v>941</v>
      </c>
      <c r="E58" s="298">
        <v>91.386993729542141</v>
      </c>
      <c r="F58" s="358">
        <v>24842</v>
      </c>
      <c r="G58" s="299">
        <v>436</v>
      </c>
      <c r="H58" s="299">
        <v>517</v>
      </c>
      <c r="I58" s="299">
        <v>469</v>
      </c>
      <c r="J58" s="299">
        <v>466</v>
      </c>
      <c r="K58" s="299">
        <v>513</v>
      </c>
      <c r="L58" s="299">
        <v>472</v>
      </c>
      <c r="M58" s="299">
        <v>485</v>
      </c>
      <c r="N58" s="299">
        <v>461</v>
      </c>
      <c r="O58" s="299">
        <v>472</v>
      </c>
      <c r="P58" s="299">
        <v>471</v>
      </c>
      <c r="Q58" s="299">
        <v>489</v>
      </c>
      <c r="R58" s="299">
        <v>472</v>
      </c>
      <c r="S58" s="299">
        <v>508</v>
      </c>
      <c r="T58" s="299">
        <v>473</v>
      </c>
      <c r="U58" s="299">
        <v>434</v>
      </c>
      <c r="V58" s="299">
        <v>414</v>
      </c>
      <c r="W58" s="299">
        <v>434</v>
      </c>
      <c r="X58" s="299">
        <v>392</v>
      </c>
      <c r="Y58" s="299">
        <v>439</v>
      </c>
      <c r="Z58" s="299">
        <v>398</v>
      </c>
      <c r="AA58" s="299">
        <v>1975</v>
      </c>
      <c r="AB58" s="299">
        <v>1851</v>
      </c>
      <c r="AC58" s="299">
        <v>1715</v>
      </c>
      <c r="AD58" s="299">
        <v>1714</v>
      </c>
      <c r="AE58" s="299">
        <v>1580</v>
      </c>
      <c r="AF58" s="299">
        <v>1496</v>
      </c>
      <c r="AG58" s="299">
        <v>1305</v>
      </c>
      <c r="AH58" s="299">
        <v>1173</v>
      </c>
      <c r="AI58" s="299">
        <v>966</v>
      </c>
      <c r="AJ58" s="299">
        <v>720</v>
      </c>
      <c r="AK58" s="299">
        <v>457</v>
      </c>
      <c r="AL58" s="299">
        <v>315</v>
      </c>
      <c r="AM58" s="299">
        <v>197</v>
      </c>
      <c r="AN58" s="299">
        <v>163</v>
      </c>
      <c r="AO58" s="299">
        <v>32</v>
      </c>
      <c r="AP58" s="299">
        <v>232</v>
      </c>
      <c r="AQ58" s="299">
        <v>204</v>
      </c>
      <c r="AR58" s="299">
        <v>530</v>
      </c>
      <c r="AS58" s="299">
        <v>11476</v>
      </c>
      <c r="AT58" s="299">
        <v>1225</v>
      </c>
      <c r="AU58" s="299">
        <v>1024</v>
      </c>
      <c r="AV58" s="299">
        <v>4724</v>
      </c>
      <c r="AW58" s="444">
        <f t="shared" si="2"/>
        <v>3005.0470976571937</v>
      </c>
      <c r="AX58" s="444">
        <f t="shared" si="3"/>
        <v>5451.1230979792281</v>
      </c>
      <c r="AY58" s="444">
        <f>+SUM(Y58:AK58) *BI58/100</f>
        <v>7293.8798808469528</v>
      </c>
      <c r="AZ58" s="444">
        <f t="shared" si="4"/>
        <v>1923.5997101682633</v>
      </c>
      <c r="BA58" s="444">
        <f t="shared" si="5"/>
        <v>4164</v>
      </c>
      <c r="BB58" s="493">
        <f t="shared" si="6"/>
        <v>4141.29707752999</v>
      </c>
      <c r="BC58" s="493">
        <f t="shared" si="7"/>
        <v>15332</v>
      </c>
      <c r="BD58" s="493">
        <f t="shared" si="8"/>
        <v>15789</v>
      </c>
      <c r="BE58" s="299">
        <v>794</v>
      </c>
      <c r="BF58" s="359" t="s">
        <v>72</v>
      </c>
      <c r="BG58" s="360" t="s">
        <v>942</v>
      </c>
      <c r="BH58" s="486" t="s">
        <v>943</v>
      </c>
      <c r="BI58" s="492">
        <f>+AS58*100/F58</f>
        <v>46.195958457451091</v>
      </c>
      <c r="BJ58" s="492">
        <f t="shared" si="9"/>
        <v>53.804041542548909</v>
      </c>
    </row>
    <row r="59" spans="1:76" ht="16.5" thickBot="1" x14ac:dyDescent="0.35">
      <c r="A59" s="295">
        <v>220801</v>
      </c>
      <c r="B59" s="296" t="s">
        <v>204</v>
      </c>
      <c r="C59" s="296" t="s">
        <v>944</v>
      </c>
      <c r="D59" s="297" t="s">
        <v>945</v>
      </c>
      <c r="E59" s="298">
        <v>1.6011357810466538</v>
      </c>
      <c r="F59" s="358">
        <v>436</v>
      </c>
      <c r="G59" s="299">
        <v>8</v>
      </c>
      <c r="H59" s="299">
        <v>9</v>
      </c>
      <c r="I59" s="299">
        <v>8</v>
      </c>
      <c r="J59" s="299">
        <v>8</v>
      </c>
      <c r="K59" s="299">
        <v>9</v>
      </c>
      <c r="L59" s="299">
        <v>8</v>
      </c>
      <c r="M59" s="299">
        <v>8</v>
      </c>
      <c r="N59" s="299">
        <v>8</v>
      </c>
      <c r="O59" s="299">
        <v>8</v>
      </c>
      <c r="P59" s="299">
        <v>8</v>
      </c>
      <c r="Q59" s="299">
        <v>9</v>
      </c>
      <c r="R59" s="299">
        <v>8</v>
      </c>
      <c r="S59" s="299">
        <v>9</v>
      </c>
      <c r="T59" s="299">
        <v>8</v>
      </c>
      <c r="U59" s="299">
        <v>8</v>
      </c>
      <c r="V59" s="299">
        <v>7</v>
      </c>
      <c r="W59" s="299">
        <v>8</v>
      </c>
      <c r="X59" s="299">
        <v>7</v>
      </c>
      <c r="Y59" s="299">
        <v>8</v>
      </c>
      <c r="Z59" s="299">
        <v>7</v>
      </c>
      <c r="AA59" s="299">
        <v>35</v>
      </c>
      <c r="AB59" s="299">
        <v>32</v>
      </c>
      <c r="AC59" s="299">
        <v>30</v>
      </c>
      <c r="AD59" s="299">
        <v>30</v>
      </c>
      <c r="AE59" s="299">
        <v>28</v>
      </c>
      <c r="AF59" s="299">
        <v>26</v>
      </c>
      <c r="AG59" s="299">
        <v>23</v>
      </c>
      <c r="AH59" s="299">
        <v>21</v>
      </c>
      <c r="AI59" s="299">
        <v>17</v>
      </c>
      <c r="AJ59" s="299">
        <v>13</v>
      </c>
      <c r="AK59" s="299">
        <v>8</v>
      </c>
      <c r="AL59" s="299">
        <v>6</v>
      </c>
      <c r="AM59" s="299">
        <v>3</v>
      </c>
      <c r="AN59" s="299">
        <v>3</v>
      </c>
      <c r="AO59" s="299">
        <v>1</v>
      </c>
      <c r="AP59" s="299">
        <v>4</v>
      </c>
      <c r="AQ59" s="299">
        <v>4</v>
      </c>
      <c r="AR59" s="299">
        <v>9</v>
      </c>
      <c r="AS59" s="299">
        <v>201</v>
      </c>
      <c r="AT59" s="299">
        <v>21</v>
      </c>
      <c r="AU59" s="299">
        <v>18</v>
      </c>
      <c r="AV59" s="299">
        <v>83</v>
      </c>
      <c r="AW59" s="444">
        <f t="shared" si="2"/>
        <v>52.555045871559635</v>
      </c>
      <c r="AX59" s="444">
        <f t="shared" si="3"/>
        <v>95.428899082568805</v>
      </c>
      <c r="AY59" s="444">
        <f>+SUM(Y59:AK59) *BI59/100</f>
        <v>128.16055045871562</v>
      </c>
      <c r="AZ59" s="444">
        <f t="shared" si="4"/>
        <v>34.11467889908257</v>
      </c>
      <c r="BA59" s="444">
        <f t="shared" si="5"/>
        <v>74</v>
      </c>
      <c r="BB59" s="493">
        <f t="shared" si="6"/>
        <v>73.302752293577981</v>
      </c>
      <c r="BC59" s="493">
        <f t="shared" si="7"/>
        <v>270</v>
      </c>
      <c r="BD59" s="493">
        <f t="shared" si="8"/>
        <v>278</v>
      </c>
      <c r="BE59" s="299">
        <v>14</v>
      </c>
      <c r="BF59" s="359" t="s">
        <v>72</v>
      </c>
      <c r="BG59" s="360" t="s">
        <v>942</v>
      </c>
      <c r="BH59" s="486" t="s">
        <v>946</v>
      </c>
      <c r="BI59" s="492">
        <f>+AS59*100/F59</f>
        <v>46.100917431192663</v>
      </c>
      <c r="BJ59" s="492">
        <f t="shared" si="9"/>
        <v>53.899082568807337</v>
      </c>
    </row>
    <row r="60" spans="1:76" ht="16.5" thickBot="1" x14ac:dyDescent="0.35">
      <c r="A60" s="295">
        <v>220801</v>
      </c>
      <c r="B60" s="296" t="s">
        <v>204</v>
      </c>
      <c r="C60" s="362" t="s">
        <v>947</v>
      </c>
      <c r="D60" s="297" t="s">
        <v>948</v>
      </c>
      <c r="E60" s="298">
        <v>4.026501557755255</v>
      </c>
      <c r="F60" s="358">
        <v>1098</v>
      </c>
      <c r="G60" s="299">
        <v>19</v>
      </c>
      <c r="H60" s="299">
        <v>23</v>
      </c>
      <c r="I60" s="299">
        <v>21</v>
      </c>
      <c r="J60" s="299">
        <v>21</v>
      </c>
      <c r="K60" s="299">
        <v>23</v>
      </c>
      <c r="L60" s="299">
        <v>21</v>
      </c>
      <c r="M60" s="299">
        <v>21</v>
      </c>
      <c r="N60" s="299">
        <v>20</v>
      </c>
      <c r="O60" s="299">
        <v>21</v>
      </c>
      <c r="P60" s="299">
        <v>21</v>
      </c>
      <c r="Q60" s="299">
        <v>22</v>
      </c>
      <c r="R60" s="299">
        <v>21</v>
      </c>
      <c r="S60" s="299">
        <v>22</v>
      </c>
      <c r="T60" s="299">
        <v>21</v>
      </c>
      <c r="U60" s="299">
        <v>19</v>
      </c>
      <c r="V60" s="299">
        <v>18</v>
      </c>
      <c r="W60" s="299">
        <v>19</v>
      </c>
      <c r="X60" s="299">
        <v>17</v>
      </c>
      <c r="Y60" s="299">
        <v>19</v>
      </c>
      <c r="Z60" s="299">
        <v>18</v>
      </c>
      <c r="AA60" s="299">
        <v>87</v>
      </c>
      <c r="AB60" s="299">
        <v>82</v>
      </c>
      <c r="AC60" s="299">
        <v>76</v>
      </c>
      <c r="AD60" s="299">
        <v>76</v>
      </c>
      <c r="AE60" s="299">
        <v>70</v>
      </c>
      <c r="AF60" s="299">
        <v>66</v>
      </c>
      <c r="AG60" s="299">
        <v>57</v>
      </c>
      <c r="AH60" s="299">
        <v>52</v>
      </c>
      <c r="AI60" s="299">
        <v>43</v>
      </c>
      <c r="AJ60" s="299">
        <v>32</v>
      </c>
      <c r="AK60" s="299">
        <v>20</v>
      </c>
      <c r="AL60" s="299">
        <v>14</v>
      </c>
      <c r="AM60" s="299">
        <v>9</v>
      </c>
      <c r="AN60" s="299">
        <v>7</v>
      </c>
      <c r="AO60" s="299">
        <v>1</v>
      </c>
      <c r="AP60" s="299">
        <v>10</v>
      </c>
      <c r="AQ60" s="299">
        <v>9</v>
      </c>
      <c r="AR60" s="299">
        <v>23</v>
      </c>
      <c r="AS60" s="299">
        <v>506</v>
      </c>
      <c r="AT60" s="299">
        <v>54</v>
      </c>
      <c r="AU60" s="299">
        <v>45</v>
      </c>
      <c r="AV60" s="299">
        <v>208</v>
      </c>
      <c r="AW60" s="444">
        <f t="shared" si="2"/>
        <v>132.72131147540983</v>
      </c>
      <c r="AX60" s="444">
        <f t="shared" si="3"/>
        <v>240.55737704918033</v>
      </c>
      <c r="AY60" s="444">
        <f>+SUM(Y60:AK60) *BI60/100</f>
        <v>321.6648451730419</v>
      </c>
      <c r="AZ60" s="444">
        <f t="shared" si="4"/>
        <v>84.794171220400727</v>
      </c>
      <c r="BA60" s="444">
        <f t="shared" si="5"/>
        <v>184</v>
      </c>
      <c r="BB60" s="493">
        <f t="shared" si="6"/>
        <v>183.3151183970856</v>
      </c>
      <c r="BC60" s="493">
        <f t="shared" si="7"/>
        <v>678</v>
      </c>
      <c r="BD60" s="493">
        <f t="shared" si="8"/>
        <v>698</v>
      </c>
      <c r="BE60" s="299">
        <v>35</v>
      </c>
      <c r="BF60" s="359" t="s">
        <v>72</v>
      </c>
      <c r="BG60" s="360" t="s">
        <v>942</v>
      </c>
      <c r="BH60" s="486" t="s">
        <v>949</v>
      </c>
      <c r="BI60" s="492">
        <f>+AS60*100/F60</f>
        <v>46.083788706739526</v>
      </c>
      <c r="BJ60" s="492">
        <f t="shared" si="9"/>
        <v>53.916211293260474</v>
      </c>
    </row>
    <row r="61" spans="1:76" ht="16.5" thickBot="1" x14ac:dyDescent="0.35">
      <c r="A61" s="295">
        <v>220801</v>
      </c>
      <c r="B61" s="296" t="s">
        <v>204</v>
      </c>
      <c r="C61" s="296" t="s">
        <v>950</v>
      </c>
      <c r="D61" s="297" t="s">
        <v>951</v>
      </c>
      <c r="E61" s="298">
        <v>1.6800094648420556</v>
      </c>
      <c r="F61" s="358">
        <v>459</v>
      </c>
      <c r="G61" s="299">
        <v>8</v>
      </c>
      <c r="H61" s="299">
        <v>10</v>
      </c>
      <c r="I61" s="299">
        <v>9</v>
      </c>
      <c r="J61" s="299">
        <v>9</v>
      </c>
      <c r="K61" s="299">
        <v>9</v>
      </c>
      <c r="L61" s="299">
        <v>9</v>
      </c>
      <c r="M61" s="299">
        <v>9</v>
      </c>
      <c r="N61" s="299">
        <v>8</v>
      </c>
      <c r="O61" s="299">
        <v>9</v>
      </c>
      <c r="P61" s="299">
        <v>9</v>
      </c>
      <c r="Q61" s="299">
        <v>9</v>
      </c>
      <c r="R61" s="299">
        <v>9</v>
      </c>
      <c r="S61" s="299">
        <v>9</v>
      </c>
      <c r="T61" s="299">
        <v>9</v>
      </c>
      <c r="U61" s="299">
        <v>8</v>
      </c>
      <c r="V61" s="299">
        <v>8</v>
      </c>
      <c r="W61" s="299">
        <v>8</v>
      </c>
      <c r="X61" s="299">
        <v>7</v>
      </c>
      <c r="Y61" s="299">
        <v>8</v>
      </c>
      <c r="Z61" s="299">
        <v>7</v>
      </c>
      <c r="AA61" s="299">
        <v>36</v>
      </c>
      <c r="AB61" s="299">
        <v>34</v>
      </c>
      <c r="AC61" s="299">
        <v>32</v>
      </c>
      <c r="AD61" s="299">
        <v>32</v>
      </c>
      <c r="AE61" s="299">
        <v>29</v>
      </c>
      <c r="AF61" s="299">
        <v>27</v>
      </c>
      <c r="AG61" s="299">
        <v>24</v>
      </c>
      <c r="AH61" s="299">
        <v>22</v>
      </c>
      <c r="AI61" s="299">
        <v>18</v>
      </c>
      <c r="AJ61" s="299">
        <v>13</v>
      </c>
      <c r="AK61" s="299">
        <v>8</v>
      </c>
      <c r="AL61" s="299">
        <v>6</v>
      </c>
      <c r="AM61" s="299">
        <v>4</v>
      </c>
      <c r="AN61" s="299">
        <v>3</v>
      </c>
      <c r="AO61" s="299">
        <v>1</v>
      </c>
      <c r="AP61" s="299">
        <v>4</v>
      </c>
      <c r="AQ61" s="299">
        <v>4</v>
      </c>
      <c r="AR61" s="299">
        <v>10</v>
      </c>
      <c r="AS61" s="299">
        <v>211</v>
      </c>
      <c r="AT61" s="299">
        <v>23</v>
      </c>
      <c r="AU61" s="299">
        <v>19</v>
      </c>
      <c r="AV61" s="299">
        <v>87</v>
      </c>
      <c r="AW61" s="444">
        <f t="shared" si="2"/>
        <v>55.16339869281046</v>
      </c>
      <c r="AX61" s="444">
        <f t="shared" si="3"/>
        <v>100.21350762527234</v>
      </c>
      <c r="AY61" s="444">
        <f>+SUM(Y61:AK61) *BI61/100</f>
        <v>133.31154684095861</v>
      </c>
      <c r="AZ61" s="444">
        <f t="shared" si="4"/>
        <v>35.396514161220047</v>
      </c>
      <c r="BA61" s="444">
        <f t="shared" si="5"/>
        <v>77</v>
      </c>
      <c r="BB61" s="493">
        <f t="shared" si="6"/>
        <v>76.183006535947712</v>
      </c>
      <c r="BC61" s="493">
        <f t="shared" si="7"/>
        <v>282</v>
      </c>
      <c r="BD61" s="493">
        <f t="shared" si="8"/>
        <v>290</v>
      </c>
      <c r="BE61" s="299">
        <v>15</v>
      </c>
      <c r="BF61" s="359" t="s">
        <v>72</v>
      </c>
      <c r="BG61" s="360" t="s">
        <v>942</v>
      </c>
      <c r="BH61" s="486" t="s">
        <v>952</v>
      </c>
      <c r="BI61" s="492">
        <f>+AS61*100/F61</f>
        <v>45.969498910675384</v>
      </c>
      <c r="BJ61" s="492">
        <f t="shared" si="9"/>
        <v>54.030501089324616</v>
      </c>
    </row>
    <row r="62" spans="1:76" ht="16.5" thickBot="1" x14ac:dyDescent="0.35">
      <c r="A62" s="295">
        <v>220801</v>
      </c>
      <c r="B62" s="296" t="s">
        <v>204</v>
      </c>
      <c r="C62" s="296" t="s">
        <v>953</v>
      </c>
      <c r="D62" s="297" t="s">
        <v>954</v>
      </c>
      <c r="E62" s="298">
        <v>1.3053594668138975</v>
      </c>
      <c r="F62" s="358">
        <v>358</v>
      </c>
      <c r="G62" s="299">
        <v>6</v>
      </c>
      <c r="H62" s="299">
        <v>7</v>
      </c>
      <c r="I62" s="299">
        <v>7</v>
      </c>
      <c r="J62" s="299">
        <v>7</v>
      </c>
      <c r="K62" s="299">
        <v>7</v>
      </c>
      <c r="L62" s="299">
        <v>7</v>
      </c>
      <c r="M62" s="299">
        <v>7</v>
      </c>
      <c r="N62" s="299">
        <v>7</v>
      </c>
      <c r="O62" s="299">
        <v>7</v>
      </c>
      <c r="P62" s="299">
        <v>7</v>
      </c>
      <c r="Q62" s="299">
        <v>7</v>
      </c>
      <c r="R62" s="299">
        <v>7</v>
      </c>
      <c r="S62" s="299">
        <v>7</v>
      </c>
      <c r="T62" s="299">
        <v>7</v>
      </c>
      <c r="U62" s="299">
        <v>6</v>
      </c>
      <c r="V62" s="299">
        <v>6</v>
      </c>
      <c r="W62" s="299">
        <v>6</v>
      </c>
      <c r="X62" s="299">
        <v>6</v>
      </c>
      <c r="Y62" s="299">
        <v>6</v>
      </c>
      <c r="Z62" s="299">
        <v>6</v>
      </c>
      <c r="AA62" s="299">
        <v>28</v>
      </c>
      <c r="AB62" s="299">
        <v>26</v>
      </c>
      <c r="AC62" s="299">
        <v>25</v>
      </c>
      <c r="AD62" s="299">
        <v>25</v>
      </c>
      <c r="AE62" s="299">
        <v>23</v>
      </c>
      <c r="AF62" s="299">
        <v>21</v>
      </c>
      <c r="AG62" s="299">
        <v>19</v>
      </c>
      <c r="AH62" s="299">
        <v>17</v>
      </c>
      <c r="AI62" s="299">
        <v>14</v>
      </c>
      <c r="AJ62" s="299">
        <v>10</v>
      </c>
      <c r="AK62" s="299">
        <v>7</v>
      </c>
      <c r="AL62" s="299">
        <v>5</v>
      </c>
      <c r="AM62" s="299">
        <v>3</v>
      </c>
      <c r="AN62" s="299">
        <v>2</v>
      </c>
      <c r="AO62" s="299">
        <v>0</v>
      </c>
      <c r="AP62" s="299">
        <v>3</v>
      </c>
      <c r="AQ62" s="299">
        <v>3</v>
      </c>
      <c r="AR62" s="299">
        <v>8</v>
      </c>
      <c r="AS62" s="299">
        <v>164</v>
      </c>
      <c r="AT62" s="299">
        <v>17</v>
      </c>
      <c r="AU62" s="299">
        <v>15</v>
      </c>
      <c r="AV62" s="299">
        <v>67</v>
      </c>
      <c r="AW62" s="444">
        <f t="shared" si="2"/>
        <v>43.061452513966479</v>
      </c>
      <c r="AX62" s="444">
        <f t="shared" si="3"/>
        <v>77.877094972067042</v>
      </c>
      <c r="AY62" s="444">
        <f>+SUM(Y62:AK62) *BI62/100</f>
        <v>103.98882681564245</v>
      </c>
      <c r="AZ62" s="444">
        <f t="shared" si="4"/>
        <v>27.486033519553075</v>
      </c>
      <c r="BA62" s="444">
        <f t="shared" si="5"/>
        <v>60</v>
      </c>
      <c r="BB62" s="493">
        <f t="shared" si="6"/>
        <v>60.150837988826815</v>
      </c>
      <c r="BC62" s="493">
        <f t="shared" si="7"/>
        <v>220</v>
      </c>
      <c r="BD62" s="493">
        <f t="shared" si="8"/>
        <v>227</v>
      </c>
      <c r="BE62" s="299">
        <v>11</v>
      </c>
      <c r="BF62" s="359" t="s">
        <v>72</v>
      </c>
      <c r="BG62" s="360" t="s">
        <v>942</v>
      </c>
      <c r="BH62" s="486" t="s">
        <v>955</v>
      </c>
      <c r="BI62" s="492">
        <f>+AS62*100/F62</f>
        <v>45.81005586592179</v>
      </c>
      <c r="BJ62" s="492">
        <f t="shared" si="9"/>
        <v>54.18994413407821</v>
      </c>
    </row>
    <row r="63" spans="1:76" ht="16.5" thickBot="1" x14ac:dyDescent="0.35">
      <c r="A63" s="295">
        <v>220806</v>
      </c>
      <c r="B63" s="296" t="s">
        <v>204</v>
      </c>
      <c r="C63" s="296" t="s">
        <v>1046</v>
      </c>
      <c r="D63" s="297" t="s">
        <v>1047</v>
      </c>
      <c r="E63" s="298">
        <v>100</v>
      </c>
      <c r="F63" s="358">
        <v>2194</v>
      </c>
      <c r="G63" s="301">
        <v>45</v>
      </c>
      <c r="H63" s="301">
        <v>38</v>
      </c>
      <c r="I63" s="301">
        <v>31</v>
      </c>
      <c r="J63" s="301">
        <v>43</v>
      </c>
      <c r="K63" s="301">
        <v>35</v>
      </c>
      <c r="L63" s="301">
        <v>29</v>
      </c>
      <c r="M63" s="301">
        <v>31</v>
      </c>
      <c r="N63" s="301">
        <v>33</v>
      </c>
      <c r="O63" s="301">
        <v>31</v>
      </c>
      <c r="P63" s="301">
        <v>42</v>
      </c>
      <c r="Q63" s="301">
        <v>44</v>
      </c>
      <c r="R63" s="301">
        <v>39</v>
      </c>
      <c r="S63" s="301">
        <v>37</v>
      </c>
      <c r="T63" s="301">
        <v>29</v>
      </c>
      <c r="U63" s="301">
        <v>38</v>
      </c>
      <c r="V63" s="301">
        <v>32</v>
      </c>
      <c r="W63" s="301">
        <v>38</v>
      </c>
      <c r="X63" s="301">
        <v>35</v>
      </c>
      <c r="Y63" s="301">
        <v>30</v>
      </c>
      <c r="Z63" s="301">
        <v>40</v>
      </c>
      <c r="AA63" s="301">
        <v>182</v>
      </c>
      <c r="AB63" s="301">
        <v>164</v>
      </c>
      <c r="AC63" s="301">
        <v>183</v>
      </c>
      <c r="AD63" s="301">
        <v>176</v>
      </c>
      <c r="AE63" s="301">
        <v>153</v>
      </c>
      <c r="AF63" s="301">
        <v>131</v>
      </c>
      <c r="AG63" s="301">
        <v>138</v>
      </c>
      <c r="AH63" s="301">
        <v>115</v>
      </c>
      <c r="AI63" s="301">
        <v>91</v>
      </c>
      <c r="AJ63" s="301">
        <v>61</v>
      </c>
      <c r="AK63" s="301">
        <v>37</v>
      </c>
      <c r="AL63" s="301">
        <v>22</v>
      </c>
      <c r="AM63" s="301">
        <v>13</v>
      </c>
      <c r="AN63" s="301">
        <v>8</v>
      </c>
      <c r="AO63" s="301">
        <v>2</v>
      </c>
      <c r="AP63" s="301">
        <v>24</v>
      </c>
      <c r="AQ63" s="301">
        <v>21</v>
      </c>
      <c r="AR63" s="301">
        <v>53</v>
      </c>
      <c r="AS63" s="301">
        <v>1015</v>
      </c>
      <c r="AT63" s="301">
        <v>93</v>
      </c>
      <c r="AU63" s="301">
        <v>93</v>
      </c>
      <c r="AV63" s="301">
        <v>410</v>
      </c>
      <c r="AW63" s="444">
        <f t="shared" si="2"/>
        <v>297.46809480401095</v>
      </c>
      <c r="AX63" s="444">
        <f t="shared" si="3"/>
        <v>532.48176845943487</v>
      </c>
      <c r="AY63" s="444">
        <f>+SUM(Y63:AK63) *BI63/100</f>
        <v>694.40063810391973</v>
      </c>
      <c r="AZ63" s="444">
        <f t="shared" si="4"/>
        <v>187.36326344576116</v>
      </c>
      <c r="BA63" s="444">
        <f t="shared" si="5"/>
        <v>405</v>
      </c>
      <c r="BB63" s="493">
        <f t="shared" si="6"/>
        <v>390.13400182315405</v>
      </c>
      <c r="BC63" s="493">
        <f t="shared" si="7"/>
        <v>1464</v>
      </c>
      <c r="BD63" s="493">
        <f t="shared" si="8"/>
        <v>1501</v>
      </c>
      <c r="BE63" s="363">
        <v>127</v>
      </c>
      <c r="BF63" s="359" t="s">
        <v>72</v>
      </c>
      <c r="BG63" s="360" t="s">
        <v>942</v>
      </c>
      <c r="BH63" s="486" t="s">
        <v>1048</v>
      </c>
      <c r="BI63" s="492">
        <f>+AS63*100/F63</f>
        <v>46.262534184138559</v>
      </c>
      <c r="BJ63" s="492">
        <f t="shared" si="9"/>
        <v>53.737465815861441</v>
      </c>
    </row>
    <row r="64" spans="1:76" ht="16.5" thickBot="1" x14ac:dyDescent="0.35">
      <c r="A64" s="295">
        <v>220808</v>
      </c>
      <c r="B64" s="296" t="s">
        <v>191</v>
      </c>
      <c r="C64" s="296" t="s">
        <v>1055</v>
      </c>
      <c r="D64" s="297" t="s">
        <v>1056</v>
      </c>
      <c r="E64" s="298">
        <v>93.458197611292064</v>
      </c>
      <c r="F64" s="358">
        <v>2346</v>
      </c>
      <c r="G64" s="299">
        <v>31</v>
      </c>
      <c r="H64" s="299">
        <v>37</v>
      </c>
      <c r="I64" s="299">
        <v>38</v>
      </c>
      <c r="J64" s="299">
        <v>31</v>
      </c>
      <c r="K64" s="299">
        <v>43</v>
      </c>
      <c r="L64" s="299">
        <v>49</v>
      </c>
      <c r="M64" s="299">
        <v>41</v>
      </c>
      <c r="N64" s="299">
        <v>33</v>
      </c>
      <c r="O64" s="299">
        <v>37</v>
      </c>
      <c r="P64" s="299">
        <v>50</v>
      </c>
      <c r="Q64" s="299">
        <v>40</v>
      </c>
      <c r="R64" s="299">
        <v>36</v>
      </c>
      <c r="S64" s="299">
        <v>45</v>
      </c>
      <c r="T64" s="299">
        <v>44</v>
      </c>
      <c r="U64" s="299">
        <v>36</v>
      </c>
      <c r="V64" s="299">
        <v>41</v>
      </c>
      <c r="W64" s="299">
        <v>40</v>
      </c>
      <c r="X64" s="299">
        <v>37</v>
      </c>
      <c r="Y64" s="299">
        <v>38</v>
      </c>
      <c r="Z64" s="299">
        <v>40</v>
      </c>
      <c r="AA64" s="299">
        <v>216</v>
      </c>
      <c r="AB64" s="299">
        <v>179</v>
      </c>
      <c r="AC64" s="299">
        <v>156</v>
      </c>
      <c r="AD64" s="299">
        <v>187</v>
      </c>
      <c r="AE64" s="299">
        <v>169</v>
      </c>
      <c r="AF64" s="299">
        <v>152</v>
      </c>
      <c r="AG64" s="299">
        <v>146</v>
      </c>
      <c r="AH64" s="299">
        <v>110</v>
      </c>
      <c r="AI64" s="299">
        <v>85</v>
      </c>
      <c r="AJ64" s="299">
        <v>59</v>
      </c>
      <c r="AK64" s="299">
        <v>43</v>
      </c>
      <c r="AL64" s="299">
        <v>28</v>
      </c>
      <c r="AM64" s="299">
        <v>18</v>
      </c>
      <c r="AN64" s="299">
        <v>11</v>
      </c>
      <c r="AO64" s="299">
        <v>1</v>
      </c>
      <c r="AP64" s="299">
        <v>17</v>
      </c>
      <c r="AQ64" s="299">
        <v>14</v>
      </c>
      <c r="AR64" s="299">
        <v>37</v>
      </c>
      <c r="AS64" s="299">
        <v>1050</v>
      </c>
      <c r="AT64" s="299">
        <v>101</v>
      </c>
      <c r="AU64" s="299">
        <v>93</v>
      </c>
      <c r="AV64" s="299">
        <v>471</v>
      </c>
      <c r="AW64" s="444">
        <f t="shared" si="2"/>
        <v>297.1867007672634</v>
      </c>
      <c r="AX64" s="444">
        <f t="shared" si="3"/>
        <v>529.92327365728897</v>
      </c>
      <c r="AY64" s="444">
        <f>+SUM(Y64:AK64) *BI64/100</f>
        <v>707.16112531969304</v>
      </c>
      <c r="AZ64" s="444">
        <f t="shared" si="4"/>
        <v>179.02813299232739</v>
      </c>
      <c r="BA64" s="444">
        <f t="shared" si="5"/>
        <v>400</v>
      </c>
      <c r="BB64" s="493">
        <f t="shared" si="6"/>
        <v>422.05626598465477</v>
      </c>
      <c r="BC64" s="493">
        <f t="shared" si="7"/>
        <v>1537</v>
      </c>
      <c r="BD64" s="493">
        <f t="shared" si="8"/>
        <v>1580</v>
      </c>
      <c r="BE64" s="299">
        <v>60</v>
      </c>
      <c r="BF64" s="359" t="s">
        <v>72</v>
      </c>
      <c r="BG64" s="360" t="s">
        <v>942</v>
      </c>
      <c r="BH64" s="486" t="s">
        <v>1057</v>
      </c>
      <c r="BI64" s="492">
        <f>+AS64*100/F64</f>
        <v>44.757033248081839</v>
      </c>
      <c r="BJ64" s="492">
        <f t="shared" si="9"/>
        <v>55.242966751918161</v>
      </c>
    </row>
    <row r="65" spans="1:62" ht="16.5" thickBot="1" x14ac:dyDescent="0.35">
      <c r="A65" s="295">
        <v>220808</v>
      </c>
      <c r="B65" s="296" t="s">
        <v>204</v>
      </c>
      <c r="C65" s="296" t="s">
        <v>1058</v>
      </c>
      <c r="D65" s="297" t="s">
        <v>1059</v>
      </c>
      <c r="E65" s="298">
        <v>6.541802388707926</v>
      </c>
      <c r="F65" s="358">
        <v>165</v>
      </c>
      <c r="G65" s="299">
        <v>2</v>
      </c>
      <c r="H65" s="299">
        <v>3</v>
      </c>
      <c r="I65" s="299">
        <v>3</v>
      </c>
      <c r="J65" s="299">
        <v>2</v>
      </c>
      <c r="K65" s="299">
        <v>3</v>
      </c>
      <c r="L65" s="299">
        <v>3</v>
      </c>
      <c r="M65" s="299">
        <v>3</v>
      </c>
      <c r="N65" s="299">
        <v>2</v>
      </c>
      <c r="O65" s="299">
        <v>3</v>
      </c>
      <c r="P65" s="299">
        <v>3</v>
      </c>
      <c r="Q65" s="299">
        <v>3</v>
      </c>
      <c r="R65" s="299">
        <v>2</v>
      </c>
      <c r="S65" s="299">
        <v>3</v>
      </c>
      <c r="T65" s="299">
        <v>3</v>
      </c>
      <c r="U65" s="299">
        <v>2</v>
      </c>
      <c r="V65" s="299">
        <v>3</v>
      </c>
      <c r="W65" s="299">
        <v>3</v>
      </c>
      <c r="X65" s="299">
        <v>3</v>
      </c>
      <c r="Y65" s="299">
        <v>3</v>
      </c>
      <c r="Z65" s="299">
        <v>3</v>
      </c>
      <c r="AA65" s="299">
        <v>15</v>
      </c>
      <c r="AB65" s="299">
        <v>13</v>
      </c>
      <c r="AC65" s="299">
        <v>11</v>
      </c>
      <c r="AD65" s="299">
        <v>13</v>
      </c>
      <c r="AE65" s="299">
        <v>12</v>
      </c>
      <c r="AF65" s="299">
        <v>11</v>
      </c>
      <c r="AG65" s="299">
        <v>10</v>
      </c>
      <c r="AH65" s="299">
        <v>8</v>
      </c>
      <c r="AI65" s="299">
        <v>6</v>
      </c>
      <c r="AJ65" s="299">
        <v>4</v>
      </c>
      <c r="AK65" s="299">
        <v>3</v>
      </c>
      <c r="AL65" s="299">
        <v>2</v>
      </c>
      <c r="AM65" s="299">
        <v>1</v>
      </c>
      <c r="AN65" s="299">
        <v>1</v>
      </c>
      <c r="AO65" s="299">
        <v>0</v>
      </c>
      <c r="AP65" s="299">
        <v>1</v>
      </c>
      <c r="AQ65" s="299">
        <v>1</v>
      </c>
      <c r="AR65" s="299">
        <v>3</v>
      </c>
      <c r="AS65" s="299">
        <v>73</v>
      </c>
      <c r="AT65" s="299">
        <v>7</v>
      </c>
      <c r="AU65" s="299">
        <v>7</v>
      </c>
      <c r="AV65" s="299">
        <v>33</v>
      </c>
      <c r="AW65" s="444">
        <f t="shared" si="2"/>
        <v>20.793939393939397</v>
      </c>
      <c r="AX65" s="444">
        <f t="shared" si="3"/>
        <v>37.163636363636364</v>
      </c>
      <c r="AY65" s="444">
        <f>+SUM(Y65:AK65) *BI65/100</f>
        <v>49.551515151515147</v>
      </c>
      <c r="AZ65" s="444">
        <f t="shared" si="4"/>
        <v>12.387878787878787</v>
      </c>
      <c r="BA65" s="444">
        <f t="shared" si="5"/>
        <v>28</v>
      </c>
      <c r="BB65" s="493">
        <f t="shared" si="6"/>
        <v>30.109090909090909</v>
      </c>
      <c r="BC65" s="493">
        <f t="shared" si="7"/>
        <v>109</v>
      </c>
      <c r="BD65" s="493">
        <f t="shared" si="8"/>
        <v>112</v>
      </c>
      <c r="BE65" s="299">
        <v>4</v>
      </c>
      <c r="BF65" s="359" t="s">
        <v>72</v>
      </c>
      <c r="BG65" s="360" t="s">
        <v>942</v>
      </c>
      <c r="BH65" s="486" t="s">
        <v>1060</v>
      </c>
      <c r="BI65" s="492">
        <f>+AS65*100/F65</f>
        <v>44.242424242424242</v>
      </c>
      <c r="BJ65" s="492">
        <f t="shared" si="9"/>
        <v>55.757575757575758</v>
      </c>
    </row>
    <row r="66" spans="1:62" ht="16.5" thickBot="1" x14ac:dyDescent="0.35">
      <c r="A66" s="355"/>
      <c r="B66" s="353"/>
      <c r="C66" s="353"/>
      <c r="D66" s="353" t="s">
        <v>1347</v>
      </c>
      <c r="E66" s="353"/>
      <c r="F66" s="356">
        <f>SUM(F67:F72)</f>
        <v>22875</v>
      </c>
      <c r="G66" s="356">
        <f t="shared" ref="G66:BE66" si="21">SUM(G67:G72)</f>
        <v>696</v>
      </c>
      <c r="H66" s="356">
        <f t="shared" si="21"/>
        <v>537</v>
      </c>
      <c r="I66" s="356">
        <f t="shared" si="21"/>
        <v>450</v>
      </c>
      <c r="J66" s="356">
        <f t="shared" si="21"/>
        <v>500</v>
      </c>
      <c r="K66" s="356">
        <f t="shared" si="21"/>
        <v>469</v>
      </c>
      <c r="L66" s="356">
        <f t="shared" si="21"/>
        <v>482</v>
      </c>
      <c r="M66" s="356">
        <f t="shared" si="21"/>
        <v>477</v>
      </c>
      <c r="N66" s="356">
        <f t="shared" si="21"/>
        <v>457</v>
      </c>
      <c r="O66" s="356">
        <f t="shared" si="21"/>
        <v>485</v>
      </c>
      <c r="P66" s="356">
        <f t="shared" si="21"/>
        <v>496</v>
      </c>
      <c r="Q66" s="356">
        <f t="shared" si="21"/>
        <v>504</v>
      </c>
      <c r="R66" s="356">
        <f t="shared" si="21"/>
        <v>511</v>
      </c>
      <c r="S66" s="356">
        <f t="shared" si="21"/>
        <v>443</v>
      </c>
      <c r="T66" s="356">
        <f t="shared" si="21"/>
        <v>483</v>
      </c>
      <c r="U66" s="356">
        <f t="shared" si="21"/>
        <v>488</v>
      </c>
      <c r="V66" s="356">
        <f t="shared" si="21"/>
        <v>461</v>
      </c>
      <c r="W66" s="356">
        <f t="shared" si="21"/>
        <v>452</v>
      </c>
      <c r="X66" s="356">
        <f t="shared" si="21"/>
        <v>431</v>
      </c>
      <c r="Y66" s="356">
        <f t="shared" si="21"/>
        <v>456</v>
      </c>
      <c r="Z66" s="356">
        <f t="shared" si="21"/>
        <v>429</v>
      </c>
      <c r="AA66" s="356">
        <f t="shared" si="21"/>
        <v>2255</v>
      </c>
      <c r="AB66" s="356">
        <f t="shared" si="21"/>
        <v>1739</v>
      </c>
      <c r="AC66" s="356">
        <f t="shared" si="21"/>
        <v>1517</v>
      </c>
      <c r="AD66" s="356">
        <f t="shared" si="21"/>
        <v>1517</v>
      </c>
      <c r="AE66" s="356">
        <f t="shared" si="21"/>
        <v>1560</v>
      </c>
      <c r="AF66" s="356">
        <f t="shared" si="21"/>
        <v>1287</v>
      </c>
      <c r="AG66" s="356">
        <f t="shared" si="21"/>
        <v>894</v>
      </c>
      <c r="AH66" s="356">
        <f t="shared" si="21"/>
        <v>768</v>
      </c>
      <c r="AI66" s="356">
        <f t="shared" si="21"/>
        <v>583</v>
      </c>
      <c r="AJ66" s="356">
        <f t="shared" si="21"/>
        <v>411</v>
      </c>
      <c r="AK66" s="356">
        <f t="shared" si="21"/>
        <v>297</v>
      </c>
      <c r="AL66" s="356">
        <f t="shared" si="21"/>
        <v>171</v>
      </c>
      <c r="AM66" s="356">
        <f t="shared" si="21"/>
        <v>91</v>
      </c>
      <c r="AN66" s="356">
        <f t="shared" si="21"/>
        <v>78</v>
      </c>
      <c r="AO66" s="356">
        <f t="shared" si="21"/>
        <v>46</v>
      </c>
      <c r="AP66" s="356">
        <f t="shared" si="21"/>
        <v>377</v>
      </c>
      <c r="AQ66" s="356">
        <f t="shared" si="21"/>
        <v>319</v>
      </c>
      <c r="AR66" s="356">
        <f t="shared" si="21"/>
        <v>851</v>
      </c>
      <c r="AS66" s="356">
        <f t="shared" si="21"/>
        <v>12035</v>
      </c>
      <c r="AT66" s="356">
        <f t="shared" si="21"/>
        <v>1246</v>
      </c>
      <c r="AU66" s="356">
        <f t="shared" si="21"/>
        <v>1067</v>
      </c>
      <c r="AV66" s="356">
        <f t="shared" si="21"/>
        <v>5513</v>
      </c>
      <c r="AW66" s="444">
        <f t="shared" si="2"/>
        <v>3094.1130054644809</v>
      </c>
      <c r="AX66" s="444">
        <f t="shared" si="3"/>
        <v>5190.1759562841526</v>
      </c>
      <c r="AY66" s="444">
        <f>+SUM(Y66:AK66) *BI66/100</f>
        <v>7214.6865573770483</v>
      </c>
      <c r="AZ66" s="444">
        <f t="shared" si="4"/>
        <v>1397.375300546448</v>
      </c>
      <c r="BA66" s="444">
        <f t="shared" si="5"/>
        <v>2656</v>
      </c>
      <c r="BB66" s="493">
        <f t="shared" si="6"/>
        <v>2748.5027322404371</v>
      </c>
      <c r="BC66" s="493">
        <f t="shared" si="7"/>
        <v>13416</v>
      </c>
      <c r="BD66" s="493">
        <f t="shared" si="8"/>
        <v>13713</v>
      </c>
      <c r="BE66" s="356">
        <f t="shared" si="21"/>
        <v>1081</v>
      </c>
      <c r="BF66" s="353"/>
      <c r="BG66" s="353"/>
      <c r="BH66" s="487"/>
      <c r="BI66" s="492">
        <f>+AS66*100/F66</f>
        <v>52.612021857923494</v>
      </c>
      <c r="BJ66" s="492">
        <f t="shared" si="9"/>
        <v>47.387978142076506</v>
      </c>
    </row>
    <row r="67" spans="1:62" ht="16.5" thickBot="1" x14ac:dyDescent="0.35">
      <c r="A67" s="295">
        <v>220803</v>
      </c>
      <c r="B67" s="296" t="s">
        <v>191</v>
      </c>
      <c r="C67" s="296" t="s">
        <v>968</v>
      </c>
      <c r="D67" s="297" t="s">
        <v>969</v>
      </c>
      <c r="E67" s="298">
        <v>77.55130434782609</v>
      </c>
      <c r="F67" s="358">
        <f t="shared" ref="F67:F72" si="22">SUM(G67:AN67)</f>
        <v>17746</v>
      </c>
      <c r="G67" s="299">
        <v>540</v>
      </c>
      <c r="H67" s="299">
        <v>416</v>
      </c>
      <c r="I67" s="299">
        <v>349</v>
      </c>
      <c r="J67" s="299">
        <v>388</v>
      </c>
      <c r="K67" s="299">
        <v>363</v>
      </c>
      <c r="L67" s="299">
        <v>375</v>
      </c>
      <c r="M67" s="299">
        <v>370</v>
      </c>
      <c r="N67" s="299">
        <v>354</v>
      </c>
      <c r="O67" s="299">
        <v>376</v>
      </c>
      <c r="P67" s="299">
        <v>384</v>
      </c>
      <c r="Q67" s="299">
        <v>392</v>
      </c>
      <c r="R67" s="299">
        <v>396</v>
      </c>
      <c r="S67" s="299">
        <v>344</v>
      </c>
      <c r="T67" s="299">
        <v>375</v>
      </c>
      <c r="U67" s="299">
        <v>379</v>
      </c>
      <c r="V67" s="299">
        <v>357</v>
      </c>
      <c r="W67" s="299">
        <v>351</v>
      </c>
      <c r="X67" s="299">
        <v>334</v>
      </c>
      <c r="Y67" s="299">
        <v>354</v>
      </c>
      <c r="Z67" s="299">
        <v>333</v>
      </c>
      <c r="AA67" s="299">
        <v>1750</v>
      </c>
      <c r="AB67" s="299">
        <v>1348</v>
      </c>
      <c r="AC67" s="299">
        <v>1176</v>
      </c>
      <c r="AD67" s="299">
        <v>1176</v>
      </c>
      <c r="AE67" s="299">
        <v>1211</v>
      </c>
      <c r="AF67" s="299">
        <v>998</v>
      </c>
      <c r="AG67" s="299">
        <v>694</v>
      </c>
      <c r="AH67" s="299">
        <v>597</v>
      </c>
      <c r="AI67" s="299">
        <v>453</v>
      </c>
      <c r="AJ67" s="299">
        <v>318</v>
      </c>
      <c r="AK67" s="299">
        <v>232</v>
      </c>
      <c r="AL67" s="299">
        <v>132</v>
      </c>
      <c r="AM67" s="299">
        <v>71</v>
      </c>
      <c r="AN67" s="299">
        <v>60</v>
      </c>
      <c r="AO67" s="299">
        <v>35</v>
      </c>
      <c r="AP67" s="299">
        <v>293</v>
      </c>
      <c r="AQ67" s="299">
        <v>247</v>
      </c>
      <c r="AR67" s="299">
        <v>659</v>
      </c>
      <c r="AS67" s="299">
        <v>9334</v>
      </c>
      <c r="AT67" s="299">
        <v>966</v>
      </c>
      <c r="AU67" s="299">
        <v>827</v>
      </c>
      <c r="AV67" s="299">
        <v>4276</v>
      </c>
      <c r="AW67" s="444">
        <f t="shared" si="2"/>
        <v>2398.984221796461</v>
      </c>
      <c r="AX67" s="444">
        <f t="shared" si="3"/>
        <v>4025.3072241631917</v>
      </c>
      <c r="AY67" s="444">
        <f>+SUM(Y67:AK67) *BI67/100</f>
        <v>5596.4025695931477</v>
      </c>
      <c r="AZ67" s="444">
        <f t="shared" si="4"/>
        <v>1084.5659867012284</v>
      </c>
      <c r="BA67" s="444">
        <f t="shared" si="5"/>
        <v>2062</v>
      </c>
      <c r="BB67" s="493">
        <f t="shared" si="6"/>
        <v>2134.522483940043</v>
      </c>
      <c r="BC67" s="493">
        <f t="shared" si="7"/>
        <v>10408</v>
      </c>
      <c r="BD67" s="493">
        <f t="shared" si="8"/>
        <v>10640</v>
      </c>
      <c r="BE67" s="299">
        <v>840</v>
      </c>
      <c r="BF67" s="359" t="s">
        <v>72</v>
      </c>
      <c r="BG67" s="360" t="s">
        <v>970</v>
      </c>
      <c r="BH67" s="486" t="s">
        <v>971</v>
      </c>
      <c r="BI67" s="492">
        <f>+AS67*100/F67</f>
        <v>52.597768511213793</v>
      </c>
      <c r="BJ67" s="492">
        <f t="shared" si="9"/>
        <v>47.402231488786207</v>
      </c>
    </row>
    <row r="68" spans="1:62" ht="16.5" thickBot="1" x14ac:dyDescent="0.35">
      <c r="A68" s="295">
        <v>220803</v>
      </c>
      <c r="B68" s="296" t="s">
        <v>204</v>
      </c>
      <c r="C68" s="296" t="s">
        <v>972</v>
      </c>
      <c r="D68" s="297" t="s">
        <v>973</v>
      </c>
      <c r="E68" s="298">
        <v>2.0730434782608698</v>
      </c>
      <c r="F68" s="358">
        <f t="shared" si="22"/>
        <v>473</v>
      </c>
      <c r="G68" s="299">
        <v>14</v>
      </c>
      <c r="H68" s="299">
        <v>11</v>
      </c>
      <c r="I68" s="299">
        <v>9</v>
      </c>
      <c r="J68" s="299">
        <v>10</v>
      </c>
      <c r="K68" s="299">
        <v>10</v>
      </c>
      <c r="L68" s="299">
        <v>10</v>
      </c>
      <c r="M68" s="299">
        <v>10</v>
      </c>
      <c r="N68" s="299">
        <v>9</v>
      </c>
      <c r="O68" s="299">
        <v>10</v>
      </c>
      <c r="P68" s="299">
        <v>10</v>
      </c>
      <c r="Q68" s="299">
        <v>10</v>
      </c>
      <c r="R68" s="299">
        <v>11</v>
      </c>
      <c r="S68" s="299">
        <v>9</v>
      </c>
      <c r="T68" s="299">
        <v>10</v>
      </c>
      <c r="U68" s="299">
        <v>10</v>
      </c>
      <c r="V68" s="299">
        <v>10</v>
      </c>
      <c r="W68" s="299">
        <v>9</v>
      </c>
      <c r="X68" s="299">
        <v>9</v>
      </c>
      <c r="Y68" s="299">
        <v>9</v>
      </c>
      <c r="Z68" s="299">
        <v>9</v>
      </c>
      <c r="AA68" s="299">
        <v>47</v>
      </c>
      <c r="AB68" s="299">
        <v>36</v>
      </c>
      <c r="AC68" s="299">
        <v>31</v>
      </c>
      <c r="AD68" s="299">
        <v>31</v>
      </c>
      <c r="AE68" s="299">
        <v>32</v>
      </c>
      <c r="AF68" s="299">
        <v>27</v>
      </c>
      <c r="AG68" s="299">
        <v>19</v>
      </c>
      <c r="AH68" s="299">
        <v>16</v>
      </c>
      <c r="AI68" s="299">
        <v>12</v>
      </c>
      <c r="AJ68" s="299">
        <v>9</v>
      </c>
      <c r="AK68" s="299">
        <v>6</v>
      </c>
      <c r="AL68" s="299">
        <v>4</v>
      </c>
      <c r="AM68" s="299">
        <v>2</v>
      </c>
      <c r="AN68" s="299">
        <v>2</v>
      </c>
      <c r="AO68" s="299">
        <v>1</v>
      </c>
      <c r="AP68" s="299">
        <v>8</v>
      </c>
      <c r="AQ68" s="299">
        <v>7</v>
      </c>
      <c r="AR68" s="299">
        <v>18</v>
      </c>
      <c r="AS68" s="299">
        <v>249</v>
      </c>
      <c r="AT68" s="299">
        <v>26</v>
      </c>
      <c r="AU68" s="299">
        <v>22</v>
      </c>
      <c r="AV68" s="299">
        <v>114</v>
      </c>
      <c r="AW68" s="444">
        <f t="shared" si="2"/>
        <v>63.697674418604649</v>
      </c>
      <c r="AX68" s="444">
        <f t="shared" si="3"/>
        <v>107.39112050739958</v>
      </c>
      <c r="AY68" s="444">
        <f>+SUM(Y68:AK68) *BI68/100</f>
        <v>149.50528541226214</v>
      </c>
      <c r="AZ68" s="444">
        <f t="shared" si="4"/>
        <v>29.479915433403804</v>
      </c>
      <c r="BA68" s="444">
        <f t="shared" si="5"/>
        <v>56</v>
      </c>
      <c r="BB68" s="493">
        <f t="shared" si="6"/>
        <v>57.302325581395351</v>
      </c>
      <c r="BC68" s="493">
        <f t="shared" si="7"/>
        <v>278</v>
      </c>
      <c r="BD68" s="493">
        <f t="shared" si="8"/>
        <v>284</v>
      </c>
      <c r="BE68" s="299">
        <v>22</v>
      </c>
      <c r="BF68" s="359" t="s">
        <v>72</v>
      </c>
      <c r="BG68" s="360" t="s">
        <v>970</v>
      </c>
      <c r="BH68" s="486" t="s">
        <v>974</v>
      </c>
      <c r="BI68" s="492">
        <f>+AS68*100/F68</f>
        <v>52.642706131078221</v>
      </c>
      <c r="BJ68" s="492">
        <f t="shared" si="9"/>
        <v>47.357293868921779</v>
      </c>
    </row>
    <row r="69" spans="1:62" ht="16.5" thickBot="1" x14ac:dyDescent="0.35">
      <c r="A69" s="295">
        <v>220803</v>
      </c>
      <c r="B69" s="296" t="s">
        <v>204</v>
      </c>
      <c r="C69" s="296" t="s">
        <v>975</v>
      </c>
      <c r="D69" s="297" t="s">
        <v>976</v>
      </c>
      <c r="E69" s="298">
        <v>4.1878260869565223</v>
      </c>
      <c r="F69" s="358">
        <f t="shared" si="22"/>
        <v>955</v>
      </c>
      <c r="G69" s="299">
        <v>29</v>
      </c>
      <c r="H69" s="299">
        <v>22</v>
      </c>
      <c r="I69" s="299">
        <v>19</v>
      </c>
      <c r="J69" s="299">
        <v>21</v>
      </c>
      <c r="K69" s="299">
        <v>20</v>
      </c>
      <c r="L69" s="299">
        <v>20</v>
      </c>
      <c r="M69" s="299">
        <v>20</v>
      </c>
      <c r="N69" s="299">
        <v>19</v>
      </c>
      <c r="O69" s="299">
        <v>20</v>
      </c>
      <c r="P69" s="299">
        <v>21</v>
      </c>
      <c r="Q69" s="299">
        <v>21</v>
      </c>
      <c r="R69" s="299">
        <v>21</v>
      </c>
      <c r="S69" s="299">
        <v>19</v>
      </c>
      <c r="T69" s="299">
        <v>20</v>
      </c>
      <c r="U69" s="299">
        <v>20</v>
      </c>
      <c r="V69" s="299">
        <v>19</v>
      </c>
      <c r="W69" s="299">
        <v>19</v>
      </c>
      <c r="X69" s="299">
        <v>18</v>
      </c>
      <c r="Y69" s="299">
        <v>19</v>
      </c>
      <c r="Z69" s="299">
        <v>18</v>
      </c>
      <c r="AA69" s="299">
        <v>94</v>
      </c>
      <c r="AB69" s="299">
        <v>73</v>
      </c>
      <c r="AC69" s="299">
        <v>64</v>
      </c>
      <c r="AD69" s="299">
        <v>64</v>
      </c>
      <c r="AE69" s="299">
        <v>65</v>
      </c>
      <c r="AF69" s="299">
        <v>54</v>
      </c>
      <c r="AG69" s="299">
        <v>37</v>
      </c>
      <c r="AH69" s="299">
        <v>32</v>
      </c>
      <c r="AI69" s="299">
        <v>24</v>
      </c>
      <c r="AJ69" s="299">
        <v>17</v>
      </c>
      <c r="AK69" s="299">
        <v>12</v>
      </c>
      <c r="AL69" s="299">
        <v>7</v>
      </c>
      <c r="AM69" s="299">
        <v>4</v>
      </c>
      <c r="AN69" s="299">
        <v>3</v>
      </c>
      <c r="AO69" s="299">
        <v>2</v>
      </c>
      <c r="AP69" s="299">
        <v>16</v>
      </c>
      <c r="AQ69" s="299">
        <v>13</v>
      </c>
      <c r="AR69" s="299">
        <v>36</v>
      </c>
      <c r="AS69" s="299">
        <v>504</v>
      </c>
      <c r="AT69" s="299">
        <v>52</v>
      </c>
      <c r="AU69" s="299">
        <v>45</v>
      </c>
      <c r="AV69" s="299">
        <v>231</v>
      </c>
      <c r="AW69" s="444">
        <f t="shared" si="2"/>
        <v>130.35392670157069</v>
      </c>
      <c r="AX69" s="444">
        <f t="shared" si="3"/>
        <v>217.96020942408376</v>
      </c>
      <c r="AY69" s="444">
        <f>+SUM(Y69:AK69) *BI69/100</f>
        <v>302.39999999999998</v>
      </c>
      <c r="AZ69" s="444">
        <f t="shared" si="4"/>
        <v>58.052356020942405</v>
      </c>
      <c r="BA69" s="444">
        <f t="shared" si="5"/>
        <v>110</v>
      </c>
      <c r="BB69" s="493">
        <f t="shared" si="6"/>
        <v>113.81256544502618</v>
      </c>
      <c r="BC69" s="493">
        <f t="shared" si="7"/>
        <v>561</v>
      </c>
      <c r="BD69" s="493">
        <f t="shared" si="8"/>
        <v>573</v>
      </c>
      <c r="BE69" s="299">
        <v>45</v>
      </c>
      <c r="BF69" s="359" t="s">
        <v>72</v>
      </c>
      <c r="BG69" s="360" t="s">
        <v>970</v>
      </c>
      <c r="BH69" s="486" t="s">
        <v>977</v>
      </c>
      <c r="BI69" s="492">
        <f>+AS69*100/F69</f>
        <v>52.774869109947645</v>
      </c>
      <c r="BJ69" s="492">
        <f t="shared" si="9"/>
        <v>47.225130890052355</v>
      </c>
    </row>
    <row r="70" spans="1:62" ht="16.5" thickBot="1" x14ac:dyDescent="0.35">
      <c r="A70" s="295">
        <v>220803</v>
      </c>
      <c r="B70" s="296" t="s">
        <v>204</v>
      </c>
      <c r="C70" s="296" t="s">
        <v>978</v>
      </c>
      <c r="D70" s="297" t="s">
        <v>979</v>
      </c>
      <c r="E70" s="298">
        <v>3.8330434782608696</v>
      </c>
      <c r="F70" s="358">
        <f t="shared" si="22"/>
        <v>876</v>
      </c>
      <c r="G70" s="299">
        <v>27</v>
      </c>
      <c r="H70" s="299">
        <v>21</v>
      </c>
      <c r="I70" s="299">
        <v>17</v>
      </c>
      <c r="J70" s="299">
        <v>19</v>
      </c>
      <c r="K70" s="299">
        <v>18</v>
      </c>
      <c r="L70" s="299">
        <v>18</v>
      </c>
      <c r="M70" s="299">
        <v>18</v>
      </c>
      <c r="N70" s="299">
        <v>18</v>
      </c>
      <c r="O70" s="299">
        <v>19</v>
      </c>
      <c r="P70" s="299">
        <v>19</v>
      </c>
      <c r="Q70" s="299">
        <v>19</v>
      </c>
      <c r="R70" s="299">
        <v>20</v>
      </c>
      <c r="S70" s="299">
        <v>17</v>
      </c>
      <c r="T70" s="299">
        <v>19</v>
      </c>
      <c r="U70" s="299">
        <v>19</v>
      </c>
      <c r="V70" s="299">
        <v>18</v>
      </c>
      <c r="W70" s="299">
        <v>17</v>
      </c>
      <c r="X70" s="299">
        <v>17</v>
      </c>
      <c r="Y70" s="299">
        <v>17</v>
      </c>
      <c r="Z70" s="299">
        <v>16</v>
      </c>
      <c r="AA70" s="299">
        <v>86</v>
      </c>
      <c r="AB70" s="299">
        <v>67</v>
      </c>
      <c r="AC70" s="299">
        <v>58</v>
      </c>
      <c r="AD70" s="299">
        <v>58</v>
      </c>
      <c r="AE70" s="299">
        <v>60</v>
      </c>
      <c r="AF70" s="299">
        <v>49</v>
      </c>
      <c r="AG70" s="299">
        <v>34</v>
      </c>
      <c r="AH70" s="299">
        <v>29</v>
      </c>
      <c r="AI70" s="299">
        <v>22</v>
      </c>
      <c r="AJ70" s="299">
        <v>16</v>
      </c>
      <c r="AK70" s="299">
        <v>11</v>
      </c>
      <c r="AL70" s="299">
        <v>7</v>
      </c>
      <c r="AM70" s="299">
        <v>3</v>
      </c>
      <c r="AN70" s="299">
        <v>3</v>
      </c>
      <c r="AO70" s="299">
        <v>2</v>
      </c>
      <c r="AP70" s="299">
        <v>14</v>
      </c>
      <c r="AQ70" s="299">
        <v>12</v>
      </c>
      <c r="AR70" s="299">
        <v>33</v>
      </c>
      <c r="AS70" s="299">
        <v>461</v>
      </c>
      <c r="AT70" s="299">
        <v>48</v>
      </c>
      <c r="AU70" s="299">
        <v>41</v>
      </c>
      <c r="AV70" s="299">
        <v>211</v>
      </c>
      <c r="AW70" s="444">
        <f t="shared" si="2"/>
        <v>118.40753424657534</v>
      </c>
      <c r="AX70" s="444">
        <f t="shared" si="3"/>
        <v>198.39840182648402</v>
      </c>
      <c r="AY70" s="444">
        <f>+SUM(Y70:AK70) *BI70/100</f>
        <v>275.23173515981739</v>
      </c>
      <c r="AZ70" s="444">
        <f t="shared" si="4"/>
        <v>53.151826484018265</v>
      </c>
      <c r="BA70" s="444">
        <f t="shared" si="5"/>
        <v>101</v>
      </c>
      <c r="BB70" s="493">
        <f t="shared" si="6"/>
        <v>104.69748858447488</v>
      </c>
      <c r="BC70" s="493">
        <f t="shared" si="7"/>
        <v>512</v>
      </c>
      <c r="BD70" s="493">
        <f t="shared" si="8"/>
        <v>523</v>
      </c>
      <c r="BE70" s="299">
        <v>41</v>
      </c>
      <c r="BF70" s="359" t="s">
        <v>72</v>
      </c>
      <c r="BG70" s="360" t="s">
        <v>970</v>
      </c>
      <c r="BH70" s="486" t="s">
        <v>980</v>
      </c>
      <c r="BI70" s="492">
        <f>+AS70*100/F70</f>
        <v>52.625570776255707</v>
      </c>
      <c r="BJ70" s="492">
        <f t="shared" si="9"/>
        <v>47.374429223744293</v>
      </c>
    </row>
    <row r="71" spans="1:62" ht="16.5" thickBot="1" x14ac:dyDescent="0.35">
      <c r="A71" s="295">
        <v>220804</v>
      </c>
      <c r="B71" s="296" t="s">
        <v>204</v>
      </c>
      <c r="C71" s="296" t="s">
        <v>981</v>
      </c>
      <c r="D71" s="297" t="s">
        <v>982</v>
      </c>
      <c r="E71" s="298">
        <v>10.212173913043477</v>
      </c>
      <c r="F71" s="358">
        <f t="shared" si="22"/>
        <v>2335</v>
      </c>
      <c r="G71" s="299">
        <v>71</v>
      </c>
      <c r="H71" s="299">
        <v>55</v>
      </c>
      <c r="I71" s="299">
        <v>46</v>
      </c>
      <c r="J71" s="299">
        <v>51</v>
      </c>
      <c r="K71" s="299">
        <v>48</v>
      </c>
      <c r="L71" s="299">
        <v>49</v>
      </c>
      <c r="M71" s="299">
        <v>49</v>
      </c>
      <c r="N71" s="299">
        <v>47</v>
      </c>
      <c r="O71" s="299">
        <v>50</v>
      </c>
      <c r="P71" s="299">
        <v>51</v>
      </c>
      <c r="Q71" s="299">
        <v>51</v>
      </c>
      <c r="R71" s="299">
        <v>52</v>
      </c>
      <c r="S71" s="299">
        <v>45</v>
      </c>
      <c r="T71" s="299">
        <v>49</v>
      </c>
      <c r="U71" s="299">
        <v>50</v>
      </c>
      <c r="V71" s="299">
        <v>47</v>
      </c>
      <c r="W71" s="299">
        <v>46</v>
      </c>
      <c r="X71" s="299">
        <v>44</v>
      </c>
      <c r="Y71" s="299">
        <v>47</v>
      </c>
      <c r="Z71" s="299">
        <v>44</v>
      </c>
      <c r="AA71" s="299">
        <v>230</v>
      </c>
      <c r="AB71" s="299">
        <v>178</v>
      </c>
      <c r="AC71" s="299">
        <v>155</v>
      </c>
      <c r="AD71" s="299">
        <v>155</v>
      </c>
      <c r="AE71" s="299">
        <v>159</v>
      </c>
      <c r="AF71" s="299">
        <v>131</v>
      </c>
      <c r="AG71" s="299">
        <v>91</v>
      </c>
      <c r="AH71" s="299">
        <v>78</v>
      </c>
      <c r="AI71" s="299">
        <v>60</v>
      </c>
      <c r="AJ71" s="299">
        <v>42</v>
      </c>
      <c r="AK71" s="299">
        <v>30</v>
      </c>
      <c r="AL71" s="299">
        <v>17</v>
      </c>
      <c r="AM71" s="299">
        <v>9</v>
      </c>
      <c r="AN71" s="299">
        <v>8</v>
      </c>
      <c r="AO71" s="299">
        <v>5</v>
      </c>
      <c r="AP71" s="299">
        <v>38</v>
      </c>
      <c r="AQ71" s="299">
        <v>33</v>
      </c>
      <c r="AR71" s="299">
        <v>87</v>
      </c>
      <c r="AS71" s="299">
        <v>1229</v>
      </c>
      <c r="AT71" s="299">
        <v>127</v>
      </c>
      <c r="AU71" s="299">
        <v>109</v>
      </c>
      <c r="AV71" s="299">
        <v>563</v>
      </c>
      <c r="AW71" s="444">
        <f t="shared" ref="AW71:AW110" si="23">+SUM(AC71:AF71)*BI71/100</f>
        <v>315.80299785867237</v>
      </c>
      <c r="AX71" s="444">
        <f t="shared" ref="AX71:AX110" si="24">+SUM(AB71:AI71)*BI71/100</f>
        <v>530.02269807280516</v>
      </c>
      <c r="AY71" s="444">
        <f t="shared" ref="AY71:AY110" si="25">+SUM(Y71:AK71) *BI71/100</f>
        <v>736.87366167023561</v>
      </c>
      <c r="AZ71" s="444">
        <f t="shared" ref="AZ71:AZ110" si="26">+SUM(AG71:AJ71)*BI71/100</f>
        <v>142.63768736616703</v>
      </c>
      <c r="BA71" s="444">
        <f t="shared" ref="BA71:BA110" si="27">+SUM(AG71:AJ71)</f>
        <v>271</v>
      </c>
      <c r="BB71" s="493">
        <f t="shared" ref="BB71:BB110" si="28">+SUM(AE71:AK71)*BJ71/100</f>
        <v>279.93404710920771</v>
      </c>
      <c r="BC71" s="493">
        <f t="shared" ref="BC71:BC110" si="29">+SUM(Y71:AJ71)</f>
        <v>1370</v>
      </c>
      <c r="BD71" s="493">
        <f t="shared" ref="BD71:BD110" si="30">+SUM(Y71:AK71)</f>
        <v>1400</v>
      </c>
      <c r="BE71" s="299">
        <v>110</v>
      </c>
      <c r="BF71" s="359" t="s">
        <v>72</v>
      </c>
      <c r="BG71" s="360" t="s">
        <v>970</v>
      </c>
      <c r="BH71" s="486" t="s">
        <v>983</v>
      </c>
      <c r="BI71" s="492">
        <f t="shared" ref="BI71:BI110" si="31">+AS71*100/F71</f>
        <v>52.633832976445397</v>
      </c>
      <c r="BJ71" s="492">
        <f t="shared" ref="BJ71:BJ110" si="32">100-BI71</f>
        <v>47.366167023554603</v>
      </c>
    </row>
    <row r="72" spans="1:62" ht="16.5" thickBot="1" x14ac:dyDescent="0.35">
      <c r="A72" s="364">
        <v>220804</v>
      </c>
      <c r="B72" s="296" t="s">
        <v>204</v>
      </c>
      <c r="C72" s="296" t="s">
        <v>984</v>
      </c>
      <c r="D72" s="365" t="s">
        <v>985</v>
      </c>
      <c r="E72" s="298">
        <v>2.1426086956521742</v>
      </c>
      <c r="F72" s="358">
        <f t="shared" si="22"/>
        <v>490</v>
      </c>
      <c r="G72" s="299">
        <v>15</v>
      </c>
      <c r="H72" s="299">
        <v>12</v>
      </c>
      <c r="I72" s="299">
        <v>10</v>
      </c>
      <c r="J72" s="299">
        <v>11</v>
      </c>
      <c r="K72" s="299">
        <v>10</v>
      </c>
      <c r="L72" s="299">
        <v>10</v>
      </c>
      <c r="M72" s="299">
        <v>10</v>
      </c>
      <c r="N72" s="299">
        <v>10</v>
      </c>
      <c r="O72" s="299">
        <v>10</v>
      </c>
      <c r="P72" s="299">
        <v>11</v>
      </c>
      <c r="Q72" s="299">
        <v>11</v>
      </c>
      <c r="R72" s="299">
        <v>11</v>
      </c>
      <c r="S72" s="299">
        <v>9</v>
      </c>
      <c r="T72" s="299">
        <v>10</v>
      </c>
      <c r="U72" s="299">
        <v>10</v>
      </c>
      <c r="V72" s="299">
        <v>10</v>
      </c>
      <c r="W72" s="299">
        <v>10</v>
      </c>
      <c r="X72" s="299">
        <v>9</v>
      </c>
      <c r="Y72" s="299">
        <v>10</v>
      </c>
      <c r="Z72" s="299">
        <v>9</v>
      </c>
      <c r="AA72" s="299">
        <v>48</v>
      </c>
      <c r="AB72" s="299">
        <v>37</v>
      </c>
      <c r="AC72" s="299">
        <v>33</v>
      </c>
      <c r="AD72" s="299">
        <v>33</v>
      </c>
      <c r="AE72" s="299">
        <v>33</v>
      </c>
      <c r="AF72" s="299">
        <v>28</v>
      </c>
      <c r="AG72" s="299">
        <v>19</v>
      </c>
      <c r="AH72" s="299">
        <v>16</v>
      </c>
      <c r="AI72" s="299">
        <v>12</v>
      </c>
      <c r="AJ72" s="299">
        <v>9</v>
      </c>
      <c r="AK72" s="299">
        <v>6</v>
      </c>
      <c r="AL72" s="299">
        <v>4</v>
      </c>
      <c r="AM72" s="299">
        <v>2</v>
      </c>
      <c r="AN72" s="299">
        <v>2</v>
      </c>
      <c r="AO72" s="299">
        <v>1</v>
      </c>
      <c r="AP72" s="299">
        <v>8</v>
      </c>
      <c r="AQ72" s="299">
        <v>7</v>
      </c>
      <c r="AR72" s="299">
        <v>18</v>
      </c>
      <c r="AS72" s="299">
        <v>258</v>
      </c>
      <c r="AT72" s="299">
        <v>27</v>
      </c>
      <c r="AU72" s="299">
        <v>23</v>
      </c>
      <c r="AV72" s="299">
        <v>118</v>
      </c>
      <c r="AW72" s="444">
        <f t="shared" si="23"/>
        <v>66.869387755102039</v>
      </c>
      <c r="AX72" s="444">
        <f t="shared" si="24"/>
        <v>111.09795918367347</v>
      </c>
      <c r="AY72" s="444">
        <f t="shared" si="25"/>
        <v>154.27346938775511</v>
      </c>
      <c r="AZ72" s="444">
        <f t="shared" si="26"/>
        <v>29.485714285714284</v>
      </c>
      <c r="BA72" s="444">
        <f t="shared" si="27"/>
        <v>56</v>
      </c>
      <c r="BB72" s="493">
        <f t="shared" si="28"/>
        <v>58.236734693877551</v>
      </c>
      <c r="BC72" s="493">
        <f t="shared" si="29"/>
        <v>287</v>
      </c>
      <c r="BD72" s="493">
        <f t="shared" si="30"/>
        <v>293</v>
      </c>
      <c r="BE72" s="299">
        <v>23</v>
      </c>
      <c r="BF72" s="359" t="s">
        <v>72</v>
      </c>
      <c r="BG72" s="360" t="s">
        <v>970</v>
      </c>
      <c r="BH72" s="486" t="s">
        <v>986</v>
      </c>
      <c r="BI72" s="492">
        <f t="shared" si="31"/>
        <v>52.653061224489797</v>
      </c>
      <c r="BJ72" s="492">
        <f t="shared" si="32"/>
        <v>47.346938775510203</v>
      </c>
    </row>
    <row r="73" spans="1:62" ht="16.5" thickBot="1" x14ac:dyDescent="0.35">
      <c r="A73" s="355"/>
      <c r="B73" s="353"/>
      <c r="C73" s="353"/>
      <c r="D73" s="353" t="s">
        <v>1348</v>
      </c>
      <c r="E73" s="353"/>
      <c r="F73" s="356">
        <f>SUM(F74:F80)</f>
        <v>32070</v>
      </c>
      <c r="G73" s="356">
        <f t="shared" ref="G73:BE73" si="33">SUM(G74:G80)</f>
        <v>617</v>
      </c>
      <c r="H73" s="356">
        <f t="shared" si="33"/>
        <v>655</v>
      </c>
      <c r="I73" s="356">
        <f t="shared" si="33"/>
        <v>670</v>
      </c>
      <c r="J73" s="356">
        <f t="shared" si="33"/>
        <v>712</v>
      </c>
      <c r="K73" s="356">
        <f t="shared" si="33"/>
        <v>667</v>
      </c>
      <c r="L73" s="356">
        <f t="shared" si="33"/>
        <v>680</v>
      </c>
      <c r="M73" s="356">
        <f t="shared" si="33"/>
        <v>658</v>
      </c>
      <c r="N73" s="356">
        <f t="shared" si="33"/>
        <v>668</v>
      </c>
      <c r="O73" s="356">
        <f t="shared" si="33"/>
        <v>657</v>
      </c>
      <c r="P73" s="356">
        <f t="shared" si="33"/>
        <v>667</v>
      </c>
      <c r="Q73" s="356">
        <f t="shared" si="33"/>
        <v>667</v>
      </c>
      <c r="R73" s="356">
        <f t="shared" si="33"/>
        <v>629</v>
      </c>
      <c r="S73" s="356">
        <f t="shared" si="33"/>
        <v>612</v>
      </c>
      <c r="T73" s="356">
        <f t="shared" si="33"/>
        <v>601</v>
      </c>
      <c r="U73" s="356">
        <f t="shared" si="33"/>
        <v>604</v>
      </c>
      <c r="V73" s="356">
        <f t="shared" si="33"/>
        <v>598</v>
      </c>
      <c r="W73" s="356">
        <f t="shared" si="33"/>
        <v>560</v>
      </c>
      <c r="X73" s="356">
        <f t="shared" si="33"/>
        <v>532</v>
      </c>
      <c r="Y73" s="356">
        <f t="shared" si="33"/>
        <v>550</v>
      </c>
      <c r="Z73" s="356">
        <f t="shared" si="33"/>
        <v>563</v>
      </c>
      <c r="AA73" s="356">
        <f t="shared" si="33"/>
        <v>2700</v>
      </c>
      <c r="AB73" s="356">
        <f t="shared" si="33"/>
        <v>2433</v>
      </c>
      <c r="AC73" s="356">
        <f t="shared" si="33"/>
        <v>2137</v>
      </c>
      <c r="AD73" s="356">
        <f t="shared" si="33"/>
        <v>2297</v>
      </c>
      <c r="AE73" s="356">
        <f t="shared" si="33"/>
        <v>2231</v>
      </c>
      <c r="AF73" s="356">
        <f t="shared" si="33"/>
        <v>1930</v>
      </c>
      <c r="AG73" s="356">
        <f t="shared" si="33"/>
        <v>1600</v>
      </c>
      <c r="AH73" s="356">
        <f t="shared" si="33"/>
        <v>1342</v>
      </c>
      <c r="AI73" s="356">
        <f t="shared" si="33"/>
        <v>1051</v>
      </c>
      <c r="AJ73" s="356">
        <f t="shared" si="33"/>
        <v>727</v>
      </c>
      <c r="AK73" s="356">
        <f t="shared" si="33"/>
        <v>484</v>
      </c>
      <c r="AL73" s="356">
        <f t="shared" si="33"/>
        <v>271</v>
      </c>
      <c r="AM73" s="356">
        <f t="shared" si="33"/>
        <v>173</v>
      </c>
      <c r="AN73" s="356">
        <f t="shared" si="33"/>
        <v>127</v>
      </c>
      <c r="AO73" s="356">
        <f t="shared" si="33"/>
        <v>45</v>
      </c>
      <c r="AP73" s="356">
        <f t="shared" si="33"/>
        <v>301</v>
      </c>
      <c r="AQ73" s="356">
        <f t="shared" si="33"/>
        <v>317</v>
      </c>
      <c r="AR73" s="356">
        <f t="shared" si="33"/>
        <v>753</v>
      </c>
      <c r="AS73" s="356">
        <f t="shared" si="33"/>
        <v>15375</v>
      </c>
      <c r="AT73" s="356">
        <f t="shared" si="33"/>
        <v>1575</v>
      </c>
      <c r="AU73" s="356">
        <f t="shared" si="33"/>
        <v>1361</v>
      </c>
      <c r="AV73" s="356">
        <f t="shared" si="33"/>
        <v>6497</v>
      </c>
      <c r="AW73" s="444">
        <f t="shared" si="23"/>
        <v>4120.61506080449</v>
      </c>
      <c r="AX73" s="444">
        <f t="shared" si="24"/>
        <v>7201.3681010289993</v>
      </c>
      <c r="AY73" s="444">
        <f t="shared" si="25"/>
        <v>9609.9742750233872</v>
      </c>
      <c r="AZ73" s="444">
        <f t="shared" si="26"/>
        <v>2262.8624883068287</v>
      </c>
      <c r="BA73" s="444">
        <f t="shared" si="27"/>
        <v>4720</v>
      </c>
      <c r="BB73" s="493">
        <f t="shared" si="28"/>
        <v>4875.2315247895231</v>
      </c>
      <c r="BC73" s="493">
        <f t="shared" si="29"/>
        <v>19561</v>
      </c>
      <c r="BD73" s="493">
        <f t="shared" si="30"/>
        <v>20045</v>
      </c>
      <c r="BE73" s="356">
        <f t="shared" si="33"/>
        <v>1027</v>
      </c>
      <c r="BF73" s="353"/>
      <c r="BG73" s="353"/>
      <c r="BH73" s="487"/>
      <c r="BI73" s="492">
        <f t="shared" si="31"/>
        <v>47.94200187090739</v>
      </c>
      <c r="BJ73" s="492">
        <f t="shared" si="32"/>
        <v>52.05799812909261</v>
      </c>
    </row>
    <row r="74" spans="1:62" ht="16.5" thickBot="1" x14ac:dyDescent="0.35">
      <c r="A74" s="295">
        <v>220804</v>
      </c>
      <c r="B74" s="296" t="s">
        <v>272</v>
      </c>
      <c r="C74" s="296" t="s">
        <v>987</v>
      </c>
      <c r="D74" s="297" t="s">
        <v>988</v>
      </c>
      <c r="E74" s="298">
        <v>49.934608468203365</v>
      </c>
      <c r="F74" s="358">
        <v>24096</v>
      </c>
      <c r="G74" s="299">
        <v>463</v>
      </c>
      <c r="H74" s="299">
        <v>491</v>
      </c>
      <c r="I74" s="299">
        <v>503</v>
      </c>
      <c r="J74" s="299">
        <v>535</v>
      </c>
      <c r="K74" s="299">
        <v>502</v>
      </c>
      <c r="L74" s="299">
        <v>512</v>
      </c>
      <c r="M74" s="299">
        <v>494</v>
      </c>
      <c r="N74" s="299">
        <v>502</v>
      </c>
      <c r="O74" s="299">
        <v>493</v>
      </c>
      <c r="P74" s="299">
        <v>502</v>
      </c>
      <c r="Q74" s="299">
        <v>502</v>
      </c>
      <c r="R74" s="299">
        <v>472</v>
      </c>
      <c r="S74" s="299">
        <v>462</v>
      </c>
      <c r="T74" s="299">
        <v>451</v>
      </c>
      <c r="U74" s="299">
        <v>454</v>
      </c>
      <c r="V74" s="299">
        <v>449</v>
      </c>
      <c r="W74" s="299">
        <v>421</v>
      </c>
      <c r="X74" s="299">
        <v>398</v>
      </c>
      <c r="Y74" s="299">
        <v>413</v>
      </c>
      <c r="Z74" s="299">
        <v>422</v>
      </c>
      <c r="AA74" s="299">
        <v>2029</v>
      </c>
      <c r="AB74" s="299">
        <v>1827</v>
      </c>
      <c r="AC74" s="299">
        <v>1606</v>
      </c>
      <c r="AD74" s="299">
        <v>1725</v>
      </c>
      <c r="AE74" s="299">
        <v>1676</v>
      </c>
      <c r="AF74" s="299">
        <v>1451</v>
      </c>
      <c r="AG74" s="299">
        <v>1202</v>
      </c>
      <c r="AH74" s="299">
        <v>1009</v>
      </c>
      <c r="AI74" s="299">
        <v>790</v>
      </c>
      <c r="AJ74" s="299">
        <v>546</v>
      </c>
      <c r="AK74" s="299">
        <v>364</v>
      </c>
      <c r="AL74" s="299">
        <v>204</v>
      </c>
      <c r="AM74" s="299">
        <v>130</v>
      </c>
      <c r="AN74" s="299">
        <v>96</v>
      </c>
      <c r="AO74" s="299">
        <v>33</v>
      </c>
      <c r="AP74" s="299">
        <v>226</v>
      </c>
      <c r="AQ74" s="299">
        <v>238</v>
      </c>
      <c r="AR74" s="299">
        <v>566</v>
      </c>
      <c r="AS74" s="299">
        <v>11551</v>
      </c>
      <c r="AT74" s="299">
        <v>1182</v>
      </c>
      <c r="AU74" s="299">
        <v>1021</v>
      </c>
      <c r="AV74" s="299">
        <v>4882</v>
      </c>
      <c r="AW74" s="444">
        <f t="shared" si="23"/>
        <v>3095.7983897742361</v>
      </c>
      <c r="AX74" s="444">
        <f t="shared" si="24"/>
        <v>5410.2168824701193</v>
      </c>
      <c r="AY74" s="444">
        <f t="shared" si="25"/>
        <v>7219.375</v>
      </c>
      <c r="AZ74" s="444">
        <f t="shared" si="26"/>
        <v>1700.3401809428949</v>
      </c>
      <c r="BA74" s="444">
        <f t="shared" si="27"/>
        <v>3547</v>
      </c>
      <c r="BB74" s="493">
        <f t="shared" si="28"/>
        <v>3664.164591633466</v>
      </c>
      <c r="BC74" s="493">
        <f t="shared" si="29"/>
        <v>14696</v>
      </c>
      <c r="BD74" s="493">
        <f t="shared" si="30"/>
        <v>15060</v>
      </c>
      <c r="BE74" s="299">
        <v>770</v>
      </c>
      <c r="BF74" s="359" t="s">
        <v>72</v>
      </c>
      <c r="BG74" s="360" t="s">
        <v>75</v>
      </c>
      <c r="BH74" s="486" t="s">
        <v>989</v>
      </c>
      <c r="BI74" s="492">
        <f t="shared" si="31"/>
        <v>47.937416998671978</v>
      </c>
      <c r="BJ74" s="492">
        <f t="shared" si="32"/>
        <v>52.062583001328022</v>
      </c>
    </row>
    <row r="75" spans="1:62" ht="16.5" thickBot="1" x14ac:dyDescent="0.35">
      <c r="A75" s="295">
        <v>220804</v>
      </c>
      <c r="B75" s="296" t="s">
        <v>204</v>
      </c>
      <c r="C75" s="296" t="s">
        <v>990</v>
      </c>
      <c r="D75" s="297" t="s">
        <v>991</v>
      </c>
      <c r="E75" s="298">
        <v>3.9500572175903219</v>
      </c>
      <c r="F75" s="358">
        <v>1908</v>
      </c>
      <c r="G75" s="299">
        <v>37</v>
      </c>
      <c r="H75" s="299">
        <v>39</v>
      </c>
      <c r="I75" s="299">
        <v>40</v>
      </c>
      <c r="J75" s="299">
        <v>42</v>
      </c>
      <c r="K75" s="299">
        <v>40</v>
      </c>
      <c r="L75" s="299">
        <v>40</v>
      </c>
      <c r="M75" s="299">
        <v>39</v>
      </c>
      <c r="N75" s="299">
        <v>40</v>
      </c>
      <c r="O75" s="299">
        <v>39</v>
      </c>
      <c r="P75" s="299">
        <v>40</v>
      </c>
      <c r="Q75" s="299">
        <v>40</v>
      </c>
      <c r="R75" s="299">
        <v>37</v>
      </c>
      <c r="S75" s="299">
        <v>36</v>
      </c>
      <c r="T75" s="299">
        <v>36</v>
      </c>
      <c r="U75" s="299">
        <v>36</v>
      </c>
      <c r="V75" s="299">
        <v>36</v>
      </c>
      <c r="W75" s="299">
        <v>33</v>
      </c>
      <c r="X75" s="299">
        <v>32</v>
      </c>
      <c r="Y75" s="299">
        <v>33</v>
      </c>
      <c r="Z75" s="299">
        <v>33</v>
      </c>
      <c r="AA75" s="299">
        <v>160</v>
      </c>
      <c r="AB75" s="299">
        <v>145</v>
      </c>
      <c r="AC75" s="299">
        <v>127</v>
      </c>
      <c r="AD75" s="299">
        <v>137</v>
      </c>
      <c r="AE75" s="299">
        <v>133</v>
      </c>
      <c r="AF75" s="299">
        <v>115</v>
      </c>
      <c r="AG75" s="299">
        <v>95</v>
      </c>
      <c r="AH75" s="299">
        <v>80</v>
      </c>
      <c r="AI75" s="299">
        <v>62</v>
      </c>
      <c r="AJ75" s="299">
        <v>43</v>
      </c>
      <c r="AK75" s="299">
        <v>29</v>
      </c>
      <c r="AL75" s="299">
        <v>16</v>
      </c>
      <c r="AM75" s="299">
        <v>10</v>
      </c>
      <c r="AN75" s="299">
        <v>8</v>
      </c>
      <c r="AO75" s="299">
        <v>3</v>
      </c>
      <c r="AP75" s="299">
        <v>18</v>
      </c>
      <c r="AQ75" s="299">
        <v>19</v>
      </c>
      <c r="AR75" s="299">
        <v>45</v>
      </c>
      <c r="AS75" s="299">
        <v>914</v>
      </c>
      <c r="AT75" s="299">
        <v>94</v>
      </c>
      <c r="AU75" s="299">
        <v>81</v>
      </c>
      <c r="AV75" s="299">
        <v>386</v>
      </c>
      <c r="AW75" s="444">
        <f t="shared" si="23"/>
        <v>245.26624737945494</v>
      </c>
      <c r="AX75" s="444">
        <f t="shared" si="24"/>
        <v>428.25786163522019</v>
      </c>
      <c r="AY75" s="444">
        <f t="shared" si="25"/>
        <v>571.01048218029359</v>
      </c>
      <c r="AZ75" s="444">
        <f t="shared" si="26"/>
        <v>134.12997903563942</v>
      </c>
      <c r="BA75" s="444">
        <f t="shared" si="27"/>
        <v>280</v>
      </c>
      <c r="BB75" s="493">
        <f t="shared" si="28"/>
        <v>290.17714884696016</v>
      </c>
      <c r="BC75" s="493">
        <f t="shared" si="29"/>
        <v>1163</v>
      </c>
      <c r="BD75" s="493">
        <f t="shared" si="30"/>
        <v>1192</v>
      </c>
      <c r="BE75" s="299">
        <v>61</v>
      </c>
      <c r="BF75" s="359" t="s">
        <v>72</v>
      </c>
      <c r="BG75" s="360" t="s">
        <v>75</v>
      </c>
      <c r="BH75" s="486" t="s">
        <v>992</v>
      </c>
      <c r="BI75" s="492">
        <f t="shared" si="31"/>
        <v>47.903563941299794</v>
      </c>
      <c r="BJ75" s="492">
        <f t="shared" si="32"/>
        <v>52.096436058700206</v>
      </c>
    </row>
    <row r="76" spans="1:62" ht="16.5" thickBot="1" x14ac:dyDescent="0.35">
      <c r="A76" s="295">
        <v>220804</v>
      </c>
      <c r="B76" s="296" t="s">
        <v>204</v>
      </c>
      <c r="C76" s="296" t="s">
        <v>993</v>
      </c>
      <c r="D76" s="297" t="s">
        <v>994</v>
      </c>
      <c r="E76" s="298">
        <v>4.82058198463299</v>
      </c>
      <c r="F76" s="358">
        <v>2327</v>
      </c>
      <c r="G76" s="299">
        <v>45</v>
      </c>
      <c r="H76" s="299">
        <v>48</v>
      </c>
      <c r="I76" s="299">
        <v>49</v>
      </c>
      <c r="J76" s="299">
        <v>52</v>
      </c>
      <c r="K76" s="299">
        <v>48</v>
      </c>
      <c r="L76" s="299">
        <v>49</v>
      </c>
      <c r="M76" s="299">
        <v>48</v>
      </c>
      <c r="N76" s="299">
        <v>48</v>
      </c>
      <c r="O76" s="299">
        <v>48</v>
      </c>
      <c r="P76" s="299">
        <v>48</v>
      </c>
      <c r="Q76" s="299">
        <v>48</v>
      </c>
      <c r="R76" s="299">
        <v>46</v>
      </c>
      <c r="S76" s="299">
        <v>44</v>
      </c>
      <c r="T76" s="299">
        <v>44</v>
      </c>
      <c r="U76" s="299">
        <v>44</v>
      </c>
      <c r="V76" s="299">
        <v>43</v>
      </c>
      <c r="W76" s="299">
        <v>41</v>
      </c>
      <c r="X76" s="299">
        <v>39</v>
      </c>
      <c r="Y76" s="299">
        <v>40</v>
      </c>
      <c r="Z76" s="299">
        <v>41</v>
      </c>
      <c r="AA76" s="299">
        <v>196</v>
      </c>
      <c r="AB76" s="299">
        <v>176</v>
      </c>
      <c r="AC76" s="299">
        <v>155</v>
      </c>
      <c r="AD76" s="299">
        <v>167</v>
      </c>
      <c r="AE76" s="299">
        <v>162</v>
      </c>
      <c r="AF76" s="299">
        <v>140</v>
      </c>
      <c r="AG76" s="299">
        <v>116</v>
      </c>
      <c r="AH76" s="299">
        <v>97</v>
      </c>
      <c r="AI76" s="299">
        <v>76</v>
      </c>
      <c r="AJ76" s="299">
        <v>53</v>
      </c>
      <c r="AK76" s="299">
        <v>35</v>
      </c>
      <c r="AL76" s="299">
        <v>20</v>
      </c>
      <c r="AM76" s="299">
        <v>12</v>
      </c>
      <c r="AN76" s="299">
        <v>9</v>
      </c>
      <c r="AO76" s="299">
        <v>3</v>
      </c>
      <c r="AP76" s="299">
        <v>22</v>
      </c>
      <c r="AQ76" s="299">
        <v>23</v>
      </c>
      <c r="AR76" s="299">
        <v>55</v>
      </c>
      <c r="AS76" s="299">
        <v>1115</v>
      </c>
      <c r="AT76" s="299">
        <v>114</v>
      </c>
      <c r="AU76" s="299">
        <v>99</v>
      </c>
      <c r="AV76" s="299">
        <v>471</v>
      </c>
      <c r="AW76" s="444">
        <f t="shared" si="23"/>
        <v>298.99441340782124</v>
      </c>
      <c r="AX76" s="444">
        <f t="shared" si="24"/>
        <v>521.80275032230338</v>
      </c>
      <c r="AY76" s="444">
        <f t="shared" si="25"/>
        <v>696.69531585732705</v>
      </c>
      <c r="AZ76" s="444">
        <f t="shared" si="26"/>
        <v>163.87193811774819</v>
      </c>
      <c r="BA76" s="444">
        <f t="shared" si="27"/>
        <v>342</v>
      </c>
      <c r="BB76" s="493">
        <f t="shared" si="28"/>
        <v>353.65191233347656</v>
      </c>
      <c r="BC76" s="493">
        <f t="shared" si="29"/>
        <v>1419</v>
      </c>
      <c r="BD76" s="493">
        <f t="shared" si="30"/>
        <v>1454</v>
      </c>
      <c r="BE76" s="299">
        <v>75</v>
      </c>
      <c r="BF76" s="359" t="s">
        <v>72</v>
      </c>
      <c r="BG76" s="360" t="s">
        <v>75</v>
      </c>
      <c r="BH76" s="486" t="s">
        <v>995</v>
      </c>
      <c r="BI76" s="492">
        <f t="shared" si="31"/>
        <v>47.915771379458533</v>
      </c>
      <c r="BJ76" s="492">
        <f t="shared" si="32"/>
        <v>52.084228620541467</v>
      </c>
    </row>
    <row r="77" spans="1:62" ht="16.5" thickBot="1" x14ac:dyDescent="0.35">
      <c r="A77" s="295">
        <v>220804</v>
      </c>
      <c r="B77" s="296" t="s">
        <v>204</v>
      </c>
      <c r="C77" s="296" t="s">
        <v>996</v>
      </c>
      <c r="D77" s="297" t="s">
        <v>997</v>
      </c>
      <c r="E77" s="298">
        <v>1.007438286741867</v>
      </c>
      <c r="F77" s="358">
        <v>484</v>
      </c>
      <c r="G77" s="299">
        <v>9</v>
      </c>
      <c r="H77" s="299">
        <v>10</v>
      </c>
      <c r="I77" s="299">
        <v>10</v>
      </c>
      <c r="J77" s="299">
        <v>11</v>
      </c>
      <c r="K77" s="299">
        <v>10</v>
      </c>
      <c r="L77" s="299">
        <v>10</v>
      </c>
      <c r="M77" s="299">
        <v>10</v>
      </c>
      <c r="N77" s="299">
        <v>10</v>
      </c>
      <c r="O77" s="299">
        <v>10</v>
      </c>
      <c r="P77" s="299">
        <v>10</v>
      </c>
      <c r="Q77" s="299">
        <v>10</v>
      </c>
      <c r="R77" s="299">
        <v>10</v>
      </c>
      <c r="S77" s="299">
        <v>9</v>
      </c>
      <c r="T77" s="299">
        <v>9</v>
      </c>
      <c r="U77" s="299">
        <v>9</v>
      </c>
      <c r="V77" s="299">
        <v>9</v>
      </c>
      <c r="W77" s="299">
        <v>8</v>
      </c>
      <c r="X77" s="299">
        <v>8</v>
      </c>
      <c r="Y77" s="299">
        <v>8</v>
      </c>
      <c r="Z77" s="299">
        <v>9</v>
      </c>
      <c r="AA77" s="299">
        <v>41</v>
      </c>
      <c r="AB77" s="299">
        <v>37</v>
      </c>
      <c r="AC77" s="299">
        <v>32</v>
      </c>
      <c r="AD77" s="299">
        <v>35</v>
      </c>
      <c r="AE77" s="299">
        <v>34</v>
      </c>
      <c r="AF77" s="299">
        <v>29</v>
      </c>
      <c r="AG77" s="299">
        <v>24</v>
      </c>
      <c r="AH77" s="299">
        <v>20</v>
      </c>
      <c r="AI77" s="299">
        <v>16</v>
      </c>
      <c r="AJ77" s="299">
        <v>11</v>
      </c>
      <c r="AK77" s="299">
        <v>7</v>
      </c>
      <c r="AL77" s="299">
        <v>4</v>
      </c>
      <c r="AM77" s="299">
        <v>3</v>
      </c>
      <c r="AN77" s="299">
        <v>2</v>
      </c>
      <c r="AO77" s="299">
        <v>1</v>
      </c>
      <c r="AP77" s="299">
        <v>5</v>
      </c>
      <c r="AQ77" s="299">
        <v>5</v>
      </c>
      <c r="AR77" s="299">
        <v>11</v>
      </c>
      <c r="AS77" s="299">
        <v>233</v>
      </c>
      <c r="AT77" s="299">
        <v>24</v>
      </c>
      <c r="AU77" s="299">
        <v>21</v>
      </c>
      <c r="AV77" s="299">
        <v>98</v>
      </c>
      <c r="AW77" s="444">
        <f t="shared" si="23"/>
        <v>62.582644628099168</v>
      </c>
      <c r="AX77" s="444">
        <f t="shared" si="24"/>
        <v>109.27892561983469</v>
      </c>
      <c r="AY77" s="444">
        <f t="shared" si="25"/>
        <v>145.86570247933884</v>
      </c>
      <c r="AZ77" s="444">
        <f t="shared" si="26"/>
        <v>34.179752066115704</v>
      </c>
      <c r="BA77" s="444">
        <f t="shared" si="27"/>
        <v>71</v>
      </c>
      <c r="BB77" s="493">
        <f t="shared" si="28"/>
        <v>73.121900826446279</v>
      </c>
      <c r="BC77" s="493">
        <f t="shared" si="29"/>
        <v>296</v>
      </c>
      <c r="BD77" s="493">
        <f t="shared" si="30"/>
        <v>303</v>
      </c>
      <c r="BE77" s="299">
        <v>16</v>
      </c>
      <c r="BF77" s="359" t="s">
        <v>72</v>
      </c>
      <c r="BG77" s="360" t="s">
        <v>75</v>
      </c>
      <c r="BH77" s="486" t="s">
        <v>998</v>
      </c>
      <c r="BI77" s="492">
        <f t="shared" si="31"/>
        <v>48.140495867768593</v>
      </c>
      <c r="BJ77" s="492">
        <f t="shared" si="32"/>
        <v>51.859504132231407</v>
      </c>
    </row>
    <row r="78" spans="1:62" ht="16.5" thickBot="1" x14ac:dyDescent="0.35">
      <c r="A78" s="295">
        <v>220804</v>
      </c>
      <c r="B78" s="296" t="s">
        <v>204</v>
      </c>
      <c r="C78" s="296" t="s">
        <v>1006</v>
      </c>
      <c r="D78" s="297" t="s">
        <v>1007</v>
      </c>
      <c r="E78" s="298">
        <v>0.69682851070786334</v>
      </c>
      <c r="F78" s="358">
        <v>335</v>
      </c>
      <c r="G78" s="299">
        <v>6</v>
      </c>
      <c r="H78" s="299">
        <v>7</v>
      </c>
      <c r="I78" s="299">
        <v>7</v>
      </c>
      <c r="J78" s="299">
        <v>7</v>
      </c>
      <c r="K78" s="299">
        <v>7</v>
      </c>
      <c r="L78" s="299">
        <v>7</v>
      </c>
      <c r="M78" s="299">
        <v>7</v>
      </c>
      <c r="N78" s="299">
        <v>7</v>
      </c>
      <c r="O78" s="299">
        <v>7</v>
      </c>
      <c r="P78" s="299">
        <v>7</v>
      </c>
      <c r="Q78" s="299">
        <v>7</v>
      </c>
      <c r="R78" s="299">
        <v>7</v>
      </c>
      <c r="S78" s="299">
        <v>6</v>
      </c>
      <c r="T78" s="299">
        <v>6</v>
      </c>
      <c r="U78" s="299">
        <v>6</v>
      </c>
      <c r="V78" s="299">
        <v>6</v>
      </c>
      <c r="W78" s="299">
        <v>6</v>
      </c>
      <c r="X78" s="299">
        <v>6</v>
      </c>
      <c r="Y78" s="299">
        <v>6</v>
      </c>
      <c r="Z78" s="299">
        <v>6</v>
      </c>
      <c r="AA78" s="299">
        <v>28</v>
      </c>
      <c r="AB78" s="299">
        <v>26</v>
      </c>
      <c r="AC78" s="299">
        <v>22</v>
      </c>
      <c r="AD78" s="299">
        <v>24</v>
      </c>
      <c r="AE78" s="299">
        <v>23</v>
      </c>
      <c r="AF78" s="299">
        <v>20</v>
      </c>
      <c r="AG78" s="299">
        <v>17</v>
      </c>
      <c r="AH78" s="299">
        <v>14</v>
      </c>
      <c r="AI78" s="299">
        <v>11</v>
      </c>
      <c r="AJ78" s="299">
        <v>8</v>
      </c>
      <c r="AK78" s="299">
        <v>5</v>
      </c>
      <c r="AL78" s="299">
        <v>3</v>
      </c>
      <c r="AM78" s="299">
        <v>2</v>
      </c>
      <c r="AN78" s="299">
        <v>1</v>
      </c>
      <c r="AO78" s="299">
        <v>0</v>
      </c>
      <c r="AP78" s="299">
        <v>3</v>
      </c>
      <c r="AQ78" s="299">
        <v>3</v>
      </c>
      <c r="AR78" s="299">
        <v>8</v>
      </c>
      <c r="AS78" s="299">
        <v>161</v>
      </c>
      <c r="AT78" s="299">
        <v>17</v>
      </c>
      <c r="AU78" s="299">
        <v>14</v>
      </c>
      <c r="AV78" s="299">
        <v>68</v>
      </c>
      <c r="AW78" s="444">
        <f t="shared" si="23"/>
        <v>42.773134328358211</v>
      </c>
      <c r="AX78" s="444">
        <f t="shared" si="24"/>
        <v>75.453731343283579</v>
      </c>
      <c r="AY78" s="444">
        <f t="shared" si="25"/>
        <v>100.92537313432837</v>
      </c>
      <c r="AZ78" s="444">
        <f t="shared" si="26"/>
        <v>24.029850746268657</v>
      </c>
      <c r="BA78" s="444">
        <f t="shared" si="27"/>
        <v>50</v>
      </c>
      <c r="BB78" s="493">
        <f t="shared" si="28"/>
        <v>50.90149253731343</v>
      </c>
      <c r="BC78" s="493">
        <f t="shared" si="29"/>
        <v>205</v>
      </c>
      <c r="BD78" s="493">
        <f t="shared" si="30"/>
        <v>210</v>
      </c>
      <c r="BE78" s="299">
        <v>11</v>
      </c>
      <c r="BF78" s="359" t="s">
        <v>72</v>
      </c>
      <c r="BG78" s="360" t="s">
        <v>75</v>
      </c>
      <c r="BH78" s="486" t="s">
        <v>1008</v>
      </c>
      <c r="BI78" s="492">
        <f t="shared" si="31"/>
        <v>48.059701492537314</v>
      </c>
      <c r="BJ78" s="492">
        <f t="shared" si="32"/>
        <v>51.940298507462686</v>
      </c>
    </row>
    <row r="79" spans="1:62" ht="16.5" thickBot="1" x14ac:dyDescent="0.35">
      <c r="A79" s="295">
        <v>220804</v>
      </c>
      <c r="B79" s="296" t="s">
        <v>204</v>
      </c>
      <c r="C79" s="296" t="s">
        <v>1009</v>
      </c>
      <c r="D79" s="297" t="s">
        <v>1010</v>
      </c>
      <c r="E79" s="298">
        <v>2.3213993787804479</v>
      </c>
      <c r="F79" s="358">
        <v>1119</v>
      </c>
      <c r="G79" s="299">
        <v>22</v>
      </c>
      <c r="H79" s="299">
        <v>23</v>
      </c>
      <c r="I79" s="299">
        <v>23</v>
      </c>
      <c r="J79" s="299">
        <v>25</v>
      </c>
      <c r="K79" s="299">
        <v>23</v>
      </c>
      <c r="L79" s="299">
        <v>24</v>
      </c>
      <c r="M79" s="299">
        <v>23</v>
      </c>
      <c r="N79" s="299">
        <v>23</v>
      </c>
      <c r="O79" s="299">
        <v>23</v>
      </c>
      <c r="P79" s="299">
        <v>23</v>
      </c>
      <c r="Q79" s="299">
        <v>23</v>
      </c>
      <c r="R79" s="299">
        <v>22</v>
      </c>
      <c r="S79" s="299">
        <v>21</v>
      </c>
      <c r="T79" s="299">
        <v>21</v>
      </c>
      <c r="U79" s="299">
        <v>21</v>
      </c>
      <c r="V79" s="299">
        <v>21</v>
      </c>
      <c r="W79" s="299">
        <v>20</v>
      </c>
      <c r="X79" s="299">
        <v>19</v>
      </c>
      <c r="Y79" s="299">
        <v>19</v>
      </c>
      <c r="Z79" s="299">
        <v>20</v>
      </c>
      <c r="AA79" s="299">
        <v>94</v>
      </c>
      <c r="AB79" s="299">
        <v>85</v>
      </c>
      <c r="AC79" s="299">
        <v>75</v>
      </c>
      <c r="AD79" s="299">
        <v>80</v>
      </c>
      <c r="AE79" s="299">
        <v>78</v>
      </c>
      <c r="AF79" s="299">
        <v>67</v>
      </c>
      <c r="AG79" s="299">
        <v>56</v>
      </c>
      <c r="AH79" s="299">
        <v>47</v>
      </c>
      <c r="AI79" s="299">
        <v>37</v>
      </c>
      <c r="AJ79" s="299">
        <v>25</v>
      </c>
      <c r="AK79" s="299">
        <v>17</v>
      </c>
      <c r="AL79" s="299">
        <v>9</v>
      </c>
      <c r="AM79" s="299">
        <v>6</v>
      </c>
      <c r="AN79" s="299">
        <v>4</v>
      </c>
      <c r="AO79" s="299">
        <v>2</v>
      </c>
      <c r="AP79" s="299">
        <v>10</v>
      </c>
      <c r="AQ79" s="299">
        <v>11</v>
      </c>
      <c r="AR79" s="299">
        <v>26</v>
      </c>
      <c r="AS79" s="299">
        <v>537</v>
      </c>
      <c r="AT79" s="299">
        <v>55</v>
      </c>
      <c r="AU79" s="299">
        <v>48</v>
      </c>
      <c r="AV79" s="299">
        <v>227</v>
      </c>
      <c r="AW79" s="444">
        <f t="shared" si="23"/>
        <v>143.96782841823057</v>
      </c>
      <c r="AX79" s="444">
        <f t="shared" si="24"/>
        <v>251.94369973190348</v>
      </c>
      <c r="AY79" s="444">
        <f t="shared" si="25"/>
        <v>335.92493297587134</v>
      </c>
      <c r="AZ79" s="444">
        <f t="shared" si="26"/>
        <v>79.182305630026818</v>
      </c>
      <c r="BA79" s="444">
        <f t="shared" si="27"/>
        <v>165</v>
      </c>
      <c r="BB79" s="493">
        <f t="shared" si="28"/>
        <v>170.07506702412869</v>
      </c>
      <c r="BC79" s="493">
        <f t="shared" si="29"/>
        <v>683</v>
      </c>
      <c r="BD79" s="493">
        <f t="shared" si="30"/>
        <v>700</v>
      </c>
      <c r="BE79" s="299">
        <v>36</v>
      </c>
      <c r="BF79" s="359" t="s">
        <v>72</v>
      </c>
      <c r="BG79" s="360" t="s">
        <v>75</v>
      </c>
      <c r="BH79" s="486" t="s">
        <v>1011</v>
      </c>
      <c r="BI79" s="492">
        <f t="shared" si="31"/>
        <v>47.989276139410187</v>
      </c>
      <c r="BJ79" s="492">
        <f t="shared" si="32"/>
        <v>52.010723860589813</v>
      </c>
    </row>
    <row r="80" spans="1:62" ht="16.5" thickBot="1" x14ac:dyDescent="0.35">
      <c r="A80" s="295">
        <v>220804</v>
      </c>
      <c r="B80" s="296" t="s">
        <v>204</v>
      </c>
      <c r="C80" s="296" t="s">
        <v>1018</v>
      </c>
      <c r="D80" s="297" t="s">
        <v>1019</v>
      </c>
      <c r="E80" s="298">
        <v>3.7354912538826222</v>
      </c>
      <c r="F80" s="358">
        <v>1801</v>
      </c>
      <c r="G80" s="299">
        <v>35</v>
      </c>
      <c r="H80" s="299">
        <v>37</v>
      </c>
      <c r="I80" s="299">
        <v>38</v>
      </c>
      <c r="J80" s="299">
        <v>40</v>
      </c>
      <c r="K80" s="299">
        <v>37</v>
      </c>
      <c r="L80" s="299">
        <v>38</v>
      </c>
      <c r="M80" s="299">
        <v>37</v>
      </c>
      <c r="N80" s="299">
        <v>38</v>
      </c>
      <c r="O80" s="299">
        <v>37</v>
      </c>
      <c r="P80" s="299">
        <v>37</v>
      </c>
      <c r="Q80" s="299">
        <v>37</v>
      </c>
      <c r="R80" s="299">
        <v>35</v>
      </c>
      <c r="S80" s="299">
        <v>34</v>
      </c>
      <c r="T80" s="299">
        <v>34</v>
      </c>
      <c r="U80" s="299">
        <v>34</v>
      </c>
      <c r="V80" s="299">
        <v>34</v>
      </c>
      <c r="W80" s="299">
        <v>31</v>
      </c>
      <c r="X80" s="299">
        <v>30</v>
      </c>
      <c r="Y80" s="299">
        <v>31</v>
      </c>
      <c r="Z80" s="299">
        <v>32</v>
      </c>
      <c r="AA80" s="299">
        <v>152</v>
      </c>
      <c r="AB80" s="299">
        <v>137</v>
      </c>
      <c r="AC80" s="299">
        <v>120</v>
      </c>
      <c r="AD80" s="299">
        <v>129</v>
      </c>
      <c r="AE80" s="299">
        <v>125</v>
      </c>
      <c r="AF80" s="299">
        <v>108</v>
      </c>
      <c r="AG80" s="299">
        <v>90</v>
      </c>
      <c r="AH80" s="299">
        <v>75</v>
      </c>
      <c r="AI80" s="299">
        <v>59</v>
      </c>
      <c r="AJ80" s="299">
        <v>41</v>
      </c>
      <c r="AK80" s="299">
        <v>27</v>
      </c>
      <c r="AL80" s="299">
        <v>15</v>
      </c>
      <c r="AM80" s="299">
        <v>10</v>
      </c>
      <c r="AN80" s="299">
        <v>7</v>
      </c>
      <c r="AO80" s="299">
        <v>3</v>
      </c>
      <c r="AP80" s="299">
        <v>17</v>
      </c>
      <c r="AQ80" s="299">
        <v>18</v>
      </c>
      <c r="AR80" s="299">
        <v>42</v>
      </c>
      <c r="AS80" s="299">
        <v>864</v>
      </c>
      <c r="AT80" s="299">
        <v>89</v>
      </c>
      <c r="AU80" s="299">
        <v>77</v>
      </c>
      <c r="AV80" s="299">
        <v>365</v>
      </c>
      <c r="AW80" s="444">
        <f t="shared" si="23"/>
        <v>231.23153803442531</v>
      </c>
      <c r="AX80" s="444">
        <f t="shared" si="24"/>
        <v>404.41532481954471</v>
      </c>
      <c r="AY80" s="444">
        <f t="shared" si="25"/>
        <v>540.17990005552474</v>
      </c>
      <c r="AZ80" s="444">
        <f t="shared" si="26"/>
        <v>127.129372570794</v>
      </c>
      <c r="BA80" s="444">
        <f t="shared" si="27"/>
        <v>265</v>
      </c>
      <c r="BB80" s="493">
        <f t="shared" si="28"/>
        <v>273.13992226540807</v>
      </c>
      <c r="BC80" s="493">
        <f t="shared" si="29"/>
        <v>1099</v>
      </c>
      <c r="BD80" s="493">
        <f t="shared" si="30"/>
        <v>1126</v>
      </c>
      <c r="BE80" s="299">
        <v>58</v>
      </c>
      <c r="BF80" s="359" t="s">
        <v>72</v>
      </c>
      <c r="BG80" s="360" t="s">
        <v>75</v>
      </c>
      <c r="BH80" s="486" t="s">
        <v>1020</v>
      </c>
      <c r="BI80" s="492">
        <f t="shared" si="31"/>
        <v>47.973348139922265</v>
      </c>
      <c r="BJ80" s="492">
        <f t="shared" si="32"/>
        <v>52.026651860077735</v>
      </c>
    </row>
    <row r="81" spans="1:72" s="352" customFormat="1" ht="16.5" thickBot="1" x14ac:dyDescent="0.35">
      <c r="A81" s="355"/>
      <c r="B81" s="353"/>
      <c r="C81" s="353"/>
      <c r="D81" s="353" t="s">
        <v>1349</v>
      </c>
      <c r="E81" s="353"/>
      <c r="F81" s="356">
        <f>+F82+F83</f>
        <v>3668</v>
      </c>
      <c r="G81" s="356">
        <f t="shared" ref="G81:BE81" si="34">+G82+G83</f>
        <v>73</v>
      </c>
      <c r="H81" s="356">
        <f t="shared" si="34"/>
        <v>73</v>
      </c>
      <c r="I81" s="356">
        <f t="shared" si="34"/>
        <v>75</v>
      </c>
      <c r="J81" s="356">
        <f t="shared" si="34"/>
        <v>86</v>
      </c>
      <c r="K81" s="356">
        <f t="shared" si="34"/>
        <v>73</v>
      </c>
      <c r="L81" s="356">
        <f t="shared" si="34"/>
        <v>71</v>
      </c>
      <c r="M81" s="356">
        <f t="shared" si="34"/>
        <v>69</v>
      </c>
      <c r="N81" s="356">
        <f t="shared" si="34"/>
        <v>74</v>
      </c>
      <c r="O81" s="356">
        <f t="shared" si="34"/>
        <v>58</v>
      </c>
      <c r="P81" s="356">
        <f t="shared" si="34"/>
        <v>64</v>
      </c>
      <c r="Q81" s="356">
        <f t="shared" si="34"/>
        <v>76</v>
      </c>
      <c r="R81" s="356">
        <f t="shared" si="34"/>
        <v>71</v>
      </c>
      <c r="S81" s="356">
        <f t="shared" si="34"/>
        <v>67</v>
      </c>
      <c r="T81" s="356">
        <f t="shared" si="34"/>
        <v>63</v>
      </c>
      <c r="U81" s="356">
        <f t="shared" si="34"/>
        <v>67</v>
      </c>
      <c r="V81" s="356">
        <f t="shared" si="34"/>
        <v>65</v>
      </c>
      <c r="W81" s="356">
        <f t="shared" si="34"/>
        <v>80</v>
      </c>
      <c r="X81" s="356">
        <f t="shared" si="34"/>
        <v>76</v>
      </c>
      <c r="Y81" s="356">
        <f t="shared" si="34"/>
        <v>61</v>
      </c>
      <c r="Z81" s="356">
        <f t="shared" si="34"/>
        <v>61</v>
      </c>
      <c r="AA81" s="356">
        <f t="shared" si="34"/>
        <v>333</v>
      </c>
      <c r="AB81" s="356">
        <f t="shared" si="34"/>
        <v>244</v>
      </c>
      <c r="AC81" s="356">
        <f t="shared" si="34"/>
        <v>245</v>
      </c>
      <c r="AD81" s="356">
        <f t="shared" si="34"/>
        <v>247</v>
      </c>
      <c r="AE81" s="356">
        <f t="shared" si="34"/>
        <v>239</v>
      </c>
      <c r="AF81" s="356">
        <f t="shared" si="34"/>
        <v>226</v>
      </c>
      <c r="AG81" s="356">
        <f t="shared" si="34"/>
        <v>194</v>
      </c>
      <c r="AH81" s="356">
        <f t="shared" si="34"/>
        <v>159</v>
      </c>
      <c r="AI81" s="356">
        <f t="shared" si="34"/>
        <v>130</v>
      </c>
      <c r="AJ81" s="356">
        <f t="shared" si="34"/>
        <v>107</v>
      </c>
      <c r="AK81" s="356">
        <f t="shared" si="34"/>
        <v>67</v>
      </c>
      <c r="AL81" s="356">
        <f t="shared" si="34"/>
        <v>32</v>
      </c>
      <c r="AM81" s="356">
        <f t="shared" si="34"/>
        <v>20</v>
      </c>
      <c r="AN81" s="356">
        <f t="shared" si="34"/>
        <v>22</v>
      </c>
      <c r="AO81" s="356">
        <f t="shared" si="34"/>
        <v>6</v>
      </c>
      <c r="AP81" s="356">
        <f t="shared" si="34"/>
        <v>36</v>
      </c>
      <c r="AQ81" s="356">
        <f t="shared" si="34"/>
        <v>37</v>
      </c>
      <c r="AR81" s="356">
        <f t="shared" si="34"/>
        <v>88</v>
      </c>
      <c r="AS81" s="356">
        <f t="shared" si="34"/>
        <v>1702</v>
      </c>
      <c r="AT81" s="356">
        <f t="shared" si="34"/>
        <v>183</v>
      </c>
      <c r="AU81" s="356">
        <f t="shared" si="34"/>
        <v>148</v>
      </c>
      <c r="AV81" s="356">
        <f t="shared" si="34"/>
        <v>700</v>
      </c>
      <c r="AW81" s="444">
        <f t="shared" si="23"/>
        <v>444.06052344601966</v>
      </c>
      <c r="AX81" s="444">
        <f t="shared" si="24"/>
        <v>781.39803707742647</v>
      </c>
      <c r="AY81" s="444">
        <f t="shared" si="25"/>
        <v>1073.2622682660851</v>
      </c>
      <c r="AZ81" s="444">
        <f t="shared" si="26"/>
        <v>273.76772082878955</v>
      </c>
      <c r="BA81" s="444">
        <f t="shared" si="27"/>
        <v>590</v>
      </c>
      <c r="BB81" s="493">
        <f t="shared" si="28"/>
        <v>601.37731733914939</v>
      </c>
      <c r="BC81" s="493">
        <f t="shared" si="29"/>
        <v>2246</v>
      </c>
      <c r="BD81" s="493">
        <f t="shared" si="30"/>
        <v>2313</v>
      </c>
      <c r="BE81" s="356">
        <f t="shared" si="34"/>
        <v>104</v>
      </c>
      <c r="BF81" s="353"/>
      <c r="BG81" s="353"/>
      <c r="BH81" s="487"/>
      <c r="BI81" s="492">
        <f t="shared" si="31"/>
        <v>46.401308615049075</v>
      </c>
      <c r="BJ81" s="492">
        <f t="shared" si="32"/>
        <v>53.598691384950925</v>
      </c>
    </row>
    <row r="82" spans="1:72" ht="16.5" thickBot="1" x14ac:dyDescent="0.35">
      <c r="A82" s="295">
        <v>220807</v>
      </c>
      <c r="B82" s="296" t="s">
        <v>191</v>
      </c>
      <c r="C82" s="296" t="s">
        <v>1049</v>
      </c>
      <c r="D82" s="297" t="s">
        <v>1050</v>
      </c>
      <c r="E82" s="298">
        <v>83.161416225257881</v>
      </c>
      <c r="F82" s="358">
        <v>3052</v>
      </c>
      <c r="G82" s="299">
        <v>61</v>
      </c>
      <c r="H82" s="299">
        <v>61</v>
      </c>
      <c r="I82" s="299">
        <v>62</v>
      </c>
      <c r="J82" s="299">
        <v>72</v>
      </c>
      <c r="K82" s="299">
        <v>61</v>
      </c>
      <c r="L82" s="299">
        <v>59</v>
      </c>
      <c r="M82" s="299">
        <v>57</v>
      </c>
      <c r="N82" s="299">
        <v>62</v>
      </c>
      <c r="O82" s="299">
        <v>48</v>
      </c>
      <c r="P82" s="299">
        <v>53</v>
      </c>
      <c r="Q82" s="299">
        <v>63</v>
      </c>
      <c r="R82" s="299">
        <v>59</v>
      </c>
      <c r="S82" s="299">
        <v>56</v>
      </c>
      <c r="T82" s="299">
        <v>52</v>
      </c>
      <c r="U82" s="299">
        <v>56</v>
      </c>
      <c r="V82" s="299">
        <v>54</v>
      </c>
      <c r="W82" s="299">
        <v>67</v>
      </c>
      <c r="X82" s="299">
        <v>63</v>
      </c>
      <c r="Y82" s="299">
        <v>51</v>
      </c>
      <c r="Z82" s="299">
        <v>51</v>
      </c>
      <c r="AA82" s="299">
        <v>277</v>
      </c>
      <c r="AB82" s="299">
        <v>203</v>
      </c>
      <c r="AC82" s="299">
        <v>204</v>
      </c>
      <c r="AD82" s="299">
        <v>205</v>
      </c>
      <c r="AE82" s="299">
        <v>199</v>
      </c>
      <c r="AF82" s="299">
        <v>188</v>
      </c>
      <c r="AG82" s="299">
        <v>161</v>
      </c>
      <c r="AH82" s="299">
        <v>132</v>
      </c>
      <c r="AI82" s="299">
        <v>108</v>
      </c>
      <c r="AJ82" s="299">
        <v>89</v>
      </c>
      <c r="AK82" s="299">
        <v>56</v>
      </c>
      <c r="AL82" s="299">
        <v>27</v>
      </c>
      <c r="AM82" s="299">
        <v>17</v>
      </c>
      <c r="AN82" s="299">
        <v>18</v>
      </c>
      <c r="AO82" s="299">
        <v>5</v>
      </c>
      <c r="AP82" s="299">
        <v>30</v>
      </c>
      <c r="AQ82" s="299">
        <v>31</v>
      </c>
      <c r="AR82" s="299">
        <v>73</v>
      </c>
      <c r="AS82" s="299">
        <v>1415</v>
      </c>
      <c r="AT82" s="299">
        <v>152</v>
      </c>
      <c r="AU82" s="299">
        <v>123</v>
      </c>
      <c r="AV82" s="299">
        <v>582</v>
      </c>
      <c r="AW82" s="444">
        <f t="shared" si="23"/>
        <v>369.04980340760159</v>
      </c>
      <c r="AX82" s="444">
        <f t="shared" si="24"/>
        <v>649.0825688073395</v>
      </c>
      <c r="AY82" s="444">
        <f t="shared" si="25"/>
        <v>892.02490170380088</v>
      </c>
      <c r="AZ82" s="444">
        <f t="shared" si="26"/>
        <v>227.17889908256882</v>
      </c>
      <c r="BA82" s="444">
        <f t="shared" si="27"/>
        <v>490</v>
      </c>
      <c r="BB82" s="493">
        <f t="shared" si="28"/>
        <v>500.43283093053731</v>
      </c>
      <c r="BC82" s="493">
        <f t="shared" si="29"/>
        <v>1868</v>
      </c>
      <c r="BD82" s="493">
        <f t="shared" si="30"/>
        <v>1924</v>
      </c>
      <c r="BE82" s="299">
        <v>86</v>
      </c>
      <c r="BF82" s="359" t="s">
        <v>72</v>
      </c>
      <c r="BG82" s="360" t="s">
        <v>78</v>
      </c>
      <c r="BH82" s="486" t="s">
        <v>1051</v>
      </c>
      <c r="BI82" s="492">
        <f t="shared" si="31"/>
        <v>46.363040629095678</v>
      </c>
      <c r="BJ82" s="492">
        <f t="shared" si="32"/>
        <v>53.636959370904322</v>
      </c>
    </row>
    <row r="83" spans="1:72" ht="16.5" thickBot="1" x14ac:dyDescent="0.35">
      <c r="A83" s="295">
        <v>220807</v>
      </c>
      <c r="B83" s="296" t="s">
        <v>204</v>
      </c>
      <c r="C83" s="296" t="s">
        <v>1052</v>
      </c>
      <c r="D83" s="297" t="s">
        <v>1053</v>
      </c>
      <c r="E83" s="298">
        <v>16.838583774742126</v>
      </c>
      <c r="F83" s="358">
        <v>616</v>
      </c>
      <c r="G83" s="299">
        <v>12</v>
      </c>
      <c r="H83" s="299">
        <v>12</v>
      </c>
      <c r="I83" s="299">
        <v>13</v>
      </c>
      <c r="J83" s="299">
        <v>14</v>
      </c>
      <c r="K83" s="299">
        <v>12</v>
      </c>
      <c r="L83" s="299">
        <v>12</v>
      </c>
      <c r="M83" s="299">
        <v>12</v>
      </c>
      <c r="N83" s="299">
        <v>12</v>
      </c>
      <c r="O83" s="299">
        <v>10</v>
      </c>
      <c r="P83" s="299">
        <v>11</v>
      </c>
      <c r="Q83" s="299">
        <v>13</v>
      </c>
      <c r="R83" s="299">
        <v>12</v>
      </c>
      <c r="S83" s="299">
        <v>11</v>
      </c>
      <c r="T83" s="299">
        <v>11</v>
      </c>
      <c r="U83" s="299">
        <v>11</v>
      </c>
      <c r="V83" s="299">
        <v>11</v>
      </c>
      <c r="W83" s="299">
        <v>13</v>
      </c>
      <c r="X83" s="299">
        <v>13</v>
      </c>
      <c r="Y83" s="299">
        <v>10</v>
      </c>
      <c r="Z83" s="299">
        <v>10</v>
      </c>
      <c r="AA83" s="299">
        <v>56</v>
      </c>
      <c r="AB83" s="299">
        <v>41</v>
      </c>
      <c r="AC83" s="299">
        <v>41</v>
      </c>
      <c r="AD83" s="299">
        <v>42</v>
      </c>
      <c r="AE83" s="299">
        <v>40</v>
      </c>
      <c r="AF83" s="299">
        <v>38</v>
      </c>
      <c r="AG83" s="299">
        <v>33</v>
      </c>
      <c r="AH83" s="299">
        <v>27</v>
      </c>
      <c r="AI83" s="299">
        <v>22</v>
      </c>
      <c r="AJ83" s="299">
        <v>18</v>
      </c>
      <c r="AK83" s="299">
        <v>11</v>
      </c>
      <c r="AL83" s="299">
        <v>5</v>
      </c>
      <c r="AM83" s="299">
        <v>3</v>
      </c>
      <c r="AN83" s="299">
        <v>4</v>
      </c>
      <c r="AO83" s="299">
        <v>1</v>
      </c>
      <c r="AP83" s="299">
        <v>6</v>
      </c>
      <c r="AQ83" s="299">
        <v>6</v>
      </c>
      <c r="AR83" s="299">
        <v>15</v>
      </c>
      <c r="AS83" s="299">
        <v>287</v>
      </c>
      <c r="AT83" s="299">
        <v>31</v>
      </c>
      <c r="AU83" s="299">
        <v>25</v>
      </c>
      <c r="AV83" s="299">
        <v>118</v>
      </c>
      <c r="AW83" s="444">
        <f t="shared" si="23"/>
        <v>75.01136363636364</v>
      </c>
      <c r="AX83" s="444">
        <f t="shared" si="24"/>
        <v>132.31818181818181</v>
      </c>
      <c r="AY83" s="444">
        <f t="shared" si="25"/>
        <v>181.23863636363637</v>
      </c>
      <c r="AZ83" s="444">
        <f t="shared" si="26"/>
        <v>46.590909090909093</v>
      </c>
      <c r="BA83" s="444">
        <f t="shared" si="27"/>
        <v>100</v>
      </c>
      <c r="BB83" s="493">
        <f t="shared" si="28"/>
        <v>100.94318181818181</v>
      </c>
      <c r="BC83" s="493">
        <f t="shared" si="29"/>
        <v>378</v>
      </c>
      <c r="BD83" s="493">
        <f t="shared" si="30"/>
        <v>389</v>
      </c>
      <c r="BE83" s="299">
        <v>18</v>
      </c>
      <c r="BF83" s="359" t="s">
        <v>72</v>
      </c>
      <c r="BG83" s="360" t="s">
        <v>78</v>
      </c>
      <c r="BH83" s="486" t="s">
        <v>1054</v>
      </c>
      <c r="BI83" s="492">
        <f t="shared" si="31"/>
        <v>46.590909090909093</v>
      </c>
      <c r="BJ83" s="492">
        <f t="shared" si="32"/>
        <v>53.409090909090907</v>
      </c>
    </row>
    <row r="84" spans="1:72" ht="16.5" thickBot="1" x14ac:dyDescent="0.35">
      <c r="A84" s="295">
        <v>220101</v>
      </c>
      <c r="B84" s="296" t="s">
        <v>200</v>
      </c>
      <c r="C84" s="296" t="s">
        <v>201</v>
      </c>
      <c r="D84" s="297" t="s">
        <v>202</v>
      </c>
      <c r="E84" s="298">
        <v>2.1072378036850767</v>
      </c>
      <c r="F84" s="369">
        <v>1853</v>
      </c>
      <c r="G84" s="299">
        <v>34</v>
      </c>
      <c r="H84" s="299">
        <v>36</v>
      </c>
      <c r="I84" s="299">
        <v>37</v>
      </c>
      <c r="J84" s="299">
        <v>36</v>
      </c>
      <c r="K84" s="299">
        <v>38</v>
      </c>
      <c r="L84" s="299">
        <v>38</v>
      </c>
      <c r="M84" s="299">
        <v>35</v>
      </c>
      <c r="N84" s="299">
        <v>34</v>
      </c>
      <c r="O84" s="299">
        <v>39</v>
      </c>
      <c r="P84" s="299">
        <v>38</v>
      </c>
      <c r="Q84" s="299">
        <v>39</v>
      </c>
      <c r="R84" s="299">
        <v>37</v>
      </c>
      <c r="S84" s="299">
        <v>37</v>
      </c>
      <c r="T84" s="299">
        <v>38</v>
      </c>
      <c r="U84" s="299">
        <v>36</v>
      </c>
      <c r="V84" s="299">
        <v>34</v>
      </c>
      <c r="W84" s="299">
        <v>33</v>
      </c>
      <c r="X84" s="299">
        <v>34</v>
      </c>
      <c r="Y84" s="299">
        <v>32</v>
      </c>
      <c r="Z84" s="299">
        <v>33</v>
      </c>
      <c r="AA84" s="299">
        <v>157</v>
      </c>
      <c r="AB84" s="299">
        <v>141</v>
      </c>
      <c r="AC84" s="299">
        <v>135</v>
      </c>
      <c r="AD84" s="299">
        <v>128</v>
      </c>
      <c r="AE84" s="299">
        <v>124</v>
      </c>
      <c r="AF84" s="299">
        <v>109</v>
      </c>
      <c r="AG84" s="299">
        <v>90</v>
      </c>
      <c r="AH84" s="299">
        <v>78</v>
      </c>
      <c r="AI84" s="299">
        <v>62</v>
      </c>
      <c r="AJ84" s="299">
        <v>44</v>
      </c>
      <c r="AK84" s="299">
        <v>30</v>
      </c>
      <c r="AL84" s="299">
        <v>18</v>
      </c>
      <c r="AM84" s="299">
        <v>10</v>
      </c>
      <c r="AN84" s="299">
        <v>9</v>
      </c>
      <c r="AO84" s="299">
        <v>2</v>
      </c>
      <c r="AP84" s="299">
        <v>17</v>
      </c>
      <c r="AQ84" s="299">
        <v>17</v>
      </c>
      <c r="AR84" s="299">
        <v>42</v>
      </c>
      <c r="AS84" s="299">
        <v>888</v>
      </c>
      <c r="AT84" s="299">
        <v>92</v>
      </c>
      <c r="AU84" s="299">
        <v>83</v>
      </c>
      <c r="AV84" s="299">
        <v>380</v>
      </c>
      <c r="AW84" s="444">
        <f t="shared" si="23"/>
        <v>237.69454937938477</v>
      </c>
      <c r="AX84" s="444">
        <f t="shared" si="24"/>
        <v>415.48623853211006</v>
      </c>
      <c r="AY84" s="444">
        <f t="shared" si="25"/>
        <v>557.33621154883974</v>
      </c>
      <c r="AZ84" s="444">
        <f t="shared" si="26"/>
        <v>131.30706961683754</v>
      </c>
      <c r="BA84" s="444">
        <f t="shared" si="27"/>
        <v>274</v>
      </c>
      <c r="BB84" s="493">
        <f t="shared" si="28"/>
        <v>279.65731246627092</v>
      </c>
      <c r="BC84" s="493">
        <f t="shared" si="29"/>
        <v>1133</v>
      </c>
      <c r="BD84" s="493">
        <f t="shared" si="30"/>
        <v>1163</v>
      </c>
      <c r="BE84" s="366">
        <v>44</v>
      </c>
      <c r="BF84" s="359" t="s">
        <v>72</v>
      </c>
      <c r="BG84" s="360" t="s">
        <v>78</v>
      </c>
      <c r="BH84" s="486" t="s">
        <v>203</v>
      </c>
      <c r="BI84" s="492">
        <f t="shared" si="31"/>
        <v>47.922288181327573</v>
      </c>
      <c r="BJ84" s="492">
        <f t="shared" si="32"/>
        <v>52.077711818672427</v>
      </c>
    </row>
    <row r="85" spans="1:72" ht="16.5" thickBot="1" x14ac:dyDescent="0.35">
      <c r="A85" s="355"/>
      <c r="B85" s="353"/>
      <c r="C85" s="353"/>
      <c r="D85" s="353" t="s">
        <v>1352</v>
      </c>
      <c r="E85" s="353"/>
      <c r="F85" s="357">
        <f>+F86+F87</f>
        <v>3767</v>
      </c>
      <c r="G85" s="357">
        <f t="shared" ref="G85:BE85" si="35">+G86+G87</f>
        <v>73</v>
      </c>
      <c r="H85" s="357">
        <f t="shared" si="35"/>
        <v>77</v>
      </c>
      <c r="I85" s="357">
        <f t="shared" si="35"/>
        <v>79</v>
      </c>
      <c r="J85" s="357">
        <f t="shared" si="35"/>
        <v>84</v>
      </c>
      <c r="K85" s="357">
        <f t="shared" si="35"/>
        <v>78</v>
      </c>
      <c r="L85" s="357">
        <f t="shared" si="35"/>
        <v>80</v>
      </c>
      <c r="M85" s="357">
        <f t="shared" si="35"/>
        <v>77</v>
      </c>
      <c r="N85" s="357">
        <f t="shared" si="35"/>
        <v>78</v>
      </c>
      <c r="O85" s="357">
        <f t="shared" si="35"/>
        <v>77</v>
      </c>
      <c r="P85" s="357">
        <f t="shared" si="35"/>
        <v>78</v>
      </c>
      <c r="Q85" s="357">
        <f t="shared" si="35"/>
        <v>78</v>
      </c>
      <c r="R85" s="357">
        <f t="shared" si="35"/>
        <v>74</v>
      </c>
      <c r="S85" s="357">
        <f t="shared" si="35"/>
        <v>71</v>
      </c>
      <c r="T85" s="357">
        <f t="shared" si="35"/>
        <v>70</v>
      </c>
      <c r="U85" s="357">
        <f t="shared" si="35"/>
        <v>70</v>
      </c>
      <c r="V85" s="357">
        <f t="shared" si="35"/>
        <v>70</v>
      </c>
      <c r="W85" s="357">
        <f t="shared" si="35"/>
        <v>66</v>
      </c>
      <c r="X85" s="357">
        <f t="shared" si="35"/>
        <v>63</v>
      </c>
      <c r="Y85" s="357">
        <f t="shared" si="35"/>
        <v>65</v>
      </c>
      <c r="Z85" s="357">
        <f t="shared" si="35"/>
        <v>66</v>
      </c>
      <c r="AA85" s="357">
        <f t="shared" si="35"/>
        <v>317</v>
      </c>
      <c r="AB85" s="357">
        <f t="shared" si="35"/>
        <v>286</v>
      </c>
      <c r="AC85" s="357">
        <f t="shared" si="35"/>
        <v>252</v>
      </c>
      <c r="AD85" s="357">
        <f t="shared" si="35"/>
        <v>270</v>
      </c>
      <c r="AE85" s="357">
        <f t="shared" si="35"/>
        <v>263</v>
      </c>
      <c r="AF85" s="357">
        <f t="shared" si="35"/>
        <v>226</v>
      </c>
      <c r="AG85" s="357">
        <f t="shared" si="35"/>
        <v>188</v>
      </c>
      <c r="AH85" s="357">
        <f t="shared" si="35"/>
        <v>158</v>
      </c>
      <c r="AI85" s="357">
        <f t="shared" si="35"/>
        <v>123</v>
      </c>
      <c r="AJ85" s="357">
        <f t="shared" si="35"/>
        <v>86</v>
      </c>
      <c r="AK85" s="357">
        <f t="shared" si="35"/>
        <v>57</v>
      </c>
      <c r="AL85" s="357">
        <f t="shared" si="35"/>
        <v>32</v>
      </c>
      <c r="AM85" s="357">
        <f t="shared" si="35"/>
        <v>20</v>
      </c>
      <c r="AN85" s="357">
        <f t="shared" si="35"/>
        <v>15</v>
      </c>
      <c r="AO85" s="357">
        <f t="shared" si="35"/>
        <v>5</v>
      </c>
      <c r="AP85" s="357">
        <f t="shared" si="35"/>
        <v>35</v>
      </c>
      <c r="AQ85" s="357">
        <f t="shared" si="35"/>
        <v>37</v>
      </c>
      <c r="AR85" s="357">
        <f t="shared" si="35"/>
        <v>88</v>
      </c>
      <c r="AS85" s="357">
        <f t="shared" si="35"/>
        <v>1806</v>
      </c>
      <c r="AT85" s="357">
        <f t="shared" si="35"/>
        <v>185</v>
      </c>
      <c r="AU85" s="357">
        <f t="shared" si="35"/>
        <v>160</v>
      </c>
      <c r="AV85" s="357">
        <f t="shared" si="35"/>
        <v>764</v>
      </c>
      <c r="AW85" s="444">
        <f t="shared" si="23"/>
        <v>484.70029200955668</v>
      </c>
      <c r="AX85" s="444">
        <f t="shared" si="24"/>
        <v>846.66737456862222</v>
      </c>
      <c r="AY85" s="444">
        <f t="shared" si="25"/>
        <v>1130.0084948234669</v>
      </c>
      <c r="AZ85" s="444">
        <f t="shared" si="26"/>
        <v>266.08176267586941</v>
      </c>
      <c r="BA85" s="444">
        <f t="shared" si="27"/>
        <v>555</v>
      </c>
      <c r="BB85" s="493">
        <f t="shared" si="28"/>
        <v>573.15131404300507</v>
      </c>
      <c r="BC85" s="493">
        <f t="shared" si="29"/>
        <v>2300</v>
      </c>
      <c r="BD85" s="493">
        <f t="shared" si="30"/>
        <v>2357</v>
      </c>
      <c r="BE85" s="357">
        <f t="shared" si="35"/>
        <v>121</v>
      </c>
      <c r="BF85" s="353"/>
      <c r="BG85" s="353"/>
      <c r="BH85" s="487"/>
      <c r="BI85" s="492">
        <f t="shared" si="31"/>
        <v>47.942659941598087</v>
      </c>
      <c r="BJ85" s="492">
        <f t="shared" si="32"/>
        <v>52.057340058401913</v>
      </c>
    </row>
    <row r="86" spans="1:72" ht="16.5" thickBot="1" x14ac:dyDescent="0.35">
      <c r="A86" s="295">
        <v>220804</v>
      </c>
      <c r="B86" s="296" t="s">
        <v>191</v>
      </c>
      <c r="C86" s="296" t="s">
        <v>1003</v>
      </c>
      <c r="D86" s="297" t="s">
        <v>1004</v>
      </c>
      <c r="E86" s="298">
        <v>7.1072421121464764</v>
      </c>
      <c r="F86" s="358">
        <f t="shared" ref="F86" si="36">SUM(G86:AN86)</f>
        <v>3428</v>
      </c>
      <c r="G86" s="299">
        <v>66</v>
      </c>
      <c r="H86" s="299">
        <v>70</v>
      </c>
      <c r="I86" s="299">
        <v>72</v>
      </c>
      <c r="J86" s="299">
        <v>76</v>
      </c>
      <c r="K86" s="299">
        <v>71</v>
      </c>
      <c r="L86" s="299">
        <v>73</v>
      </c>
      <c r="M86" s="299">
        <v>70</v>
      </c>
      <c r="N86" s="299">
        <v>71</v>
      </c>
      <c r="O86" s="299">
        <v>70</v>
      </c>
      <c r="P86" s="299">
        <v>71</v>
      </c>
      <c r="Q86" s="299">
        <v>71</v>
      </c>
      <c r="R86" s="299">
        <v>67</v>
      </c>
      <c r="S86" s="299">
        <v>65</v>
      </c>
      <c r="T86" s="299">
        <v>64</v>
      </c>
      <c r="U86" s="299">
        <v>64</v>
      </c>
      <c r="V86" s="299">
        <v>64</v>
      </c>
      <c r="W86" s="299">
        <v>60</v>
      </c>
      <c r="X86" s="299">
        <v>57</v>
      </c>
      <c r="Y86" s="299">
        <v>59</v>
      </c>
      <c r="Z86" s="299">
        <v>60</v>
      </c>
      <c r="AA86" s="299">
        <v>289</v>
      </c>
      <c r="AB86" s="299">
        <v>260</v>
      </c>
      <c r="AC86" s="299">
        <v>229</v>
      </c>
      <c r="AD86" s="299">
        <v>246</v>
      </c>
      <c r="AE86" s="299">
        <v>239</v>
      </c>
      <c r="AF86" s="299">
        <v>206</v>
      </c>
      <c r="AG86" s="299">
        <v>171</v>
      </c>
      <c r="AH86" s="299">
        <v>144</v>
      </c>
      <c r="AI86" s="299">
        <v>112</v>
      </c>
      <c r="AJ86" s="299">
        <v>78</v>
      </c>
      <c r="AK86" s="299">
        <v>52</v>
      </c>
      <c r="AL86" s="299">
        <v>29</v>
      </c>
      <c r="AM86" s="299">
        <v>18</v>
      </c>
      <c r="AN86" s="299">
        <v>14</v>
      </c>
      <c r="AO86" s="299">
        <v>5</v>
      </c>
      <c r="AP86" s="299">
        <v>32</v>
      </c>
      <c r="AQ86" s="299">
        <v>34</v>
      </c>
      <c r="AR86" s="299">
        <v>80</v>
      </c>
      <c r="AS86" s="299">
        <v>1644</v>
      </c>
      <c r="AT86" s="299">
        <v>168</v>
      </c>
      <c r="AU86" s="299">
        <v>146</v>
      </c>
      <c r="AV86" s="299">
        <v>695</v>
      </c>
      <c r="AW86" s="444">
        <f t="shared" si="23"/>
        <v>441.21353558926489</v>
      </c>
      <c r="AX86" s="444">
        <f t="shared" si="24"/>
        <v>770.68494749124864</v>
      </c>
      <c r="AY86" s="444">
        <f t="shared" si="25"/>
        <v>1028.6989498249709</v>
      </c>
      <c r="AZ86" s="444">
        <f t="shared" si="26"/>
        <v>242.18786464410735</v>
      </c>
      <c r="BA86" s="444">
        <f t="shared" si="27"/>
        <v>505</v>
      </c>
      <c r="BB86" s="493">
        <f t="shared" si="28"/>
        <v>521.46091015169191</v>
      </c>
      <c r="BC86" s="493">
        <f t="shared" si="29"/>
        <v>2093</v>
      </c>
      <c r="BD86" s="493">
        <f t="shared" si="30"/>
        <v>2145</v>
      </c>
      <c r="BE86" s="299">
        <v>110</v>
      </c>
      <c r="BF86" s="359" t="s">
        <v>72</v>
      </c>
      <c r="BG86" s="360" t="s">
        <v>1001</v>
      </c>
      <c r="BH86" s="486" t="s">
        <v>1005</v>
      </c>
      <c r="BI86" s="492">
        <f t="shared" si="31"/>
        <v>47.957992998833141</v>
      </c>
      <c r="BJ86" s="492">
        <f t="shared" si="32"/>
        <v>52.042007001166859</v>
      </c>
      <c r="BK86" s="300"/>
      <c r="BL86" s="300"/>
      <c r="BM86" s="300"/>
      <c r="BN86" s="300"/>
      <c r="BO86" s="300"/>
    </row>
    <row r="87" spans="1:72" ht="16.5" thickBot="1" x14ac:dyDescent="0.35">
      <c r="A87" s="295">
        <v>220804</v>
      </c>
      <c r="B87" s="296" t="s">
        <v>204</v>
      </c>
      <c r="C87" s="296" t="s">
        <v>999</v>
      </c>
      <c r="D87" s="297" t="s">
        <v>1000</v>
      </c>
      <c r="E87" s="298">
        <v>0.70091548144515292</v>
      </c>
      <c r="F87" s="358">
        <f>SUM(G87:AN87)</f>
        <v>339</v>
      </c>
      <c r="G87" s="299">
        <v>7</v>
      </c>
      <c r="H87" s="299">
        <v>7</v>
      </c>
      <c r="I87" s="299">
        <v>7</v>
      </c>
      <c r="J87" s="299">
        <v>8</v>
      </c>
      <c r="K87" s="299">
        <v>7</v>
      </c>
      <c r="L87" s="299">
        <v>7</v>
      </c>
      <c r="M87" s="299">
        <v>7</v>
      </c>
      <c r="N87" s="299">
        <v>7</v>
      </c>
      <c r="O87" s="299">
        <v>7</v>
      </c>
      <c r="P87" s="299">
        <v>7</v>
      </c>
      <c r="Q87" s="299">
        <v>7</v>
      </c>
      <c r="R87" s="299">
        <v>7</v>
      </c>
      <c r="S87" s="299">
        <v>6</v>
      </c>
      <c r="T87" s="299">
        <v>6</v>
      </c>
      <c r="U87" s="299">
        <v>6</v>
      </c>
      <c r="V87" s="299">
        <v>6</v>
      </c>
      <c r="W87" s="299">
        <v>6</v>
      </c>
      <c r="X87" s="299">
        <v>6</v>
      </c>
      <c r="Y87" s="299">
        <v>6</v>
      </c>
      <c r="Z87" s="299">
        <v>6</v>
      </c>
      <c r="AA87" s="299">
        <v>28</v>
      </c>
      <c r="AB87" s="299">
        <v>26</v>
      </c>
      <c r="AC87" s="299">
        <v>23</v>
      </c>
      <c r="AD87" s="299">
        <v>24</v>
      </c>
      <c r="AE87" s="299">
        <v>24</v>
      </c>
      <c r="AF87" s="299">
        <v>20</v>
      </c>
      <c r="AG87" s="299">
        <v>17</v>
      </c>
      <c r="AH87" s="299">
        <v>14</v>
      </c>
      <c r="AI87" s="299">
        <v>11</v>
      </c>
      <c r="AJ87" s="299">
        <v>8</v>
      </c>
      <c r="AK87" s="299">
        <v>5</v>
      </c>
      <c r="AL87" s="299">
        <v>3</v>
      </c>
      <c r="AM87" s="299">
        <v>2</v>
      </c>
      <c r="AN87" s="299">
        <v>1</v>
      </c>
      <c r="AO87" s="299">
        <v>0</v>
      </c>
      <c r="AP87" s="299">
        <v>3</v>
      </c>
      <c r="AQ87" s="299">
        <v>3</v>
      </c>
      <c r="AR87" s="299">
        <v>8</v>
      </c>
      <c r="AS87" s="299">
        <v>162</v>
      </c>
      <c r="AT87" s="299">
        <v>17</v>
      </c>
      <c r="AU87" s="299">
        <v>14</v>
      </c>
      <c r="AV87" s="299">
        <v>69</v>
      </c>
      <c r="AW87" s="444">
        <f t="shared" si="23"/>
        <v>43.486725663716818</v>
      </c>
      <c r="AX87" s="444">
        <f t="shared" si="24"/>
        <v>75.982300884955762</v>
      </c>
      <c r="AY87" s="444">
        <f t="shared" si="25"/>
        <v>101.30973451327435</v>
      </c>
      <c r="AZ87" s="444">
        <f t="shared" si="26"/>
        <v>23.89380530973451</v>
      </c>
      <c r="BA87" s="444">
        <f t="shared" si="27"/>
        <v>50</v>
      </c>
      <c r="BB87" s="493">
        <f t="shared" si="28"/>
        <v>51.690265486725664</v>
      </c>
      <c r="BC87" s="493">
        <f t="shared" si="29"/>
        <v>207</v>
      </c>
      <c r="BD87" s="493">
        <f t="shared" si="30"/>
        <v>212</v>
      </c>
      <c r="BE87" s="299">
        <v>11</v>
      </c>
      <c r="BF87" s="359" t="s">
        <v>72</v>
      </c>
      <c r="BG87" s="360" t="s">
        <v>1001</v>
      </c>
      <c r="BH87" s="486" t="s">
        <v>1002</v>
      </c>
      <c r="BI87" s="492">
        <f t="shared" si="31"/>
        <v>47.787610619469028</v>
      </c>
      <c r="BJ87" s="492">
        <f t="shared" si="32"/>
        <v>52.212389380530972</v>
      </c>
      <c r="BK87" s="300"/>
      <c r="BL87" s="300"/>
      <c r="BM87" s="300"/>
      <c r="BN87" s="300"/>
      <c r="BO87" s="300"/>
    </row>
    <row r="88" spans="1:72" ht="16.5" thickBot="1" x14ac:dyDescent="0.35">
      <c r="A88" s="355"/>
      <c r="B88" s="353"/>
      <c r="C88" s="353"/>
      <c r="D88" s="353" t="s">
        <v>1351</v>
      </c>
      <c r="E88" s="353"/>
      <c r="F88" s="357">
        <f>SUM(F89:F98)</f>
        <v>26800</v>
      </c>
      <c r="G88" s="357">
        <f t="shared" ref="G88:BE88" si="37">SUM(G89:G98)</f>
        <v>516</v>
      </c>
      <c r="H88" s="357">
        <f t="shared" si="37"/>
        <v>535</v>
      </c>
      <c r="I88" s="357">
        <f t="shared" si="37"/>
        <v>550</v>
      </c>
      <c r="J88" s="357">
        <f t="shared" si="37"/>
        <v>572</v>
      </c>
      <c r="K88" s="357">
        <f t="shared" si="37"/>
        <v>532</v>
      </c>
      <c r="L88" s="357">
        <f t="shared" si="37"/>
        <v>561</v>
      </c>
      <c r="M88" s="357">
        <f t="shared" si="37"/>
        <v>546</v>
      </c>
      <c r="N88" s="357">
        <f t="shared" si="37"/>
        <v>556</v>
      </c>
      <c r="O88" s="357">
        <f t="shared" si="37"/>
        <v>556</v>
      </c>
      <c r="P88" s="357">
        <f t="shared" si="37"/>
        <v>564</v>
      </c>
      <c r="Q88" s="357">
        <f t="shared" si="37"/>
        <v>567</v>
      </c>
      <c r="R88" s="357">
        <f t="shared" si="37"/>
        <v>559</v>
      </c>
      <c r="S88" s="357">
        <f t="shared" si="37"/>
        <v>555</v>
      </c>
      <c r="T88" s="357">
        <f t="shared" si="37"/>
        <v>555</v>
      </c>
      <c r="U88" s="357">
        <f t="shared" si="37"/>
        <v>540</v>
      </c>
      <c r="V88" s="357">
        <f t="shared" si="37"/>
        <v>537</v>
      </c>
      <c r="W88" s="357">
        <f t="shared" si="37"/>
        <v>492</v>
      </c>
      <c r="X88" s="357">
        <f t="shared" si="37"/>
        <v>483</v>
      </c>
      <c r="Y88" s="357">
        <f t="shared" si="37"/>
        <v>475</v>
      </c>
      <c r="Z88" s="357">
        <f t="shared" si="37"/>
        <v>499</v>
      </c>
      <c r="AA88" s="357">
        <f t="shared" si="37"/>
        <v>2310</v>
      </c>
      <c r="AB88" s="357">
        <f t="shared" si="37"/>
        <v>2071</v>
      </c>
      <c r="AC88" s="357">
        <f t="shared" si="37"/>
        <v>1861</v>
      </c>
      <c r="AD88" s="357">
        <f t="shared" si="37"/>
        <v>1839</v>
      </c>
      <c r="AE88" s="357">
        <f t="shared" si="37"/>
        <v>1851</v>
      </c>
      <c r="AF88" s="357">
        <f t="shared" si="37"/>
        <v>1593</v>
      </c>
      <c r="AG88" s="357">
        <f t="shared" si="37"/>
        <v>1249</v>
      </c>
      <c r="AH88" s="357">
        <f t="shared" si="37"/>
        <v>1069</v>
      </c>
      <c r="AI88" s="357">
        <f t="shared" si="37"/>
        <v>822</v>
      </c>
      <c r="AJ88" s="357">
        <f t="shared" si="37"/>
        <v>568</v>
      </c>
      <c r="AK88" s="357">
        <f t="shared" si="37"/>
        <v>379</v>
      </c>
      <c r="AL88" s="357">
        <f t="shared" si="37"/>
        <v>216</v>
      </c>
      <c r="AM88" s="357">
        <f t="shared" si="37"/>
        <v>125</v>
      </c>
      <c r="AN88" s="357">
        <f t="shared" si="37"/>
        <v>97</v>
      </c>
      <c r="AO88" s="357">
        <f t="shared" si="37"/>
        <v>46</v>
      </c>
      <c r="AP88" s="357">
        <f t="shared" si="37"/>
        <v>257</v>
      </c>
      <c r="AQ88" s="357">
        <f t="shared" si="37"/>
        <v>260</v>
      </c>
      <c r="AR88" s="357">
        <f t="shared" si="37"/>
        <v>629</v>
      </c>
      <c r="AS88" s="357">
        <f t="shared" si="37"/>
        <v>13015</v>
      </c>
      <c r="AT88" s="357">
        <f t="shared" si="37"/>
        <v>1383</v>
      </c>
      <c r="AU88" s="357">
        <f t="shared" si="37"/>
        <v>1226</v>
      </c>
      <c r="AV88" s="357">
        <f t="shared" si="37"/>
        <v>5611</v>
      </c>
      <c r="AW88" s="444">
        <f t="shared" si="23"/>
        <v>3469.371641791045</v>
      </c>
      <c r="AX88" s="444">
        <f t="shared" si="24"/>
        <v>6000.0121268656721</v>
      </c>
      <c r="AY88" s="444">
        <f t="shared" si="25"/>
        <v>8054.7309701492541</v>
      </c>
      <c r="AZ88" s="444">
        <f t="shared" si="26"/>
        <v>1800.7320895522387</v>
      </c>
      <c r="BA88" s="444">
        <f t="shared" si="27"/>
        <v>3708</v>
      </c>
      <c r="BB88" s="493">
        <f t="shared" si="28"/>
        <v>3873.6878731343286</v>
      </c>
      <c r="BC88" s="493">
        <f t="shared" si="29"/>
        <v>16207</v>
      </c>
      <c r="BD88" s="493">
        <f t="shared" si="30"/>
        <v>16586</v>
      </c>
      <c r="BE88" s="357">
        <f t="shared" si="37"/>
        <v>884</v>
      </c>
      <c r="BF88" s="353"/>
      <c r="BG88" s="353"/>
      <c r="BH88" s="487"/>
      <c r="BI88" s="492">
        <f t="shared" si="31"/>
        <v>48.563432835820898</v>
      </c>
      <c r="BJ88" s="492">
        <f t="shared" si="32"/>
        <v>51.436567164179102</v>
      </c>
    </row>
    <row r="89" spans="1:72" ht="16.5" thickBot="1" x14ac:dyDescent="0.35">
      <c r="A89" s="295">
        <v>220802</v>
      </c>
      <c r="B89" s="296" t="s">
        <v>191</v>
      </c>
      <c r="C89" s="296" t="s">
        <v>956</v>
      </c>
      <c r="D89" s="297" t="s">
        <v>957</v>
      </c>
      <c r="E89" s="298">
        <v>48.973703734234611</v>
      </c>
      <c r="F89" s="358">
        <v>3920</v>
      </c>
      <c r="G89" s="299">
        <v>78</v>
      </c>
      <c r="H89" s="299">
        <v>77</v>
      </c>
      <c r="I89" s="299">
        <v>80</v>
      </c>
      <c r="J89" s="299">
        <v>85</v>
      </c>
      <c r="K89" s="299">
        <v>71</v>
      </c>
      <c r="L89" s="299">
        <v>81</v>
      </c>
      <c r="M89" s="299">
        <v>83</v>
      </c>
      <c r="N89" s="299">
        <v>89</v>
      </c>
      <c r="O89" s="299">
        <v>83</v>
      </c>
      <c r="P89" s="299">
        <v>85</v>
      </c>
      <c r="Q89" s="299">
        <v>85</v>
      </c>
      <c r="R89" s="299">
        <v>91</v>
      </c>
      <c r="S89" s="299">
        <v>94</v>
      </c>
      <c r="T89" s="299">
        <v>95</v>
      </c>
      <c r="U89" s="299">
        <v>90</v>
      </c>
      <c r="V89" s="299">
        <v>91</v>
      </c>
      <c r="W89" s="299">
        <v>79</v>
      </c>
      <c r="X89" s="299">
        <v>78</v>
      </c>
      <c r="Y89" s="299">
        <v>75</v>
      </c>
      <c r="Z89" s="299">
        <v>81</v>
      </c>
      <c r="AA89" s="299">
        <v>355</v>
      </c>
      <c r="AB89" s="299">
        <v>316</v>
      </c>
      <c r="AC89" s="299">
        <v>279</v>
      </c>
      <c r="AD89" s="299">
        <v>248</v>
      </c>
      <c r="AE89" s="299">
        <v>274</v>
      </c>
      <c r="AF89" s="299">
        <v>231</v>
      </c>
      <c r="AG89" s="299">
        <v>158</v>
      </c>
      <c r="AH89" s="299">
        <v>138</v>
      </c>
      <c r="AI89" s="299">
        <v>98</v>
      </c>
      <c r="AJ89" s="299">
        <v>65</v>
      </c>
      <c r="AK89" s="299">
        <v>44</v>
      </c>
      <c r="AL89" s="299">
        <v>24</v>
      </c>
      <c r="AM89" s="299">
        <v>11</v>
      </c>
      <c r="AN89" s="299">
        <v>8</v>
      </c>
      <c r="AO89" s="299">
        <v>10</v>
      </c>
      <c r="AP89" s="299">
        <v>41</v>
      </c>
      <c r="AQ89" s="299">
        <v>38</v>
      </c>
      <c r="AR89" s="299">
        <v>95</v>
      </c>
      <c r="AS89" s="299">
        <v>1961</v>
      </c>
      <c r="AT89" s="299">
        <v>225</v>
      </c>
      <c r="AU89" s="299">
        <v>202</v>
      </c>
      <c r="AV89" s="299">
        <v>876</v>
      </c>
      <c r="AW89" s="444">
        <f t="shared" si="23"/>
        <v>516.26326530612243</v>
      </c>
      <c r="AX89" s="444">
        <f t="shared" si="24"/>
        <v>871.44438775510207</v>
      </c>
      <c r="AY89" s="444">
        <f t="shared" si="25"/>
        <v>1181.6025510204081</v>
      </c>
      <c r="AZ89" s="444">
        <f t="shared" si="26"/>
        <v>229.61709183673469</v>
      </c>
      <c r="BA89" s="444">
        <f t="shared" si="27"/>
        <v>459</v>
      </c>
      <c r="BB89" s="493">
        <f t="shared" si="28"/>
        <v>503.74285714285708</v>
      </c>
      <c r="BC89" s="493">
        <f t="shared" si="29"/>
        <v>2318</v>
      </c>
      <c r="BD89" s="493">
        <f t="shared" si="30"/>
        <v>2362</v>
      </c>
      <c r="BE89" s="299">
        <v>164</v>
      </c>
      <c r="BF89" s="359" t="s">
        <v>72</v>
      </c>
      <c r="BG89" s="360" t="s">
        <v>213</v>
      </c>
      <c r="BH89" s="486" t="s">
        <v>958</v>
      </c>
      <c r="BI89" s="492">
        <f t="shared" si="31"/>
        <v>50.025510204081634</v>
      </c>
      <c r="BJ89" s="492">
        <f t="shared" si="32"/>
        <v>49.974489795918366</v>
      </c>
      <c r="BK89" s="300"/>
      <c r="BL89" s="300"/>
      <c r="BM89" s="300"/>
      <c r="BN89" s="300"/>
      <c r="BO89" s="300"/>
      <c r="BP89" s="300"/>
      <c r="BQ89" s="300"/>
      <c r="BR89" s="300"/>
      <c r="BS89" s="300"/>
      <c r="BT89" s="300"/>
    </row>
    <row r="90" spans="1:72" ht="16.5" thickBot="1" x14ac:dyDescent="0.35">
      <c r="A90" s="295">
        <v>220802</v>
      </c>
      <c r="B90" s="296" t="s">
        <v>204</v>
      </c>
      <c r="C90" s="296" t="s">
        <v>959</v>
      </c>
      <c r="D90" s="297" t="s">
        <v>960</v>
      </c>
      <c r="E90" s="298">
        <v>34.729206166020937</v>
      </c>
      <c r="F90" s="367">
        <v>2780</v>
      </c>
      <c r="G90" s="299">
        <v>56</v>
      </c>
      <c r="H90" s="299">
        <v>54</v>
      </c>
      <c r="I90" s="299">
        <v>57</v>
      </c>
      <c r="J90" s="299">
        <v>60</v>
      </c>
      <c r="K90" s="299">
        <v>50</v>
      </c>
      <c r="L90" s="299">
        <v>58</v>
      </c>
      <c r="M90" s="299">
        <v>59</v>
      </c>
      <c r="N90" s="299">
        <v>63</v>
      </c>
      <c r="O90" s="299">
        <v>59</v>
      </c>
      <c r="P90" s="299">
        <v>61</v>
      </c>
      <c r="Q90" s="299">
        <v>60</v>
      </c>
      <c r="R90" s="299">
        <v>65</v>
      </c>
      <c r="S90" s="299">
        <v>66</v>
      </c>
      <c r="T90" s="299">
        <v>67</v>
      </c>
      <c r="U90" s="299">
        <v>63</v>
      </c>
      <c r="V90" s="299">
        <v>65</v>
      </c>
      <c r="W90" s="299">
        <v>56</v>
      </c>
      <c r="X90" s="299">
        <v>55</v>
      </c>
      <c r="Y90" s="299">
        <v>53</v>
      </c>
      <c r="Z90" s="299">
        <v>58</v>
      </c>
      <c r="AA90" s="299">
        <v>251</v>
      </c>
      <c r="AB90" s="299">
        <v>224</v>
      </c>
      <c r="AC90" s="299">
        <v>198</v>
      </c>
      <c r="AD90" s="299">
        <v>176</v>
      </c>
      <c r="AE90" s="299">
        <v>194</v>
      </c>
      <c r="AF90" s="299">
        <v>164</v>
      </c>
      <c r="AG90" s="299">
        <v>112</v>
      </c>
      <c r="AH90" s="299">
        <v>98</v>
      </c>
      <c r="AI90" s="299">
        <v>69</v>
      </c>
      <c r="AJ90" s="299">
        <v>47</v>
      </c>
      <c r="AK90" s="299">
        <v>31</v>
      </c>
      <c r="AL90" s="299">
        <v>17</v>
      </c>
      <c r="AM90" s="299">
        <v>8</v>
      </c>
      <c r="AN90" s="299">
        <v>6</v>
      </c>
      <c r="AO90" s="299">
        <v>8</v>
      </c>
      <c r="AP90" s="299">
        <v>28</v>
      </c>
      <c r="AQ90" s="299">
        <v>27</v>
      </c>
      <c r="AR90" s="299">
        <v>68</v>
      </c>
      <c r="AS90" s="299">
        <v>1391</v>
      </c>
      <c r="AT90" s="299">
        <v>159</v>
      </c>
      <c r="AU90" s="299">
        <v>143</v>
      </c>
      <c r="AV90" s="299">
        <v>621</v>
      </c>
      <c r="AW90" s="444">
        <f t="shared" si="23"/>
        <v>366.26330935251798</v>
      </c>
      <c r="AX90" s="444">
        <f t="shared" si="24"/>
        <v>617.94424460431651</v>
      </c>
      <c r="AY90" s="444">
        <f t="shared" si="25"/>
        <v>838.10251798561148</v>
      </c>
      <c r="AZ90" s="444">
        <f t="shared" si="26"/>
        <v>163.11726618705035</v>
      </c>
      <c r="BA90" s="444">
        <f t="shared" si="27"/>
        <v>326</v>
      </c>
      <c r="BB90" s="493">
        <f t="shared" si="28"/>
        <v>357.24280575539569</v>
      </c>
      <c r="BC90" s="493">
        <f t="shared" si="29"/>
        <v>1644</v>
      </c>
      <c r="BD90" s="493">
        <f t="shared" si="30"/>
        <v>1675</v>
      </c>
      <c r="BE90" s="299">
        <v>116</v>
      </c>
      <c r="BF90" s="359" t="s">
        <v>72</v>
      </c>
      <c r="BG90" s="360" t="s">
        <v>213</v>
      </c>
      <c r="BH90" s="486" t="s">
        <v>961</v>
      </c>
      <c r="BI90" s="492">
        <f t="shared" si="31"/>
        <v>50.035971223021583</v>
      </c>
      <c r="BJ90" s="492">
        <f t="shared" si="32"/>
        <v>49.964028776978417</v>
      </c>
      <c r="BK90" s="300"/>
      <c r="BL90" s="300"/>
      <c r="BM90" s="300"/>
      <c r="BN90" s="300"/>
      <c r="BO90" s="300"/>
      <c r="BP90" s="300"/>
      <c r="BQ90" s="300"/>
      <c r="BR90" s="300"/>
      <c r="BS90" s="300"/>
      <c r="BT90" s="300"/>
    </row>
    <row r="91" spans="1:72" ht="16.5" thickBot="1" x14ac:dyDescent="0.35">
      <c r="A91" s="295">
        <v>220802</v>
      </c>
      <c r="B91" s="296" t="s">
        <v>204</v>
      </c>
      <c r="C91" s="296" t="s">
        <v>962</v>
      </c>
      <c r="D91" s="297" t="s">
        <v>963</v>
      </c>
      <c r="E91" s="298">
        <v>9.0264611326353972</v>
      </c>
      <c r="F91" s="367">
        <v>723</v>
      </c>
      <c r="G91" s="299">
        <v>14</v>
      </c>
      <c r="H91" s="299">
        <v>14</v>
      </c>
      <c r="I91" s="299">
        <v>15</v>
      </c>
      <c r="J91" s="299">
        <v>16</v>
      </c>
      <c r="K91" s="299">
        <v>13</v>
      </c>
      <c r="L91" s="299">
        <v>15</v>
      </c>
      <c r="M91" s="299">
        <v>15</v>
      </c>
      <c r="N91" s="299">
        <v>16</v>
      </c>
      <c r="O91" s="299">
        <v>15</v>
      </c>
      <c r="P91" s="299">
        <v>16</v>
      </c>
      <c r="Q91" s="299">
        <v>16</v>
      </c>
      <c r="R91" s="299">
        <v>17</v>
      </c>
      <c r="S91" s="299">
        <v>17</v>
      </c>
      <c r="T91" s="299">
        <v>18</v>
      </c>
      <c r="U91" s="299">
        <v>16</v>
      </c>
      <c r="V91" s="299">
        <v>17</v>
      </c>
      <c r="W91" s="299">
        <v>15</v>
      </c>
      <c r="X91" s="299">
        <v>14</v>
      </c>
      <c r="Y91" s="299">
        <v>14</v>
      </c>
      <c r="Z91" s="299">
        <v>15</v>
      </c>
      <c r="AA91" s="299">
        <v>65</v>
      </c>
      <c r="AB91" s="299">
        <v>58</v>
      </c>
      <c r="AC91" s="299">
        <v>51</v>
      </c>
      <c r="AD91" s="299">
        <v>46</v>
      </c>
      <c r="AE91" s="299">
        <v>51</v>
      </c>
      <c r="AF91" s="299">
        <v>43</v>
      </c>
      <c r="AG91" s="299">
        <v>29</v>
      </c>
      <c r="AH91" s="299">
        <v>25</v>
      </c>
      <c r="AI91" s="299">
        <v>18</v>
      </c>
      <c r="AJ91" s="299">
        <v>12</v>
      </c>
      <c r="AK91" s="299">
        <v>8</v>
      </c>
      <c r="AL91" s="299">
        <v>5</v>
      </c>
      <c r="AM91" s="299">
        <v>2</v>
      </c>
      <c r="AN91" s="299">
        <v>2</v>
      </c>
      <c r="AO91" s="299">
        <v>2</v>
      </c>
      <c r="AP91" s="299">
        <v>7</v>
      </c>
      <c r="AQ91" s="299">
        <v>7</v>
      </c>
      <c r="AR91" s="299">
        <v>18</v>
      </c>
      <c r="AS91" s="299">
        <v>361</v>
      </c>
      <c r="AT91" s="299">
        <v>41</v>
      </c>
      <c r="AU91" s="299">
        <v>37</v>
      </c>
      <c r="AV91" s="299">
        <v>161</v>
      </c>
      <c r="AW91" s="444">
        <f t="shared" si="23"/>
        <v>95.367911479944667</v>
      </c>
      <c r="AX91" s="444">
        <f t="shared" si="24"/>
        <v>160.2780082987552</v>
      </c>
      <c r="AY91" s="444">
        <f t="shared" si="25"/>
        <v>217.19917012448133</v>
      </c>
      <c r="AZ91" s="444">
        <f t="shared" si="26"/>
        <v>41.941908713692946</v>
      </c>
      <c r="BA91" s="444">
        <f t="shared" si="27"/>
        <v>84</v>
      </c>
      <c r="BB91" s="493">
        <f t="shared" si="28"/>
        <v>93.128630705394187</v>
      </c>
      <c r="BC91" s="493">
        <f t="shared" si="29"/>
        <v>427</v>
      </c>
      <c r="BD91" s="493">
        <f t="shared" si="30"/>
        <v>435</v>
      </c>
      <c r="BE91" s="299">
        <v>30</v>
      </c>
      <c r="BF91" s="359" t="s">
        <v>72</v>
      </c>
      <c r="BG91" s="360" t="s">
        <v>213</v>
      </c>
      <c r="BH91" s="486" t="s">
        <v>964</v>
      </c>
      <c r="BI91" s="492">
        <f t="shared" si="31"/>
        <v>49.930843706777317</v>
      </c>
      <c r="BJ91" s="492">
        <f t="shared" si="32"/>
        <v>50.069156293222683</v>
      </c>
      <c r="BK91" s="300"/>
      <c r="BL91" s="300"/>
      <c r="BM91" s="300"/>
      <c r="BN91" s="300"/>
      <c r="BO91" s="300"/>
      <c r="BP91" s="300"/>
      <c r="BQ91" s="300"/>
      <c r="BR91" s="300"/>
      <c r="BS91" s="300"/>
      <c r="BT91" s="300"/>
    </row>
    <row r="92" spans="1:72" ht="16.5" thickBot="1" x14ac:dyDescent="0.35">
      <c r="A92" s="295">
        <v>220804</v>
      </c>
      <c r="B92" s="296" t="s">
        <v>204</v>
      </c>
      <c r="C92" s="296" t="s">
        <v>965</v>
      </c>
      <c r="D92" s="297" t="s">
        <v>966</v>
      </c>
      <c r="E92" s="298">
        <v>7.2706289671090589</v>
      </c>
      <c r="F92" s="367">
        <v>582</v>
      </c>
      <c r="G92" s="299">
        <v>12</v>
      </c>
      <c r="H92" s="299">
        <v>11</v>
      </c>
      <c r="I92" s="299">
        <v>12</v>
      </c>
      <c r="J92" s="299">
        <v>13</v>
      </c>
      <c r="K92" s="299">
        <v>11</v>
      </c>
      <c r="L92" s="299">
        <v>12</v>
      </c>
      <c r="M92" s="299">
        <v>12</v>
      </c>
      <c r="N92" s="299">
        <v>13</v>
      </c>
      <c r="O92" s="299">
        <v>12</v>
      </c>
      <c r="P92" s="299">
        <v>13</v>
      </c>
      <c r="Q92" s="299">
        <v>13</v>
      </c>
      <c r="R92" s="299">
        <v>14</v>
      </c>
      <c r="S92" s="299">
        <v>14</v>
      </c>
      <c r="T92" s="299">
        <v>14</v>
      </c>
      <c r="U92" s="299">
        <v>13</v>
      </c>
      <c r="V92" s="299">
        <v>14</v>
      </c>
      <c r="W92" s="299">
        <v>12</v>
      </c>
      <c r="X92" s="299">
        <v>11</v>
      </c>
      <c r="Y92" s="299">
        <v>11</v>
      </c>
      <c r="Z92" s="299">
        <v>12</v>
      </c>
      <c r="AA92" s="299">
        <v>53</v>
      </c>
      <c r="AB92" s="299">
        <v>47</v>
      </c>
      <c r="AC92" s="299">
        <v>41</v>
      </c>
      <c r="AD92" s="299">
        <v>37</v>
      </c>
      <c r="AE92" s="299">
        <v>41</v>
      </c>
      <c r="AF92" s="299">
        <v>34</v>
      </c>
      <c r="AG92" s="299">
        <v>23</v>
      </c>
      <c r="AH92" s="299">
        <v>20</v>
      </c>
      <c r="AI92" s="299">
        <v>14</v>
      </c>
      <c r="AJ92" s="299">
        <v>10</v>
      </c>
      <c r="AK92" s="299">
        <v>6</v>
      </c>
      <c r="AL92" s="299">
        <v>4</v>
      </c>
      <c r="AM92" s="299">
        <v>2</v>
      </c>
      <c r="AN92" s="299">
        <v>1</v>
      </c>
      <c r="AO92" s="299">
        <v>2</v>
      </c>
      <c r="AP92" s="299">
        <v>6</v>
      </c>
      <c r="AQ92" s="299">
        <v>6</v>
      </c>
      <c r="AR92" s="299">
        <v>14</v>
      </c>
      <c r="AS92" s="299">
        <v>291</v>
      </c>
      <c r="AT92" s="299">
        <v>33</v>
      </c>
      <c r="AU92" s="299">
        <v>30</v>
      </c>
      <c r="AV92" s="299">
        <v>130</v>
      </c>
      <c r="AW92" s="444">
        <f t="shared" si="23"/>
        <v>76.5</v>
      </c>
      <c r="AX92" s="444">
        <f t="shared" si="24"/>
        <v>128.5</v>
      </c>
      <c r="AY92" s="444">
        <f t="shared" si="25"/>
        <v>174.5</v>
      </c>
      <c r="AZ92" s="444">
        <f t="shared" si="26"/>
        <v>33.5</v>
      </c>
      <c r="BA92" s="444">
        <f t="shared" si="27"/>
        <v>67</v>
      </c>
      <c r="BB92" s="493">
        <f t="shared" si="28"/>
        <v>74</v>
      </c>
      <c r="BC92" s="493">
        <f t="shared" si="29"/>
        <v>343</v>
      </c>
      <c r="BD92" s="493">
        <f t="shared" si="30"/>
        <v>349</v>
      </c>
      <c r="BE92" s="299">
        <v>24</v>
      </c>
      <c r="BF92" s="359" t="s">
        <v>72</v>
      </c>
      <c r="BG92" s="360" t="s">
        <v>213</v>
      </c>
      <c r="BH92" s="486" t="s">
        <v>967</v>
      </c>
      <c r="BI92" s="492">
        <f t="shared" si="31"/>
        <v>50</v>
      </c>
      <c r="BJ92" s="492">
        <f t="shared" si="32"/>
        <v>50</v>
      </c>
      <c r="BK92" s="368"/>
      <c r="BL92" s="368"/>
      <c r="BM92" s="368"/>
      <c r="BN92" s="368"/>
      <c r="BO92" s="368"/>
      <c r="BP92" s="368"/>
      <c r="BQ92" s="368"/>
      <c r="BR92" s="368"/>
      <c r="BS92" s="368"/>
      <c r="BT92" s="368"/>
    </row>
    <row r="93" spans="1:72" ht="16.5" thickBot="1" x14ac:dyDescent="0.35">
      <c r="A93" s="295">
        <v>220804</v>
      </c>
      <c r="B93" s="296" t="s">
        <v>200</v>
      </c>
      <c r="C93" s="296" t="s">
        <v>1012</v>
      </c>
      <c r="D93" s="297" t="s">
        <v>1013</v>
      </c>
      <c r="E93" s="298">
        <v>24.846738597351642</v>
      </c>
      <c r="F93" s="367">
        <v>11985</v>
      </c>
      <c r="G93" s="299">
        <v>231</v>
      </c>
      <c r="H93" s="299">
        <v>245</v>
      </c>
      <c r="I93" s="299">
        <v>250</v>
      </c>
      <c r="J93" s="299">
        <v>266</v>
      </c>
      <c r="K93" s="299">
        <v>249</v>
      </c>
      <c r="L93" s="299">
        <v>254</v>
      </c>
      <c r="M93" s="299">
        <v>246</v>
      </c>
      <c r="N93" s="299">
        <v>249</v>
      </c>
      <c r="O93" s="299">
        <v>246</v>
      </c>
      <c r="P93" s="299">
        <v>249</v>
      </c>
      <c r="Q93" s="299">
        <v>249</v>
      </c>
      <c r="R93" s="299">
        <v>235</v>
      </c>
      <c r="S93" s="299">
        <v>229</v>
      </c>
      <c r="T93" s="299">
        <v>224</v>
      </c>
      <c r="U93" s="299">
        <v>225</v>
      </c>
      <c r="V93" s="299">
        <v>223</v>
      </c>
      <c r="W93" s="299">
        <v>209</v>
      </c>
      <c r="X93" s="299">
        <v>199</v>
      </c>
      <c r="Y93" s="299">
        <v>206</v>
      </c>
      <c r="Z93" s="299">
        <v>210</v>
      </c>
      <c r="AA93" s="299">
        <v>1009</v>
      </c>
      <c r="AB93" s="299">
        <v>909</v>
      </c>
      <c r="AC93" s="299">
        <v>799</v>
      </c>
      <c r="AD93" s="299">
        <v>859</v>
      </c>
      <c r="AE93" s="299">
        <v>834</v>
      </c>
      <c r="AF93" s="299">
        <v>721</v>
      </c>
      <c r="AG93" s="299">
        <v>598</v>
      </c>
      <c r="AH93" s="299">
        <v>502</v>
      </c>
      <c r="AI93" s="299">
        <v>393</v>
      </c>
      <c r="AJ93" s="299">
        <v>272</v>
      </c>
      <c r="AK93" s="299">
        <v>181</v>
      </c>
      <c r="AL93" s="299">
        <v>102</v>
      </c>
      <c r="AM93" s="299">
        <v>64</v>
      </c>
      <c r="AN93" s="299">
        <v>48</v>
      </c>
      <c r="AO93" s="299">
        <v>17</v>
      </c>
      <c r="AP93" s="299">
        <v>112</v>
      </c>
      <c r="AQ93" s="299">
        <v>119</v>
      </c>
      <c r="AR93" s="299">
        <v>281</v>
      </c>
      <c r="AS93" s="299">
        <v>5748</v>
      </c>
      <c r="AT93" s="299">
        <v>589</v>
      </c>
      <c r="AU93" s="299">
        <v>509</v>
      </c>
      <c r="AV93" s="299">
        <v>2429</v>
      </c>
      <c r="AW93" s="444">
        <f t="shared" si="23"/>
        <v>1540.9531914893616</v>
      </c>
      <c r="AX93" s="444">
        <f t="shared" si="24"/>
        <v>2692.9511889862329</v>
      </c>
      <c r="AY93" s="444">
        <f t="shared" si="25"/>
        <v>3593.6390488110137</v>
      </c>
      <c r="AZ93" s="444">
        <f t="shared" si="26"/>
        <v>846.49311639549433</v>
      </c>
      <c r="BA93" s="444">
        <f t="shared" si="27"/>
        <v>1765</v>
      </c>
      <c r="BB93" s="493">
        <f t="shared" si="28"/>
        <v>1821.9221526908636</v>
      </c>
      <c r="BC93" s="493">
        <f t="shared" si="29"/>
        <v>7312</v>
      </c>
      <c r="BD93" s="493">
        <f t="shared" si="30"/>
        <v>7493</v>
      </c>
      <c r="BE93" s="299">
        <v>384</v>
      </c>
      <c r="BF93" s="359" t="s">
        <v>72</v>
      </c>
      <c r="BG93" s="360" t="s">
        <v>213</v>
      </c>
      <c r="BH93" s="486" t="s">
        <v>1014</v>
      </c>
      <c r="BI93" s="492">
        <f t="shared" si="31"/>
        <v>47.959949937421776</v>
      </c>
      <c r="BJ93" s="492">
        <f t="shared" si="32"/>
        <v>52.040050062578224</v>
      </c>
      <c r="BK93" s="300"/>
      <c r="BL93" s="300"/>
      <c r="BM93" s="300"/>
      <c r="BN93" s="300"/>
      <c r="BO93" s="300"/>
      <c r="BP93" s="300"/>
      <c r="BQ93" s="300"/>
      <c r="BR93" s="300"/>
      <c r="BS93" s="300"/>
      <c r="BT93" s="300"/>
    </row>
    <row r="94" spans="1:72" ht="16.5" thickBot="1" x14ac:dyDescent="0.35">
      <c r="A94" s="295">
        <v>220804</v>
      </c>
      <c r="B94" s="296" t="s">
        <v>204</v>
      </c>
      <c r="C94" s="296" t="s">
        <v>1015</v>
      </c>
      <c r="D94" s="297" t="s">
        <v>1016</v>
      </c>
      <c r="E94" s="298">
        <v>0.87869870851724696</v>
      </c>
      <c r="F94" s="367">
        <v>423</v>
      </c>
      <c r="G94" s="299">
        <v>8</v>
      </c>
      <c r="H94" s="299">
        <v>9</v>
      </c>
      <c r="I94" s="299">
        <v>9</v>
      </c>
      <c r="J94" s="299">
        <v>9</v>
      </c>
      <c r="K94" s="299">
        <v>9</v>
      </c>
      <c r="L94" s="299">
        <v>9</v>
      </c>
      <c r="M94" s="299">
        <v>9</v>
      </c>
      <c r="N94" s="299">
        <v>9</v>
      </c>
      <c r="O94" s="299">
        <v>9</v>
      </c>
      <c r="P94" s="299">
        <v>9</v>
      </c>
      <c r="Q94" s="299">
        <v>9</v>
      </c>
      <c r="R94" s="299">
        <v>8</v>
      </c>
      <c r="S94" s="299">
        <v>8</v>
      </c>
      <c r="T94" s="299">
        <v>8</v>
      </c>
      <c r="U94" s="299">
        <v>8</v>
      </c>
      <c r="V94" s="299">
        <v>8</v>
      </c>
      <c r="W94" s="299">
        <v>7</v>
      </c>
      <c r="X94" s="299">
        <v>7</v>
      </c>
      <c r="Y94" s="299">
        <v>7</v>
      </c>
      <c r="Z94" s="299">
        <v>7</v>
      </c>
      <c r="AA94" s="299">
        <v>36</v>
      </c>
      <c r="AB94" s="299">
        <v>32</v>
      </c>
      <c r="AC94" s="299">
        <v>28</v>
      </c>
      <c r="AD94" s="299">
        <v>30</v>
      </c>
      <c r="AE94" s="299">
        <v>29</v>
      </c>
      <c r="AF94" s="299">
        <v>25</v>
      </c>
      <c r="AG94" s="299">
        <v>21</v>
      </c>
      <c r="AH94" s="299">
        <v>18</v>
      </c>
      <c r="AI94" s="299">
        <v>14</v>
      </c>
      <c r="AJ94" s="299">
        <v>10</v>
      </c>
      <c r="AK94" s="299">
        <v>6</v>
      </c>
      <c r="AL94" s="299">
        <v>4</v>
      </c>
      <c r="AM94" s="299">
        <v>2</v>
      </c>
      <c r="AN94" s="299">
        <v>2</v>
      </c>
      <c r="AO94" s="299">
        <v>1</v>
      </c>
      <c r="AP94" s="299">
        <v>4</v>
      </c>
      <c r="AQ94" s="299">
        <v>4</v>
      </c>
      <c r="AR94" s="299">
        <v>10</v>
      </c>
      <c r="AS94" s="299">
        <v>203</v>
      </c>
      <c r="AT94" s="299">
        <v>21</v>
      </c>
      <c r="AU94" s="299">
        <v>18</v>
      </c>
      <c r="AV94" s="299">
        <v>86</v>
      </c>
      <c r="AW94" s="444">
        <f t="shared" si="23"/>
        <v>53.749408983451531</v>
      </c>
      <c r="AX94" s="444">
        <f t="shared" si="24"/>
        <v>94.541371158392437</v>
      </c>
      <c r="AY94" s="444">
        <f t="shared" si="25"/>
        <v>126.21513002364065</v>
      </c>
      <c r="AZ94" s="444">
        <f t="shared" si="26"/>
        <v>30.23404255319149</v>
      </c>
      <c r="BA94" s="444">
        <f t="shared" si="27"/>
        <v>63</v>
      </c>
      <c r="BB94" s="493">
        <f t="shared" si="28"/>
        <v>63.971631205673766</v>
      </c>
      <c r="BC94" s="493">
        <f t="shared" si="29"/>
        <v>257</v>
      </c>
      <c r="BD94" s="493">
        <f t="shared" si="30"/>
        <v>263</v>
      </c>
      <c r="BE94" s="299">
        <v>14</v>
      </c>
      <c r="BF94" s="359" t="s">
        <v>72</v>
      </c>
      <c r="BG94" s="360" t="s">
        <v>213</v>
      </c>
      <c r="BH94" s="486" t="s">
        <v>1017</v>
      </c>
      <c r="BI94" s="492">
        <f t="shared" si="31"/>
        <v>47.990543735224584</v>
      </c>
      <c r="BJ94" s="492">
        <f t="shared" si="32"/>
        <v>52.009456264775416</v>
      </c>
      <c r="BK94" s="300"/>
      <c r="BL94" s="300"/>
      <c r="BM94" s="300"/>
      <c r="BN94" s="300"/>
      <c r="BO94" s="300"/>
      <c r="BP94" s="300"/>
      <c r="BQ94" s="300"/>
      <c r="BR94" s="300"/>
      <c r="BS94" s="300"/>
      <c r="BT94" s="300"/>
    </row>
    <row r="95" spans="1:72" ht="16.5" thickBot="1" x14ac:dyDescent="0.35">
      <c r="A95" s="295">
        <v>220101</v>
      </c>
      <c r="B95" s="296" t="s">
        <v>204</v>
      </c>
      <c r="C95" s="296" t="s">
        <v>211</v>
      </c>
      <c r="D95" s="297" t="s">
        <v>212</v>
      </c>
      <c r="E95" s="298">
        <v>0.52364456618061705</v>
      </c>
      <c r="F95" s="369">
        <v>460</v>
      </c>
      <c r="G95" s="299">
        <v>8</v>
      </c>
      <c r="H95" s="299">
        <v>9</v>
      </c>
      <c r="I95" s="299">
        <v>9</v>
      </c>
      <c r="J95" s="299">
        <v>9</v>
      </c>
      <c r="K95" s="299">
        <v>9</v>
      </c>
      <c r="L95" s="299">
        <v>10</v>
      </c>
      <c r="M95" s="299">
        <v>9</v>
      </c>
      <c r="N95" s="299">
        <v>8</v>
      </c>
      <c r="O95" s="299">
        <v>10</v>
      </c>
      <c r="P95" s="299">
        <v>9</v>
      </c>
      <c r="Q95" s="299">
        <v>10</v>
      </c>
      <c r="R95" s="299">
        <v>9</v>
      </c>
      <c r="S95" s="299">
        <v>9</v>
      </c>
      <c r="T95" s="299">
        <v>9</v>
      </c>
      <c r="U95" s="299">
        <v>9</v>
      </c>
      <c r="V95" s="299">
        <v>9</v>
      </c>
      <c r="W95" s="299">
        <v>8</v>
      </c>
      <c r="X95" s="299">
        <v>9</v>
      </c>
      <c r="Y95" s="299">
        <v>8</v>
      </c>
      <c r="Z95" s="299">
        <v>8</v>
      </c>
      <c r="AA95" s="299">
        <v>39</v>
      </c>
      <c r="AB95" s="299">
        <v>35</v>
      </c>
      <c r="AC95" s="299">
        <v>34</v>
      </c>
      <c r="AD95" s="299">
        <v>32</v>
      </c>
      <c r="AE95" s="299">
        <v>31</v>
      </c>
      <c r="AF95" s="299">
        <v>27</v>
      </c>
      <c r="AG95" s="299">
        <v>22</v>
      </c>
      <c r="AH95" s="299">
        <v>19</v>
      </c>
      <c r="AI95" s="299">
        <v>16</v>
      </c>
      <c r="AJ95" s="299">
        <v>11</v>
      </c>
      <c r="AK95" s="299">
        <v>7</v>
      </c>
      <c r="AL95" s="299">
        <v>4</v>
      </c>
      <c r="AM95" s="299">
        <v>3</v>
      </c>
      <c r="AN95" s="299">
        <v>2</v>
      </c>
      <c r="AO95" s="299">
        <v>0</v>
      </c>
      <c r="AP95" s="299">
        <v>4</v>
      </c>
      <c r="AQ95" s="299">
        <v>4</v>
      </c>
      <c r="AR95" s="299">
        <v>10</v>
      </c>
      <c r="AS95" s="299">
        <v>221</v>
      </c>
      <c r="AT95" s="299">
        <v>23</v>
      </c>
      <c r="AU95" s="299">
        <v>21</v>
      </c>
      <c r="AV95" s="299">
        <v>94</v>
      </c>
      <c r="AW95" s="444">
        <f t="shared" si="23"/>
        <v>59.573913043478257</v>
      </c>
      <c r="AX95" s="444">
        <f t="shared" si="24"/>
        <v>103.77391304347826</v>
      </c>
      <c r="AY95" s="444">
        <f t="shared" si="25"/>
        <v>138.84565217391304</v>
      </c>
      <c r="AZ95" s="444">
        <f t="shared" si="26"/>
        <v>32.669565217391302</v>
      </c>
      <c r="BA95" s="444">
        <f t="shared" si="27"/>
        <v>68</v>
      </c>
      <c r="BB95" s="493">
        <f t="shared" si="28"/>
        <v>69.102173913043487</v>
      </c>
      <c r="BC95" s="493">
        <f t="shared" si="29"/>
        <v>282</v>
      </c>
      <c r="BD95" s="493">
        <f t="shared" si="30"/>
        <v>289</v>
      </c>
      <c r="BE95" s="366">
        <v>11</v>
      </c>
      <c r="BF95" s="359" t="s">
        <v>72</v>
      </c>
      <c r="BG95" s="360" t="s">
        <v>213</v>
      </c>
      <c r="BH95" s="486" t="s">
        <v>214</v>
      </c>
      <c r="BI95" s="492">
        <f t="shared" si="31"/>
        <v>48.043478260869563</v>
      </c>
      <c r="BJ95" s="492">
        <f t="shared" si="32"/>
        <v>51.956521739130437</v>
      </c>
      <c r="BK95" s="300"/>
      <c r="BL95" s="300"/>
      <c r="BM95" s="300"/>
      <c r="BN95" s="300"/>
      <c r="BO95" s="300"/>
      <c r="BP95" s="300"/>
      <c r="BQ95" s="300"/>
      <c r="BR95" s="300"/>
      <c r="BS95" s="300"/>
      <c r="BT95" s="300"/>
    </row>
    <row r="96" spans="1:72" ht="16.5" thickBot="1" x14ac:dyDescent="0.35">
      <c r="A96" s="295">
        <v>220101</v>
      </c>
      <c r="B96" s="296" t="s">
        <v>204</v>
      </c>
      <c r="C96" s="296" t="s">
        <v>231</v>
      </c>
      <c r="D96" s="297" t="s">
        <v>232</v>
      </c>
      <c r="E96" s="298">
        <v>2.4248771449287037</v>
      </c>
      <c r="F96" s="369">
        <v>2134</v>
      </c>
      <c r="G96" s="299">
        <v>39</v>
      </c>
      <c r="H96" s="299">
        <v>42</v>
      </c>
      <c r="I96" s="299">
        <v>42</v>
      </c>
      <c r="J96" s="299">
        <v>41</v>
      </c>
      <c r="K96" s="299">
        <v>43</v>
      </c>
      <c r="L96" s="299">
        <v>44</v>
      </c>
      <c r="M96" s="299">
        <v>41</v>
      </c>
      <c r="N96" s="299">
        <v>39</v>
      </c>
      <c r="O96" s="299">
        <v>44</v>
      </c>
      <c r="P96" s="299">
        <v>44</v>
      </c>
      <c r="Q96" s="299">
        <v>45</v>
      </c>
      <c r="R96" s="299">
        <v>43</v>
      </c>
      <c r="S96" s="299">
        <v>42</v>
      </c>
      <c r="T96" s="299">
        <v>43</v>
      </c>
      <c r="U96" s="299">
        <v>42</v>
      </c>
      <c r="V96" s="299">
        <v>40</v>
      </c>
      <c r="W96" s="299">
        <v>38</v>
      </c>
      <c r="X96" s="299">
        <v>40</v>
      </c>
      <c r="Y96" s="299">
        <v>36</v>
      </c>
      <c r="Z96" s="299">
        <v>39</v>
      </c>
      <c r="AA96" s="299">
        <v>181</v>
      </c>
      <c r="AB96" s="299">
        <v>162</v>
      </c>
      <c r="AC96" s="299">
        <v>155</v>
      </c>
      <c r="AD96" s="299">
        <v>148</v>
      </c>
      <c r="AE96" s="299">
        <v>143</v>
      </c>
      <c r="AF96" s="299">
        <v>125</v>
      </c>
      <c r="AG96" s="299">
        <v>103</v>
      </c>
      <c r="AH96" s="299">
        <v>90</v>
      </c>
      <c r="AI96" s="299">
        <v>72</v>
      </c>
      <c r="AJ96" s="299">
        <v>51</v>
      </c>
      <c r="AK96" s="299">
        <v>35</v>
      </c>
      <c r="AL96" s="299">
        <v>20</v>
      </c>
      <c r="AM96" s="299">
        <v>12</v>
      </c>
      <c r="AN96" s="299">
        <v>10</v>
      </c>
      <c r="AO96" s="299">
        <v>2</v>
      </c>
      <c r="AP96" s="299">
        <v>20</v>
      </c>
      <c r="AQ96" s="299">
        <v>20</v>
      </c>
      <c r="AR96" s="299">
        <v>48</v>
      </c>
      <c r="AS96" s="299">
        <v>1022</v>
      </c>
      <c r="AT96" s="299">
        <v>105</v>
      </c>
      <c r="AU96" s="299">
        <v>96</v>
      </c>
      <c r="AV96" s="299">
        <v>437</v>
      </c>
      <c r="AW96" s="444">
        <f t="shared" si="23"/>
        <v>273.45923149015931</v>
      </c>
      <c r="AX96" s="444">
        <f t="shared" si="24"/>
        <v>477.95501405810683</v>
      </c>
      <c r="AY96" s="444">
        <f t="shared" si="25"/>
        <v>641.74320524835991</v>
      </c>
      <c r="AZ96" s="444">
        <f t="shared" si="26"/>
        <v>151.33645735707591</v>
      </c>
      <c r="BA96" s="444">
        <f t="shared" si="27"/>
        <v>316</v>
      </c>
      <c r="BB96" s="493">
        <f t="shared" si="28"/>
        <v>322.55295220243676</v>
      </c>
      <c r="BC96" s="493">
        <f t="shared" si="29"/>
        <v>1305</v>
      </c>
      <c r="BD96" s="493">
        <f t="shared" si="30"/>
        <v>1340</v>
      </c>
      <c r="BE96" s="366">
        <v>51</v>
      </c>
      <c r="BF96" s="359" t="s">
        <v>72</v>
      </c>
      <c r="BG96" s="360" t="s">
        <v>213</v>
      </c>
      <c r="BH96" s="486" t="s">
        <v>233</v>
      </c>
      <c r="BI96" s="492">
        <f t="shared" si="31"/>
        <v>47.891283973758199</v>
      </c>
      <c r="BJ96" s="492">
        <f t="shared" si="32"/>
        <v>52.108716026241801</v>
      </c>
      <c r="BK96" s="300"/>
      <c r="BL96" s="300"/>
      <c r="BM96" s="300"/>
      <c r="BN96" s="300"/>
      <c r="BO96" s="300"/>
      <c r="BP96" s="300"/>
      <c r="BQ96" s="300"/>
      <c r="BR96" s="300"/>
      <c r="BS96" s="300"/>
      <c r="BT96" s="300"/>
    </row>
    <row r="97" spans="1:74" ht="16.5" thickBot="1" x14ac:dyDescent="0.35">
      <c r="A97" s="295">
        <v>220101</v>
      </c>
      <c r="B97" s="296" t="s">
        <v>204</v>
      </c>
      <c r="C97" s="296" t="s">
        <v>234</v>
      </c>
      <c r="D97" s="297" t="s">
        <v>235</v>
      </c>
      <c r="E97" s="298">
        <v>3.2465963103198261</v>
      </c>
      <c r="F97" s="369">
        <v>2859</v>
      </c>
      <c r="G97" s="299">
        <v>53</v>
      </c>
      <c r="H97" s="299">
        <v>56</v>
      </c>
      <c r="I97" s="299">
        <v>57</v>
      </c>
      <c r="J97" s="299">
        <v>55</v>
      </c>
      <c r="K97" s="299">
        <v>58</v>
      </c>
      <c r="L97" s="299">
        <v>59</v>
      </c>
      <c r="M97" s="299">
        <v>54</v>
      </c>
      <c r="N97" s="299">
        <v>53</v>
      </c>
      <c r="O97" s="299">
        <v>59</v>
      </c>
      <c r="P97" s="299">
        <v>59</v>
      </c>
      <c r="Q97" s="299">
        <v>60</v>
      </c>
      <c r="R97" s="299">
        <v>58</v>
      </c>
      <c r="S97" s="299">
        <v>57</v>
      </c>
      <c r="T97" s="299">
        <v>58</v>
      </c>
      <c r="U97" s="299">
        <v>56</v>
      </c>
      <c r="V97" s="299">
        <v>53</v>
      </c>
      <c r="W97" s="299">
        <v>51</v>
      </c>
      <c r="X97" s="299">
        <v>53</v>
      </c>
      <c r="Y97" s="299">
        <v>49</v>
      </c>
      <c r="Z97" s="299">
        <v>52</v>
      </c>
      <c r="AA97" s="299">
        <v>242</v>
      </c>
      <c r="AB97" s="299">
        <v>217</v>
      </c>
      <c r="AC97" s="299">
        <v>208</v>
      </c>
      <c r="AD97" s="299">
        <v>198</v>
      </c>
      <c r="AE97" s="299">
        <v>191</v>
      </c>
      <c r="AF97" s="299">
        <v>168</v>
      </c>
      <c r="AG97" s="299">
        <v>138</v>
      </c>
      <c r="AH97" s="299">
        <v>120</v>
      </c>
      <c r="AI97" s="299">
        <v>96</v>
      </c>
      <c r="AJ97" s="299">
        <v>68</v>
      </c>
      <c r="AK97" s="299">
        <v>46</v>
      </c>
      <c r="AL97" s="299">
        <v>27</v>
      </c>
      <c r="AM97" s="299">
        <v>16</v>
      </c>
      <c r="AN97" s="299">
        <v>14</v>
      </c>
      <c r="AO97" s="299">
        <v>3</v>
      </c>
      <c r="AP97" s="299">
        <v>26</v>
      </c>
      <c r="AQ97" s="299">
        <v>26</v>
      </c>
      <c r="AR97" s="299">
        <v>64</v>
      </c>
      <c r="AS97" s="299">
        <v>1368</v>
      </c>
      <c r="AT97" s="299">
        <v>141</v>
      </c>
      <c r="AU97" s="299">
        <v>128</v>
      </c>
      <c r="AV97" s="299">
        <v>585</v>
      </c>
      <c r="AW97" s="444">
        <f t="shared" si="23"/>
        <v>366.04407135362015</v>
      </c>
      <c r="AX97" s="444">
        <f t="shared" si="24"/>
        <v>639.26128016789085</v>
      </c>
      <c r="AY97" s="444">
        <f t="shared" si="25"/>
        <v>857.93074501573983</v>
      </c>
      <c r="AZ97" s="444">
        <f t="shared" si="26"/>
        <v>201.92235047219307</v>
      </c>
      <c r="BA97" s="444">
        <f t="shared" si="27"/>
        <v>422</v>
      </c>
      <c r="BB97" s="493">
        <f t="shared" si="28"/>
        <v>431.28961175236094</v>
      </c>
      <c r="BC97" s="493">
        <f t="shared" si="29"/>
        <v>1747</v>
      </c>
      <c r="BD97" s="493">
        <f t="shared" si="30"/>
        <v>1793</v>
      </c>
      <c r="BE97" s="366">
        <v>68</v>
      </c>
      <c r="BF97" s="359" t="s">
        <v>72</v>
      </c>
      <c r="BG97" s="360" t="s">
        <v>213</v>
      </c>
      <c r="BH97" s="486" t="s">
        <v>236</v>
      </c>
      <c r="BI97" s="492">
        <f t="shared" si="31"/>
        <v>47.848898216159498</v>
      </c>
      <c r="BJ97" s="492">
        <f t="shared" si="32"/>
        <v>52.151101783840502</v>
      </c>
      <c r="BK97" s="300"/>
      <c r="BL97" s="300"/>
      <c r="BM97" s="300"/>
      <c r="BN97" s="300"/>
      <c r="BO97" s="300"/>
      <c r="BP97" s="300"/>
      <c r="BQ97" s="300"/>
      <c r="BR97" s="300"/>
      <c r="BS97" s="300"/>
      <c r="BT97" s="300"/>
    </row>
    <row r="98" spans="1:74" ht="16.5" thickBot="1" x14ac:dyDescent="0.35">
      <c r="A98" s="295">
        <v>220101</v>
      </c>
      <c r="B98" s="296" t="s">
        <v>204</v>
      </c>
      <c r="C98" s="296" t="s">
        <v>255</v>
      </c>
      <c r="D98" s="297" t="s">
        <v>256</v>
      </c>
      <c r="E98" s="298">
        <v>1.0645521400375182</v>
      </c>
      <c r="F98" s="369">
        <v>934</v>
      </c>
      <c r="G98" s="299">
        <v>17</v>
      </c>
      <c r="H98" s="299">
        <v>18</v>
      </c>
      <c r="I98" s="299">
        <v>19</v>
      </c>
      <c r="J98" s="299">
        <v>18</v>
      </c>
      <c r="K98" s="299">
        <v>19</v>
      </c>
      <c r="L98" s="299">
        <v>19</v>
      </c>
      <c r="M98" s="299">
        <v>18</v>
      </c>
      <c r="N98" s="299">
        <v>17</v>
      </c>
      <c r="O98" s="299">
        <v>19</v>
      </c>
      <c r="P98" s="299">
        <v>19</v>
      </c>
      <c r="Q98" s="299">
        <v>20</v>
      </c>
      <c r="R98" s="299">
        <v>19</v>
      </c>
      <c r="S98" s="299">
        <v>19</v>
      </c>
      <c r="T98" s="299">
        <v>19</v>
      </c>
      <c r="U98" s="299">
        <v>18</v>
      </c>
      <c r="V98" s="299">
        <v>17</v>
      </c>
      <c r="W98" s="299">
        <v>17</v>
      </c>
      <c r="X98" s="299">
        <v>17</v>
      </c>
      <c r="Y98" s="299">
        <v>16</v>
      </c>
      <c r="Z98" s="299">
        <v>17</v>
      </c>
      <c r="AA98" s="299">
        <v>79</v>
      </c>
      <c r="AB98" s="299">
        <v>71</v>
      </c>
      <c r="AC98" s="299">
        <v>68</v>
      </c>
      <c r="AD98" s="299">
        <v>65</v>
      </c>
      <c r="AE98" s="299">
        <v>63</v>
      </c>
      <c r="AF98" s="299">
        <v>55</v>
      </c>
      <c r="AG98" s="299">
        <v>45</v>
      </c>
      <c r="AH98" s="299">
        <v>39</v>
      </c>
      <c r="AI98" s="299">
        <v>32</v>
      </c>
      <c r="AJ98" s="299">
        <v>22</v>
      </c>
      <c r="AK98" s="299">
        <v>15</v>
      </c>
      <c r="AL98" s="299">
        <v>9</v>
      </c>
      <c r="AM98" s="299">
        <v>5</v>
      </c>
      <c r="AN98" s="299">
        <v>4</v>
      </c>
      <c r="AO98" s="299">
        <v>1</v>
      </c>
      <c r="AP98" s="299">
        <v>9</v>
      </c>
      <c r="AQ98" s="299">
        <v>9</v>
      </c>
      <c r="AR98" s="299">
        <v>21</v>
      </c>
      <c r="AS98" s="299">
        <v>449</v>
      </c>
      <c r="AT98" s="299">
        <v>46</v>
      </c>
      <c r="AU98" s="299">
        <v>42</v>
      </c>
      <c r="AV98" s="299">
        <v>192</v>
      </c>
      <c r="AW98" s="444">
        <f t="shared" si="23"/>
        <v>120.6627408993576</v>
      </c>
      <c r="AX98" s="444">
        <f t="shared" si="24"/>
        <v>210.55888650963595</v>
      </c>
      <c r="AY98" s="444">
        <f t="shared" si="25"/>
        <v>282.18736616702353</v>
      </c>
      <c r="AZ98" s="444">
        <f t="shared" si="26"/>
        <v>66.340471092077081</v>
      </c>
      <c r="BA98" s="444">
        <f t="shared" si="27"/>
        <v>138</v>
      </c>
      <c r="BB98" s="493">
        <f t="shared" si="28"/>
        <v>140.72269807280514</v>
      </c>
      <c r="BC98" s="493">
        <f t="shared" si="29"/>
        <v>572</v>
      </c>
      <c r="BD98" s="493">
        <f t="shared" si="30"/>
        <v>587</v>
      </c>
      <c r="BE98" s="366">
        <v>22</v>
      </c>
      <c r="BF98" s="359" t="s">
        <v>72</v>
      </c>
      <c r="BG98" s="360" t="s">
        <v>213</v>
      </c>
      <c r="BH98" s="486" t="s">
        <v>257</v>
      </c>
      <c r="BI98" s="492">
        <f t="shared" si="31"/>
        <v>48.072805139186293</v>
      </c>
      <c r="BJ98" s="492">
        <f t="shared" si="32"/>
        <v>51.927194860813707</v>
      </c>
      <c r="BK98" s="300"/>
      <c r="BL98" s="300"/>
      <c r="BM98" s="300"/>
      <c r="BN98" s="300"/>
      <c r="BO98" s="300"/>
      <c r="BP98" s="300"/>
      <c r="BQ98" s="300"/>
      <c r="BR98" s="300"/>
      <c r="BS98" s="300"/>
      <c r="BT98" s="300"/>
    </row>
    <row r="99" spans="1:74" ht="16.5" thickBot="1" x14ac:dyDescent="0.35">
      <c r="A99" s="355"/>
      <c r="B99" s="353"/>
      <c r="C99" s="353"/>
      <c r="D99" s="353" t="s">
        <v>1350</v>
      </c>
      <c r="E99" s="353"/>
      <c r="F99" s="356">
        <f>SUM(F100:F107)</f>
        <v>17132</v>
      </c>
      <c r="G99" s="356">
        <f t="shared" ref="G99:BE99" si="38">SUM(G100:G107)</f>
        <v>332</v>
      </c>
      <c r="H99" s="356">
        <f t="shared" si="38"/>
        <v>334</v>
      </c>
      <c r="I99" s="356">
        <f t="shared" si="38"/>
        <v>324</v>
      </c>
      <c r="J99" s="356">
        <f t="shared" si="38"/>
        <v>319</v>
      </c>
      <c r="K99" s="356">
        <f t="shared" si="38"/>
        <v>322</v>
      </c>
      <c r="L99" s="356">
        <f t="shared" si="38"/>
        <v>305</v>
      </c>
      <c r="M99" s="356">
        <f t="shared" si="38"/>
        <v>331</v>
      </c>
      <c r="N99" s="356">
        <f t="shared" si="38"/>
        <v>310</v>
      </c>
      <c r="O99" s="356">
        <f t="shared" si="38"/>
        <v>323</v>
      </c>
      <c r="P99" s="356">
        <f t="shared" si="38"/>
        <v>290</v>
      </c>
      <c r="Q99" s="356">
        <f t="shared" si="38"/>
        <v>314</v>
      </c>
      <c r="R99" s="356">
        <f t="shared" si="38"/>
        <v>359</v>
      </c>
      <c r="S99" s="356">
        <f t="shared" si="38"/>
        <v>368</v>
      </c>
      <c r="T99" s="356">
        <f t="shared" si="38"/>
        <v>358</v>
      </c>
      <c r="U99" s="356">
        <f t="shared" si="38"/>
        <v>364</v>
      </c>
      <c r="V99" s="356">
        <f t="shared" si="38"/>
        <v>363</v>
      </c>
      <c r="W99" s="356">
        <f t="shared" si="38"/>
        <v>341</v>
      </c>
      <c r="X99" s="356">
        <f t="shared" si="38"/>
        <v>333</v>
      </c>
      <c r="Y99" s="356">
        <f t="shared" si="38"/>
        <v>337</v>
      </c>
      <c r="Z99" s="356">
        <f t="shared" si="38"/>
        <v>343</v>
      </c>
      <c r="AA99" s="356">
        <f t="shared" si="38"/>
        <v>1631</v>
      </c>
      <c r="AB99" s="356">
        <f t="shared" si="38"/>
        <v>1305</v>
      </c>
      <c r="AC99" s="356">
        <f t="shared" si="38"/>
        <v>1335</v>
      </c>
      <c r="AD99" s="356">
        <f t="shared" si="38"/>
        <v>1215</v>
      </c>
      <c r="AE99" s="356">
        <f t="shared" si="38"/>
        <v>1089</v>
      </c>
      <c r="AF99" s="356">
        <f t="shared" si="38"/>
        <v>991</v>
      </c>
      <c r="AG99" s="356">
        <f t="shared" si="38"/>
        <v>803</v>
      </c>
      <c r="AH99" s="356">
        <f t="shared" si="38"/>
        <v>661</v>
      </c>
      <c r="AI99" s="356">
        <f t="shared" si="38"/>
        <v>498</v>
      </c>
      <c r="AJ99" s="356">
        <f t="shared" si="38"/>
        <v>378</v>
      </c>
      <c r="AK99" s="356">
        <f t="shared" si="38"/>
        <v>233</v>
      </c>
      <c r="AL99" s="356">
        <f t="shared" si="38"/>
        <v>158</v>
      </c>
      <c r="AM99" s="356">
        <f t="shared" si="38"/>
        <v>89</v>
      </c>
      <c r="AN99" s="356">
        <f t="shared" si="38"/>
        <v>76</v>
      </c>
      <c r="AO99" s="356">
        <f t="shared" si="38"/>
        <v>28</v>
      </c>
      <c r="AP99" s="356">
        <f t="shared" si="38"/>
        <v>156</v>
      </c>
      <c r="AQ99" s="356">
        <f t="shared" si="38"/>
        <v>176</v>
      </c>
      <c r="AR99" s="356">
        <f t="shared" si="38"/>
        <v>405</v>
      </c>
      <c r="AS99" s="356">
        <f t="shared" si="38"/>
        <v>8368</v>
      </c>
      <c r="AT99" s="356">
        <f t="shared" si="38"/>
        <v>843</v>
      </c>
      <c r="AU99" s="356">
        <f t="shared" si="38"/>
        <v>864</v>
      </c>
      <c r="AV99" s="356">
        <f t="shared" si="38"/>
        <v>3795</v>
      </c>
      <c r="AW99" s="444">
        <f t="shared" si="23"/>
        <v>2261.489610086388</v>
      </c>
      <c r="AX99" s="444">
        <f t="shared" si="24"/>
        <v>3857.2318468363296</v>
      </c>
      <c r="AY99" s="444">
        <f t="shared" si="25"/>
        <v>5284.4613588606117</v>
      </c>
      <c r="AZ99" s="444">
        <f t="shared" si="26"/>
        <v>1142.9558720522998</v>
      </c>
      <c r="BA99" s="444">
        <f t="shared" si="27"/>
        <v>2340</v>
      </c>
      <c r="BB99" s="493">
        <f t="shared" si="28"/>
        <v>2380.2762082652348</v>
      </c>
      <c r="BC99" s="493">
        <f t="shared" si="29"/>
        <v>10586</v>
      </c>
      <c r="BD99" s="493">
        <f t="shared" si="30"/>
        <v>10819</v>
      </c>
      <c r="BE99" s="356">
        <f t="shared" si="38"/>
        <v>544</v>
      </c>
      <c r="BF99" s="353"/>
      <c r="BG99" s="353"/>
      <c r="BH99" s="487"/>
      <c r="BI99" s="492">
        <f t="shared" si="31"/>
        <v>48.844268036423067</v>
      </c>
      <c r="BJ99" s="492">
        <f t="shared" si="32"/>
        <v>51.155731963576933</v>
      </c>
    </row>
    <row r="100" spans="1:74" ht="16.5" thickBot="1" x14ac:dyDescent="0.35">
      <c r="A100" s="295">
        <v>220805</v>
      </c>
      <c r="B100" s="296" t="s">
        <v>272</v>
      </c>
      <c r="C100" s="296" t="s">
        <v>1021</v>
      </c>
      <c r="D100" s="297" t="s">
        <v>1022</v>
      </c>
      <c r="E100" s="298">
        <v>50.242067951932221</v>
      </c>
      <c r="F100" s="358">
        <f t="shared" ref="F100:F107" si="39">SUM(G100:AN100)</f>
        <v>8600</v>
      </c>
      <c r="G100" s="299">
        <v>166</v>
      </c>
      <c r="H100" s="299">
        <v>168</v>
      </c>
      <c r="I100" s="299">
        <v>163</v>
      </c>
      <c r="J100" s="299">
        <v>159</v>
      </c>
      <c r="K100" s="299">
        <v>162</v>
      </c>
      <c r="L100" s="299">
        <v>153</v>
      </c>
      <c r="M100" s="299">
        <v>166</v>
      </c>
      <c r="N100" s="299">
        <v>155</v>
      </c>
      <c r="O100" s="299">
        <v>162</v>
      </c>
      <c r="P100" s="299">
        <v>146</v>
      </c>
      <c r="Q100" s="299">
        <v>158</v>
      </c>
      <c r="R100" s="299">
        <v>180</v>
      </c>
      <c r="S100" s="299">
        <v>185</v>
      </c>
      <c r="T100" s="299">
        <v>179</v>
      </c>
      <c r="U100" s="299">
        <v>183</v>
      </c>
      <c r="V100" s="299">
        <v>183</v>
      </c>
      <c r="W100" s="299">
        <v>171</v>
      </c>
      <c r="X100" s="299">
        <v>167</v>
      </c>
      <c r="Y100" s="299">
        <v>169</v>
      </c>
      <c r="Z100" s="299">
        <v>172</v>
      </c>
      <c r="AA100" s="299">
        <v>819</v>
      </c>
      <c r="AB100" s="299">
        <v>655</v>
      </c>
      <c r="AC100" s="299">
        <v>670</v>
      </c>
      <c r="AD100" s="299">
        <v>611</v>
      </c>
      <c r="AE100" s="299">
        <v>546</v>
      </c>
      <c r="AF100" s="299">
        <v>498</v>
      </c>
      <c r="AG100" s="299">
        <v>403</v>
      </c>
      <c r="AH100" s="299">
        <v>332</v>
      </c>
      <c r="AI100" s="299">
        <v>251</v>
      </c>
      <c r="AJ100" s="299">
        <v>190</v>
      </c>
      <c r="AK100" s="299">
        <v>116</v>
      </c>
      <c r="AL100" s="299">
        <v>80</v>
      </c>
      <c r="AM100" s="299">
        <v>44</v>
      </c>
      <c r="AN100" s="299">
        <v>38</v>
      </c>
      <c r="AO100" s="299">
        <v>14</v>
      </c>
      <c r="AP100" s="299">
        <v>78</v>
      </c>
      <c r="AQ100" s="299">
        <v>89</v>
      </c>
      <c r="AR100" s="299">
        <v>204</v>
      </c>
      <c r="AS100" s="299">
        <v>4204</v>
      </c>
      <c r="AT100" s="299">
        <v>424</v>
      </c>
      <c r="AU100" s="299">
        <v>435</v>
      </c>
      <c r="AV100" s="299">
        <v>1908</v>
      </c>
      <c r="AW100" s="444">
        <f t="shared" si="23"/>
        <v>1136.546511627907</v>
      </c>
      <c r="AX100" s="444">
        <f t="shared" si="24"/>
        <v>1938.7283720930232</v>
      </c>
      <c r="AY100" s="444">
        <f t="shared" si="25"/>
        <v>2655.3637209302328</v>
      </c>
      <c r="AZ100" s="444">
        <f t="shared" si="26"/>
        <v>574.87255813953493</v>
      </c>
      <c r="BA100" s="444">
        <f t="shared" si="27"/>
        <v>1176</v>
      </c>
      <c r="BB100" s="493">
        <f t="shared" si="28"/>
        <v>1194.0762790697675</v>
      </c>
      <c r="BC100" s="493">
        <f t="shared" si="29"/>
        <v>5316</v>
      </c>
      <c r="BD100" s="493">
        <f t="shared" si="30"/>
        <v>5432</v>
      </c>
      <c r="BE100" s="299">
        <v>274</v>
      </c>
      <c r="BF100" s="359" t="s">
        <v>72</v>
      </c>
      <c r="BG100" s="360" t="s">
        <v>1023</v>
      </c>
      <c r="BH100" s="486" t="s">
        <v>1024</v>
      </c>
      <c r="BI100" s="492">
        <f t="shared" si="31"/>
        <v>48.883720930232556</v>
      </c>
      <c r="BJ100" s="492">
        <f t="shared" si="32"/>
        <v>51.116279069767444</v>
      </c>
      <c r="BK100" s="300"/>
      <c r="BL100" s="300"/>
      <c r="BM100" s="300"/>
      <c r="BN100" s="300"/>
      <c r="BO100" s="300"/>
      <c r="BP100" s="300"/>
      <c r="BQ100" s="300"/>
      <c r="BR100" s="300"/>
      <c r="BS100" s="300"/>
      <c r="BT100" s="300"/>
      <c r="BU100" s="300"/>
      <c r="BV100" s="300"/>
    </row>
    <row r="101" spans="1:74" ht="16.5" thickBot="1" x14ac:dyDescent="0.35">
      <c r="A101" s="295">
        <v>220805</v>
      </c>
      <c r="B101" s="296" t="s">
        <v>200</v>
      </c>
      <c r="C101" s="296" t="s">
        <v>1025</v>
      </c>
      <c r="D101" s="297" t="s">
        <v>1026</v>
      </c>
      <c r="E101" s="298">
        <v>8.0357914757499795</v>
      </c>
      <c r="F101" s="358">
        <f t="shared" si="39"/>
        <v>1380</v>
      </c>
      <c r="G101" s="299">
        <v>27</v>
      </c>
      <c r="H101" s="299">
        <v>27</v>
      </c>
      <c r="I101" s="299">
        <v>26</v>
      </c>
      <c r="J101" s="299">
        <v>26</v>
      </c>
      <c r="K101" s="299">
        <v>26</v>
      </c>
      <c r="L101" s="299">
        <v>25</v>
      </c>
      <c r="M101" s="299">
        <v>27</v>
      </c>
      <c r="N101" s="299">
        <v>25</v>
      </c>
      <c r="O101" s="299">
        <v>26</v>
      </c>
      <c r="P101" s="299">
        <v>23</v>
      </c>
      <c r="Q101" s="299">
        <v>25</v>
      </c>
      <c r="R101" s="299">
        <v>29</v>
      </c>
      <c r="S101" s="299">
        <v>30</v>
      </c>
      <c r="T101" s="299">
        <v>29</v>
      </c>
      <c r="U101" s="299">
        <v>29</v>
      </c>
      <c r="V101" s="299">
        <v>29</v>
      </c>
      <c r="W101" s="299">
        <v>27</v>
      </c>
      <c r="X101" s="299">
        <v>27</v>
      </c>
      <c r="Y101" s="299">
        <v>27</v>
      </c>
      <c r="Z101" s="299">
        <v>28</v>
      </c>
      <c r="AA101" s="299">
        <v>131</v>
      </c>
      <c r="AB101" s="299">
        <v>105</v>
      </c>
      <c r="AC101" s="299">
        <v>107</v>
      </c>
      <c r="AD101" s="299">
        <v>98</v>
      </c>
      <c r="AE101" s="299">
        <v>88</v>
      </c>
      <c r="AF101" s="299">
        <v>80</v>
      </c>
      <c r="AG101" s="299">
        <v>65</v>
      </c>
      <c r="AH101" s="299">
        <v>53</v>
      </c>
      <c r="AI101" s="299">
        <v>40</v>
      </c>
      <c r="AJ101" s="299">
        <v>30</v>
      </c>
      <c r="AK101" s="299">
        <v>19</v>
      </c>
      <c r="AL101" s="299">
        <v>13</v>
      </c>
      <c r="AM101" s="299">
        <v>7</v>
      </c>
      <c r="AN101" s="299">
        <v>6</v>
      </c>
      <c r="AO101" s="299">
        <v>2</v>
      </c>
      <c r="AP101" s="299">
        <v>13</v>
      </c>
      <c r="AQ101" s="299">
        <v>14</v>
      </c>
      <c r="AR101" s="299">
        <v>33</v>
      </c>
      <c r="AS101" s="299">
        <v>672</v>
      </c>
      <c r="AT101" s="299">
        <v>68</v>
      </c>
      <c r="AU101" s="299">
        <v>69</v>
      </c>
      <c r="AV101" s="299">
        <v>305</v>
      </c>
      <c r="AW101" s="444">
        <f t="shared" si="23"/>
        <v>181.63478260869567</v>
      </c>
      <c r="AX101" s="444">
        <f t="shared" si="24"/>
        <v>309.70434782608697</v>
      </c>
      <c r="AY101" s="444">
        <f t="shared" si="25"/>
        <v>424.13913043478266</v>
      </c>
      <c r="AZ101" s="444">
        <f t="shared" si="26"/>
        <v>91.547826086956519</v>
      </c>
      <c r="BA101" s="444">
        <f t="shared" si="27"/>
        <v>188</v>
      </c>
      <c r="BB101" s="493">
        <f t="shared" si="28"/>
        <v>192.39130434782609</v>
      </c>
      <c r="BC101" s="493">
        <f t="shared" si="29"/>
        <v>852</v>
      </c>
      <c r="BD101" s="493">
        <f t="shared" si="30"/>
        <v>871</v>
      </c>
      <c r="BE101" s="299">
        <v>44</v>
      </c>
      <c r="BF101" s="359" t="s">
        <v>72</v>
      </c>
      <c r="BG101" s="360" t="s">
        <v>1023</v>
      </c>
      <c r="BH101" s="486" t="s">
        <v>1027</v>
      </c>
      <c r="BI101" s="492">
        <f t="shared" si="31"/>
        <v>48.695652173913047</v>
      </c>
      <c r="BJ101" s="492">
        <f t="shared" si="32"/>
        <v>51.304347826086953</v>
      </c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</row>
    <row r="102" spans="1:74" ht="16.5" thickBot="1" x14ac:dyDescent="0.35">
      <c r="A102" s="295">
        <v>220805</v>
      </c>
      <c r="B102" s="296" t="s">
        <v>200</v>
      </c>
      <c r="C102" s="296" t="s">
        <v>1028</v>
      </c>
      <c r="D102" s="297" t="s">
        <v>1029</v>
      </c>
      <c r="E102" s="298">
        <v>11.627906976744185</v>
      </c>
      <c r="F102" s="358">
        <f t="shared" si="39"/>
        <v>1993</v>
      </c>
      <c r="G102" s="299">
        <v>39</v>
      </c>
      <c r="H102" s="299">
        <v>39</v>
      </c>
      <c r="I102" s="299">
        <v>38</v>
      </c>
      <c r="J102" s="299">
        <v>37</v>
      </c>
      <c r="K102" s="299">
        <v>37</v>
      </c>
      <c r="L102" s="299">
        <v>35</v>
      </c>
      <c r="M102" s="299">
        <v>38</v>
      </c>
      <c r="N102" s="299">
        <v>36</v>
      </c>
      <c r="O102" s="299">
        <v>38</v>
      </c>
      <c r="P102" s="299">
        <v>34</v>
      </c>
      <c r="Q102" s="299">
        <v>37</v>
      </c>
      <c r="R102" s="299">
        <v>42</v>
      </c>
      <c r="S102" s="299">
        <v>43</v>
      </c>
      <c r="T102" s="299">
        <v>42</v>
      </c>
      <c r="U102" s="299">
        <v>42</v>
      </c>
      <c r="V102" s="299">
        <v>42</v>
      </c>
      <c r="W102" s="299">
        <v>40</v>
      </c>
      <c r="X102" s="299">
        <v>39</v>
      </c>
      <c r="Y102" s="299">
        <v>39</v>
      </c>
      <c r="Z102" s="299">
        <v>40</v>
      </c>
      <c r="AA102" s="299">
        <v>190</v>
      </c>
      <c r="AB102" s="299">
        <v>152</v>
      </c>
      <c r="AC102" s="299">
        <v>155</v>
      </c>
      <c r="AD102" s="299">
        <v>141</v>
      </c>
      <c r="AE102" s="299">
        <v>127</v>
      </c>
      <c r="AF102" s="299">
        <v>115</v>
      </c>
      <c r="AG102" s="299">
        <v>93</v>
      </c>
      <c r="AH102" s="299">
        <v>77</v>
      </c>
      <c r="AI102" s="299">
        <v>58</v>
      </c>
      <c r="AJ102" s="299">
        <v>44</v>
      </c>
      <c r="AK102" s="299">
        <v>27</v>
      </c>
      <c r="AL102" s="299">
        <v>18</v>
      </c>
      <c r="AM102" s="299">
        <v>10</v>
      </c>
      <c r="AN102" s="299">
        <v>9</v>
      </c>
      <c r="AO102" s="299">
        <v>3</v>
      </c>
      <c r="AP102" s="299">
        <v>18</v>
      </c>
      <c r="AQ102" s="299">
        <v>20</v>
      </c>
      <c r="AR102" s="299">
        <v>47</v>
      </c>
      <c r="AS102" s="299">
        <v>973</v>
      </c>
      <c r="AT102" s="299">
        <v>98</v>
      </c>
      <c r="AU102" s="299">
        <v>100</v>
      </c>
      <c r="AV102" s="299">
        <v>441</v>
      </c>
      <c r="AW102" s="444">
        <f t="shared" si="23"/>
        <v>262.65629703963873</v>
      </c>
      <c r="AX102" s="444">
        <f t="shared" si="24"/>
        <v>448.17561465127949</v>
      </c>
      <c r="AY102" s="444">
        <f t="shared" si="25"/>
        <v>614.16658304064219</v>
      </c>
      <c r="AZ102" s="444">
        <f t="shared" si="26"/>
        <v>132.79277471149021</v>
      </c>
      <c r="BA102" s="444">
        <f t="shared" si="27"/>
        <v>272</v>
      </c>
      <c r="BB102" s="493">
        <f t="shared" si="28"/>
        <v>276.87907676869042</v>
      </c>
      <c r="BC102" s="493">
        <f t="shared" si="29"/>
        <v>1231</v>
      </c>
      <c r="BD102" s="493">
        <f t="shared" si="30"/>
        <v>1258</v>
      </c>
      <c r="BE102" s="299">
        <v>63</v>
      </c>
      <c r="BF102" s="359" t="s">
        <v>72</v>
      </c>
      <c r="BG102" s="360" t="s">
        <v>1023</v>
      </c>
      <c r="BH102" s="486" t="s">
        <v>1030</v>
      </c>
      <c r="BI102" s="492">
        <f t="shared" si="31"/>
        <v>48.820873055694932</v>
      </c>
      <c r="BJ102" s="492">
        <f t="shared" si="32"/>
        <v>51.179126944305068</v>
      </c>
      <c r="BK102" s="300"/>
      <c r="BL102" s="300"/>
      <c r="BM102" s="300"/>
      <c r="BN102" s="300"/>
      <c r="BO102" s="300"/>
      <c r="BP102" s="300"/>
      <c r="BQ102" s="300"/>
      <c r="BR102" s="300"/>
      <c r="BS102" s="300"/>
      <c r="BT102" s="300"/>
      <c r="BU102" s="300"/>
      <c r="BV102" s="300"/>
    </row>
    <row r="103" spans="1:74" ht="16.5" thickBot="1" x14ac:dyDescent="0.35">
      <c r="A103" s="295">
        <v>220805</v>
      </c>
      <c r="B103" s="296" t="s">
        <v>204</v>
      </c>
      <c r="C103" s="296" t="s">
        <v>1031</v>
      </c>
      <c r="D103" s="297" t="s">
        <v>1032</v>
      </c>
      <c r="E103" s="298">
        <v>7.7072706838419647</v>
      </c>
      <c r="F103" s="358">
        <f t="shared" si="39"/>
        <v>1323</v>
      </c>
      <c r="G103" s="299">
        <v>26</v>
      </c>
      <c r="H103" s="299">
        <v>26</v>
      </c>
      <c r="I103" s="299">
        <v>25</v>
      </c>
      <c r="J103" s="299">
        <v>25</v>
      </c>
      <c r="K103" s="299">
        <v>25</v>
      </c>
      <c r="L103" s="299">
        <v>24</v>
      </c>
      <c r="M103" s="299">
        <v>26</v>
      </c>
      <c r="N103" s="299">
        <v>24</v>
      </c>
      <c r="O103" s="299">
        <v>25</v>
      </c>
      <c r="P103" s="299">
        <v>22</v>
      </c>
      <c r="Q103" s="299">
        <v>24</v>
      </c>
      <c r="R103" s="299">
        <v>28</v>
      </c>
      <c r="S103" s="299">
        <v>28</v>
      </c>
      <c r="T103" s="299">
        <v>28</v>
      </c>
      <c r="U103" s="299">
        <v>28</v>
      </c>
      <c r="V103" s="299">
        <v>28</v>
      </c>
      <c r="W103" s="299">
        <v>26</v>
      </c>
      <c r="X103" s="299">
        <v>26</v>
      </c>
      <c r="Y103" s="299">
        <v>26</v>
      </c>
      <c r="Z103" s="299">
        <v>26</v>
      </c>
      <c r="AA103" s="299">
        <v>126</v>
      </c>
      <c r="AB103" s="299">
        <v>101</v>
      </c>
      <c r="AC103" s="299">
        <v>103</v>
      </c>
      <c r="AD103" s="299">
        <v>94</v>
      </c>
      <c r="AE103" s="299">
        <v>84</v>
      </c>
      <c r="AF103" s="299">
        <v>76</v>
      </c>
      <c r="AG103" s="299">
        <v>62</v>
      </c>
      <c r="AH103" s="299">
        <v>51</v>
      </c>
      <c r="AI103" s="299">
        <v>38</v>
      </c>
      <c r="AJ103" s="299">
        <v>29</v>
      </c>
      <c r="AK103" s="299">
        <v>18</v>
      </c>
      <c r="AL103" s="299">
        <v>12</v>
      </c>
      <c r="AM103" s="299">
        <v>7</v>
      </c>
      <c r="AN103" s="299">
        <v>6</v>
      </c>
      <c r="AO103" s="299">
        <v>2</v>
      </c>
      <c r="AP103" s="299">
        <v>12</v>
      </c>
      <c r="AQ103" s="299">
        <v>14</v>
      </c>
      <c r="AR103" s="299">
        <v>31</v>
      </c>
      <c r="AS103" s="299">
        <v>645</v>
      </c>
      <c r="AT103" s="299">
        <v>65</v>
      </c>
      <c r="AU103" s="299">
        <v>67</v>
      </c>
      <c r="AV103" s="299">
        <v>292</v>
      </c>
      <c r="AW103" s="444">
        <f t="shared" si="23"/>
        <v>174.04761904761904</v>
      </c>
      <c r="AX103" s="444">
        <f t="shared" si="24"/>
        <v>296.90476190476193</v>
      </c>
      <c r="AY103" s="444">
        <f t="shared" si="25"/>
        <v>406.59863945578235</v>
      </c>
      <c r="AZ103" s="444">
        <f t="shared" si="26"/>
        <v>87.755102040816325</v>
      </c>
      <c r="BA103" s="444">
        <f t="shared" si="27"/>
        <v>180</v>
      </c>
      <c r="BB103" s="493">
        <f t="shared" si="28"/>
        <v>183.46485260770976</v>
      </c>
      <c r="BC103" s="493">
        <f t="shared" si="29"/>
        <v>816</v>
      </c>
      <c r="BD103" s="493">
        <f t="shared" si="30"/>
        <v>834</v>
      </c>
      <c r="BE103" s="299">
        <v>42</v>
      </c>
      <c r="BF103" s="359" t="s">
        <v>72</v>
      </c>
      <c r="BG103" s="360" t="s">
        <v>1023</v>
      </c>
      <c r="BH103" s="486" t="s">
        <v>1033</v>
      </c>
      <c r="BI103" s="492">
        <f t="shared" si="31"/>
        <v>48.752834467120181</v>
      </c>
      <c r="BJ103" s="492">
        <f t="shared" si="32"/>
        <v>51.247165532879819</v>
      </c>
      <c r="BK103" s="300"/>
      <c r="BL103" s="300"/>
      <c r="BM103" s="300"/>
      <c r="BN103" s="300"/>
      <c r="BO103" s="300"/>
      <c r="BP103" s="300"/>
      <c r="BQ103" s="300"/>
      <c r="BR103" s="300"/>
      <c r="BS103" s="300"/>
      <c r="BT103" s="300"/>
      <c r="BU103" s="300"/>
      <c r="BV103" s="300"/>
    </row>
    <row r="104" spans="1:74" ht="16.5" thickBot="1" x14ac:dyDescent="0.35">
      <c r="A104" s="295">
        <v>220805</v>
      </c>
      <c r="B104" s="296" t="s">
        <v>204</v>
      </c>
      <c r="C104" s="296" t="s">
        <v>1034</v>
      </c>
      <c r="D104" s="297" t="s">
        <v>1035</v>
      </c>
      <c r="E104" s="298">
        <v>8.6712198495720578</v>
      </c>
      <c r="F104" s="358">
        <f t="shared" si="39"/>
        <v>1486</v>
      </c>
      <c r="G104" s="299">
        <v>29</v>
      </c>
      <c r="H104" s="299">
        <v>29</v>
      </c>
      <c r="I104" s="299">
        <v>28</v>
      </c>
      <c r="J104" s="299">
        <v>28</v>
      </c>
      <c r="K104" s="299">
        <v>28</v>
      </c>
      <c r="L104" s="299">
        <v>26</v>
      </c>
      <c r="M104" s="299">
        <v>29</v>
      </c>
      <c r="N104" s="299">
        <v>27</v>
      </c>
      <c r="O104" s="299">
        <v>28</v>
      </c>
      <c r="P104" s="299">
        <v>25</v>
      </c>
      <c r="Q104" s="299">
        <v>27</v>
      </c>
      <c r="R104" s="299">
        <v>31</v>
      </c>
      <c r="S104" s="299">
        <v>32</v>
      </c>
      <c r="T104" s="299">
        <v>31</v>
      </c>
      <c r="U104" s="299">
        <v>32</v>
      </c>
      <c r="V104" s="299">
        <v>31</v>
      </c>
      <c r="W104" s="299">
        <v>30</v>
      </c>
      <c r="X104" s="299">
        <v>29</v>
      </c>
      <c r="Y104" s="299">
        <v>29</v>
      </c>
      <c r="Z104" s="299">
        <v>30</v>
      </c>
      <c r="AA104" s="299">
        <v>141</v>
      </c>
      <c r="AB104" s="299">
        <v>113</v>
      </c>
      <c r="AC104" s="299">
        <v>116</v>
      </c>
      <c r="AD104" s="299">
        <v>105</v>
      </c>
      <c r="AE104" s="299">
        <v>94</v>
      </c>
      <c r="AF104" s="299">
        <v>86</v>
      </c>
      <c r="AG104" s="299">
        <v>70</v>
      </c>
      <c r="AH104" s="299">
        <v>57</v>
      </c>
      <c r="AI104" s="299">
        <v>43</v>
      </c>
      <c r="AJ104" s="299">
        <v>33</v>
      </c>
      <c r="AK104" s="299">
        <v>20</v>
      </c>
      <c r="AL104" s="299">
        <v>14</v>
      </c>
      <c r="AM104" s="299">
        <v>8</v>
      </c>
      <c r="AN104" s="299">
        <v>7</v>
      </c>
      <c r="AO104" s="299">
        <v>2</v>
      </c>
      <c r="AP104" s="299">
        <v>14</v>
      </c>
      <c r="AQ104" s="299">
        <v>15</v>
      </c>
      <c r="AR104" s="299">
        <v>35</v>
      </c>
      <c r="AS104" s="299">
        <v>726</v>
      </c>
      <c r="AT104" s="299">
        <v>73</v>
      </c>
      <c r="AU104" s="299">
        <v>75</v>
      </c>
      <c r="AV104" s="299">
        <v>329</v>
      </c>
      <c r="AW104" s="444">
        <f t="shared" si="23"/>
        <v>195.91251682368775</v>
      </c>
      <c r="AX104" s="444">
        <f t="shared" si="24"/>
        <v>334.17496635262449</v>
      </c>
      <c r="AY104" s="444">
        <f t="shared" si="25"/>
        <v>457.78061911170931</v>
      </c>
      <c r="AZ104" s="444">
        <f t="shared" si="26"/>
        <v>99.177658142664882</v>
      </c>
      <c r="BA104" s="444">
        <f t="shared" si="27"/>
        <v>203</v>
      </c>
      <c r="BB104" s="493">
        <f t="shared" si="28"/>
        <v>206.11036339165545</v>
      </c>
      <c r="BC104" s="493">
        <f t="shared" si="29"/>
        <v>917</v>
      </c>
      <c r="BD104" s="493">
        <f t="shared" si="30"/>
        <v>937</v>
      </c>
      <c r="BE104" s="299">
        <v>47</v>
      </c>
      <c r="BF104" s="359" t="s">
        <v>72</v>
      </c>
      <c r="BG104" s="360" t="s">
        <v>1023</v>
      </c>
      <c r="BH104" s="486" t="s">
        <v>1036</v>
      </c>
      <c r="BI104" s="492">
        <f t="shared" si="31"/>
        <v>48.855989232839839</v>
      </c>
      <c r="BJ104" s="492">
        <f t="shared" si="32"/>
        <v>51.144010767160161</v>
      </c>
      <c r="BK104" s="300"/>
      <c r="BL104" s="300"/>
      <c r="BM104" s="300"/>
      <c r="BN104" s="300"/>
      <c r="BO104" s="300"/>
      <c r="BP104" s="300"/>
      <c r="BQ104" s="300"/>
      <c r="BR104" s="300"/>
      <c r="BS104" s="300"/>
      <c r="BT104" s="300"/>
      <c r="BU104" s="300"/>
      <c r="BV104" s="300"/>
    </row>
    <row r="105" spans="1:74" ht="16.5" thickBot="1" x14ac:dyDescent="0.35">
      <c r="A105" s="295">
        <v>220805</v>
      </c>
      <c r="B105" s="296" t="s">
        <v>204</v>
      </c>
      <c r="C105" s="296" t="s">
        <v>1037</v>
      </c>
      <c r="D105" s="297" t="s">
        <v>1038</v>
      </c>
      <c r="E105" s="298">
        <v>5.3773666464943375</v>
      </c>
      <c r="F105" s="358">
        <f t="shared" si="39"/>
        <v>921</v>
      </c>
      <c r="G105" s="299">
        <v>18</v>
      </c>
      <c r="H105" s="299">
        <v>18</v>
      </c>
      <c r="I105" s="299">
        <v>17</v>
      </c>
      <c r="J105" s="299">
        <v>17</v>
      </c>
      <c r="K105" s="299">
        <v>17</v>
      </c>
      <c r="L105" s="299">
        <v>16</v>
      </c>
      <c r="M105" s="299">
        <v>18</v>
      </c>
      <c r="N105" s="299">
        <v>17</v>
      </c>
      <c r="O105" s="299">
        <v>17</v>
      </c>
      <c r="P105" s="299">
        <v>16</v>
      </c>
      <c r="Q105" s="299">
        <v>17</v>
      </c>
      <c r="R105" s="299">
        <v>19</v>
      </c>
      <c r="S105" s="299">
        <v>20</v>
      </c>
      <c r="T105" s="299">
        <v>19</v>
      </c>
      <c r="U105" s="299">
        <v>20</v>
      </c>
      <c r="V105" s="299">
        <v>20</v>
      </c>
      <c r="W105" s="299">
        <v>18</v>
      </c>
      <c r="X105" s="299">
        <v>18</v>
      </c>
      <c r="Y105" s="299">
        <v>18</v>
      </c>
      <c r="Z105" s="299">
        <v>18</v>
      </c>
      <c r="AA105" s="299">
        <v>88</v>
      </c>
      <c r="AB105" s="299">
        <v>70</v>
      </c>
      <c r="AC105" s="299">
        <v>72</v>
      </c>
      <c r="AD105" s="299">
        <v>65</v>
      </c>
      <c r="AE105" s="299">
        <v>59</v>
      </c>
      <c r="AF105" s="299">
        <v>53</v>
      </c>
      <c r="AG105" s="299">
        <v>43</v>
      </c>
      <c r="AH105" s="299">
        <v>36</v>
      </c>
      <c r="AI105" s="299">
        <v>27</v>
      </c>
      <c r="AJ105" s="299">
        <v>20</v>
      </c>
      <c r="AK105" s="299">
        <v>13</v>
      </c>
      <c r="AL105" s="299">
        <v>8</v>
      </c>
      <c r="AM105" s="299">
        <v>5</v>
      </c>
      <c r="AN105" s="299">
        <v>4</v>
      </c>
      <c r="AO105" s="299">
        <v>2</v>
      </c>
      <c r="AP105" s="299">
        <v>8</v>
      </c>
      <c r="AQ105" s="299">
        <v>9</v>
      </c>
      <c r="AR105" s="299">
        <v>22</v>
      </c>
      <c r="AS105" s="299">
        <v>450</v>
      </c>
      <c r="AT105" s="299">
        <v>45</v>
      </c>
      <c r="AU105" s="299">
        <v>46</v>
      </c>
      <c r="AV105" s="299">
        <v>204</v>
      </c>
      <c r="AW105" s="444">
        <f t="shared" si="23"/>
        <v>121.66123778501627</v>
      </c>
      <c r="AX105" s="444">
        <f t="shared" si="24"/>
        <v>207.65472312703582</v>
      </c>
      <c r="AY105" s="444">
        <f t="shared" si="25"/>
        <v>284.36482084690556</v>
      </c>
      <c r="AZ105" s="444">
        <f t="shared" si="26"/>
        <v>61.56351791530944</v>
      </c>
      <c r="BA105" s="444">
        <f t="shared" si="27"/>
        <v>126</v>
      </c>
      <c r="BB105" s="493">
        <f t="shared" si="28"/>
        <v>128.3615635179153</v>
      </c>
      <c r="BC105" s="493">
        <f t="shared" si="29"/>
        <v>569</v>
      </c>
      <c r="BD105" s="493">
        <f t="shared" si="30"/>
        <v>582</v>
      </c>
      <c r="BE105" s="299">
        <v>29</v>
      </c>
      <c r="BF105" s="359" t="s">
        <v>72</v>
      </c>
      <c r="BG105" s="360" t="s">
        <v>1023</v>
      </c>
      <c r="BH105" s="486" t="s">
        <v>1039</v>
      </c>
      <c r="BI105" s="492">
        <f t="shared" si="31"/>
        <v>48.859934853420192</v>
      </c>
      <c r="BJ105" s="492">
        <f t="shared" si="32"/>
        <v>51.140065146579808</v>
      </c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0"/>
    </row>
    <row r="106" spans="1:74" ht="16.5" thickBot="1" x14ac:dyDescent="0.35">
      <c r="A106" s="295">
        <v>220805</v>
      </c>
      <c r="B106" s="296" t="s">
        <v>204</v>
      </c>
      <c r="C106" s="296" t="s">
        <v>1040</v>
      </c>
      <c r="D106" s="297" t="s">
        <v>1041</v>
      </c>
      <c r="E106" s="298">
        <v>5.5156911904556063</v>
      </c>
      <c r="F106" s="358">
        <f t="shared" si="39"/>
        <v>945</v>
      </c>
      <c r="G106" s="299">
        <v>18</v>
      </c>
      <c r="H106" s="299">
        <v>18</v>
      </c>
      <c r="I106" s="299">
        <v>18</v>
      </c>
      <c r="J106" s="299">
        <v>18</v>
      </c>
      <c r="K106" s="299">
        <v>18</v>
      </c>
      <c r="L106" s="299">
        <v>17</v>
      </c>
      <c r="M106" s="299">
        <v>18</v>
      </c>
      <c r="N106" s="299">
        <v>17</v>
      </c>
      <c r="O106" s="299">
        <v>18</v>
      </c>
      <c r="P106" s="299">
        <v>16</v>
      </c>
      <c r="Q106" s="299">
        <v>17</v>
      </c>
      <c r="R106" s="299">
        <v>20</v>
      </c>
      <c r="S106" s="299">
        <v>20</v>
      </c>
      <c r="T106" s="299">
        <v>20</v>
      </c>
      <c r="U106" s="299">
        <v>20</v>
      </c>
      <c r="V106" s="299">
        <v>20</v>
      </c>
      <c r="W106" s="299">
        <v>19</v>
      </c>
      <c r="X106" s="299">
        <v>18</v>
      </c>
      <c r="Y106" s="299">
        <v>19</v>
      </c>
      <c r="Z106" s="299">
        <v>19</v>
      </c>
      <c r="AA106" s="299">
        <v>90</v>
      </c>
      <c r="AB106" s="299">
        <v>72</v>
      </c>
      <c r="AC106" s="299">
        <v>74</v>
      </c>
      <c r="AD106" s="299">
        <v>67</v>
      </c>
      <c r="AE106" s="299">
        <v>60</v>
      </c>
      <c r="AF106" s="299">
        <v>55</v>
      </c>
      <c r="AG106" s="299">
        <v>44</v>
      </c>
      <c r="AH106" s="299">
        <v>36</v>
      </c>
      <c r="AI106" s="299">
        <v>27</v>
      </c>
      <c r="AJ106" s="299">
        <v>21</v>
      </c>
      <c r="AK106" s="299">
        <v>13</v>
      </c>
      <c r="AL106" s="299">
        <v>9</v>
      </c>
      <c r="AM106" s="299">
        <v>5</v>
      </c>
      <c r="AN106" s="299">
        <v>4</v>
      </c>
      <c r="AO106" s="299">
        <v>2</v>
      </c>
      <c r="AP106" s="299">
        <v>9</v>
      </c>
      <c r="AQ106" s="299">
        <v>10</v>
      </c>
      <c r="AR106" s="299">
        <v>22</v>
      </c>
      <c r="AS106" s="299">
        <v>462</v>
      </c>
      <c r="AT106" s="299">
        <v>46</v>
      </c>
      <c r="AU106" s="299">
        <v>48</v>
      </c>
      <c r="AV106" s="299">
        <v>209</v>
      </c>
      <c r="AW106" s="444">
        <f t="shared" si="23"/>
        <v>125.15555555555555</v>
      </c>
      <c r="AX106" s="444">
        <f t="shared" si="24"/>
        <v>212.66666666666663</v>
      </c>
      <c r="AY106" s="444">
        <f t="shared" si="25"/>
        <v>291.86666666666662</v>
      </c>
      <c r="AZ106" s="444">
        <f t="shared" si="26"/>
        <v>62.577777777777776</v>
      </c>
      <c r="BA106" s="444">
        <f t="shared" si="27"/>
        <v>128</v>
      </c>
      <c r="BB106" s="493">
        <f t="shared" si="28"/>
        <v>130.84444444444446</v>
      </c>
      <c r="BC106" s="493">
        <f t="shared" si="29"/>
        <v>584</v>
      </c>
      <c r="BD106" s="493">
        <f t="shared" si="30"/>
        <v>597</v>
      </c>
      <c r="BE106" s="299">
        <v>30</v>
      </c>
      <c r="BF106" s="359" t="s">
        <v>72</v>
      </c>
      <c r="BG106" s="360" t="s">
        <v>1023</v>
      </c>
      <c r="BH106" s="486" t="s">
        <v>1042</v>
      </c>
      <c r="BI106" s="492">
        <f t="shared" si="31"/>
        <v>48.888888888888886</v>
      </c>
      <c r="BJ106" s="492">
        <f t="shared" si="32"/>
        <v>51.111111111111114</v>
      </c>
      <c r="BK106" s="300"/>
      <c r="BL106" s="300"/>
      <c r="BM106" s="300"/>
      <c r="BN106" s="300"/>
      <c r="BO106" s="300"/>
      <c r="BP106" s="300"/>
      <c r="BQ106" s="300"/>
      <c r="BR106" s="300"/>
      <c r="BS106" s="300"/>
      <c r="BT106" s="300"/>
      <c r="BU106" s="300"/>
      <c r="BV106" s="300"/>
    </row>
    <row r="107" spans="1:74" ht="16.5" thickBot="1" x14ac:dyDescent="0.35">
      <c r="A107" s="412">
        <v>220805</v>
      </c>
      <c r="B107" s="413" t="s">
        <v>204</v>
      </c>
      <c r="C107" s="413" t="s">
        <v>1043</v>
      </c>
      <c r="D107" s="414" t="s">
        <v>1044</v>
      </c>
      <c r="E107" s="415">
        <v>2.8226852252096482</v>
      </c>
      <c r="F107" s="416">
        <f t="shared" si="39"/>
        <v>484</v>
      </c>
      <c r="G107" s="417">
        <v>9</v>
      </c>
      <c r="H107" s="417">
        <v>9</v>
      </c>
      <c r="I107" s="417">
        <v>9</v>
      </c>
      <c r="J107" s="417">
        <v>9</v>
      </c>
      <c r="K107" s="417">
        <v>9</v>
      </c>
      <c r="L107" s="417">
        <v>9</v>
      </c>
      <c r="M107" s="417">
        <v>9</v>
      </c>
      <c r="N107" s="417">
        <v>9</v>
      </c>
      <c r="O107" s="417">
        <v>9</v>
      </c>
      <c r="P107" s="417">
        <v>8</v>
      </c>
      <c r="Q107" s="417">
        <v>9</v>
      </c>
      <c r="R107" s="417">
        <v>10</v>
      </c>
      <c r="S107" s="417">
        <v>10</v>
      </c>
      <c r="T107" s="417">
        <v>10</v>
      </c>
      <c r="U107" s="417">
        <v>10</v>
      </c>
      <c r="V107" s="417">
        <v>10</v>
      </c>
      <c r="W107" s="417">
        <v>10</v>
      </c>
      <c r="X107" s="417">
        <v>9</v>
      </c>
      <c r="Y107" s="417">
        <v>10</v>
      </c>
      <c r="Z107" s="417">
        <v>10</v>
      </c>
      <c r="AA107" s="417">
        <v>46</v>
      </c>
      <c r="AB107" s="417">
        <v>37</v>
      </c>
      <c r="AC107" s="417">
        <v>38</v>
      </c>
      <c r="AD107" s="417">
        <v>34</v>
      </c>
      <c r="AE107" s="417">
        <v>31</v>
      </c>
      <c r="AF107" s="417">
        <v>28</v>
      </c>
      <c r="AG107" s="417">
        <v>23</v>
      </c>
      <c r="AH107" s="417">
        <v>19</v>
      </c>
      <c r="AI107" s="417">
        <v>14</v>
      </c>
      <c r="AJ107" s="417">
        <v>11</v>
      </c>
      <c r="AK107" s="417">
        <v>7</v>
      </c>
      <c r="AL107" s="417">
        <v>4</v>
      </c>
      <c r="AM107" s="417">
        <v>3</v>
      </c>
      <c r="AN107" s="417">
        <v>2</v>
      </c>
      <c r="AO107" s="417">
        <v>1</v>
      </c>
      <c r="AP107" s="417">
        <v>4</v>
      </c>
      <c r="AQ107" s="417">
        <v>5</v>
      </c>
      <c r="AR107" s="417">
        <v>11</v>
      </c>
      <c r="AS107" s="417">
        <v>236</v>
      </c>
      <c r="AT107" s="417">
        <v>24</v>
      </c>
      <c r="AU107" s="417">
        <v>24</v>
      </c>
      <c r="AV107" s="417">
        <v>107</v>
      </c>
      <c r="AW107" s="444">
        <f t="shared" si="23"/>
        <v>63.876033057851238</v>
      </c>
      <c r="AX107" s="444">
        <f t="shared" si="24"/>
        <v>109.22314049586777</v>
      </c>
      <c r="AY107" s="444">
        <f t="shared" si="25"/>
        <v>150.18181818181819</v>
      </c>
      <c r="AZ107" s="444">
        <f t="shared" si="26"/>
        <v>32.669421487603302</v>
      </c>
      <c r="BA107" s="444">
        <f t="shared" si="27"/>
        <v>67</v>
      </c>
      <c r="BB107" s="493">
        <f t="shared" si="28"/>
        <v>68.148760330578511</v>
      </c>
      <c r="BC107" s="493">
        <f t="shared" si="29"/>
        <v>301</v>
      </c>
      <c r="BD107" s="493">
        <f t="shared" si="30"/>
        <v>308</v>
      </c>
      <c r="BE107" s="417">
        <v>15</v>
      </c>
      <c r="BF107" s="418" t="s">
        <v>72</v>
      </c>
      <c r="BG107" s="419" t="s">
        <v>1023</v>
      </c>
      <c r="BH107" s="488" t="s">
        <v>1045</v>
      </c>
      <c r="BI107" s="492">
        <f t="shared" si="31"/>
        <v>48.760330578512395</v>
      </c>
      <c r="BJ107" s="492">
        <f t="shared" si="32"/>
        <v>51.239669421487605</v>
      </c>
      <c r="BK107" s="368"/>
      <c r="BL107" s="368"/>
      <c r="BM107" s="368"/>
      <c r="BN107" s="368"/>
      <c r="BO107" s="368"/>
      <c r="BP107" s="368"/>
      <c r="BQ107" s="368"/>
      <c r="BR107" s="368"/>
      <c r="BS107" s="368"/>
      <c r="BT107" s="368"/>
      <c r="BU107" s="368"/>
      <c r="BV107" s="368"/>
    </row>
    <row r="108" spans="1:74" ht="16.5" thickBot="1" x14ac:dyDescent="0.35">
      <c r="A108" s="422"/>
      <c r="B108" s="423"/>
      <c r="C108" s="423"/>
      <c r="D108" s="423" t="s">
        <v>1353</v>
      </c>
      <c r="E108" s="423"/>
      <c r="F108" s="426">
        <f>+F109+F110</f>
        <v>7171</v>
      </c>
      <c r="G108" s="426">
        <f t="shared" ref="G108:BE108" si="40">+G109+G110</f>
        <v>100</v>
      </c>
      <c r="H108" s="426">
        <f t="shared" si="40"/>
        <v>112</v>
      </c>
      <c r="I108" s="426">
        <f t="shared" si="40"/>
        <v>115</v>
      </c>
      <c r="J108" s="426">
        <f t="shared" si="40"/>
        <v>117</v>
      </c>
      <c r="K108" s="426">
        <f t="shared" si="40"/>
        <v>140</v>
      </c>
      <c r="L108" s="426">
        <f t="shared" si="40"/>
        <v>129</v>
      </c>
      <c r="M108" s="426">
        <f t="shared" si="40"/>
        <v>138</v>
      </c>
      <c r="N108" s="426">
        <f t="shared" si="40"/>
        <v>125</v>
      </c>
      <c r="O108" s="426">
        <f t="shared" si="40"/>
        <v>132</v>
      </c>
      <c r="P108" s="426">
        <f t="shared" si="40"/>
        <v>123</v>
      </c>
      <c r="Q108" s="426">
        <f t="shared" si="40"/>
        <v>136</v>
      </c>
      <c r="R108" s="426">
        <f t="shared" si="40"/>
        <v>127</v>
      </c>
      <c r="S108" s="426">
        <f t="shared" si="40"/>
        <v>160</v>
      </c>
      <c r="T108" s="426">
        <f t="shared" si="40"/>
        <v>125</v>
      </c>
      <c r="U108" s="426">
        <f t="shared" si="40"/>
        <v>131</v>
      </c>
      <c r="V108" s="426">
        <f t="shared" si="40"/>
        <v>132</v>
      </c>
      <c r="W108" s="426">
        <f t="shared" si="40"/>
        <v>129</v>
      </c>
      <c r="X108" s="426">
        <f t="shared" si="40"/>
        <v>137</v>
      </c>
      <c r="Y108" s="426">
        <f t="shared" si="40"/>
        <v>122</v>
      </c>
      <c r="Z108" s="426">
        <f t="shared" si="40"/>
        <v>122</v>
      </c>
      <c r="AA108" s="426">
        <f t="shared" si="40"/>
        <v>610</v>
      </c>
      <c r="AB108" s="426">
        <f t="shared" si="40"/>
        <v>549</v>
      </c>
      <c r="AC108" s="426">
        <f t="shared" si="40"/>
        <v>493</v>
      </c>
      <c r="AD108" s="426">
        <f t="shared" si="40"/>
        <v>539</v>
      </c>
      <c r="AE108" s="426">
        <f t="shared" si="40"/>
        <v>483</v>
      </c>
      <c r="AF108" s="426">
        <f t="shared" si="40"/>
        <v>449</v>
      </c>
      <c r="AG108" s="426">
        <f t="shared" si="40"/>
        <v>366</v>
      </c>
      <c r="AH108" s="426">
        <f t="shared" si="40"/>
        <v>348</v>
      </c>
      <c r="AI108" s="426">
        <f t="shared" si="40"/>
        <v>278</v>
      </c>
      <c r="AJ108" s="426">
        <f t="shared" si="40"/>
        <v>204</v>
      </c>
      <c r="AK108" s="426">
        <f t="shared" si="40"/>
        <v>127</v>
      </c>
      <c r="AL108" s="426">
        <f t="shared" si="40"/>
        <v>81</v>
      </c>
      <c r="AM108" s="426">
        <f t="shared" si="40"/>
        <v>49</v>
      </c>
      <c r="AN108" s="426">
        <f t="shared" si="40"/>
        <v>43</v>
      </c>
      <c r="AO108" s="426">
        <f t="shared" si="40"/>
        <v>8</v>
      </c>
      <c r="AP108" s="426">
        <f t="shared" si="40"/>
        <v>51</v>
      </c>
      <c r="AQ108" s="426">
        <f t="shared" si="40"/>
        <v>50</v>
      </c>
      <c r="AR108" s="426">
        <f t="shared" si="40"/>
        <v>124</v>
      </c>
      <c r="AS108" s="426">
        <f t="shared" si="40"/>
        <v>3342</v>
      </c>
      <c r="AT108" s="426">
        <f t="shared" si="40"/>
        <v>324</v>
      </c>
      <c r="AU108" s="426">
        <f t="shared" si="40"/>
        <v>332</v>
      </c>
      <c r="AV108" s="426">
        <f t="shared" si="40"/>
        <v>1481</v>
      </c>
      <c r="AW108" s="444">
        <f t="shared" si="23"/>
        <v>915.30999860549434</v>
      </c>
      <c r="AX108" s="444">
        <f t="shared" si="24"/>
        <v>1633.4834751080741</v>
      </c>
      <c r="AY108" s="444">
        <f t="shared" si="25"/>
        <v>2185.7453632687211</v>
      </c>
      <c r="AZ108" s="444">
        <f t="shared" si="26"/>
        <v>557.38836982289774</v>
      </c>
      <c r="BA108" s="444">
        <f t="shared" si="27"/>
        <v>1196</v>
      </c>
      <c r="BB108" s="493">
        <f t="shared" si="28"/>
        <v>1204.0712592386001</v>
      </c>
      <c r="BC108" s="493">
        <f t="shared" si="29"/>
        <v>4563</v>
      </c>
      <c r="BD108" s="493">
        <f t="shared" si="30"/>
        <v>4690</v>
      </c>
      <c r="BE108" s="426">
        <f t="shared" si="40"/>
        <v>176</v>
      </c>
      <c r="BF108" s="423"/>
      <c r="BG108" s="423"/>
      <c r="BH108" s="485"/>
      <c r="BI108" s="492">
        <f t="shared" si="31"/>
        <v>46.604378747733925</v>
      </c>
      <c r="BJ108" s="492">
        <f t="shared" si="32"/>
        <v>53.395621252266075</v>
      </c>
    </row>
    <row r="109" spans="1:74" ht="16.5" thickBot="1" x14ac:dyDescent="0.35">
      <c r="A109" s="171">
        <v>220809</v>
      </c>
      <c r="B109" s="165" t="s">
        <v>191</v>
      </c>
      <c r="C109" s="165" t="s">
        <v>1061</v>
      </c>
      <c r="D109" s="172" t="s">
        <v>1062</v>
      </c>
      <c r="E109" s="122">
        <v>100</v>
      </c>
      <c r="F109" s="213">
        <v>3722</v>
      </c>
      <c r="G109" s="189">
        <v>37</v>
      </c>
      <c r="H109" s="189">
        <v>44</v>
      </c>
      <c r="I109" s="189">
        <v>47</v>
      </c>
      <c r="J109" s="189">
        <v>50</v>
      </c>
      <c r="K109" s="189">
        <v>70</v>
      </c>
      <c r="L109" s="189">
        <v>58</v>
      </c>
      <c r="M109" s="189">
        <v>72</v>
      </c>
      <c r="N109" s="189">
        <v>61</v>
      </c>
      <c r="O109" s="189">
        <v>60</v>
      </c>
      <c r="P109" s="189">
        <v>52</v>
      </c>
      <c r="Q109" s="189">
        <v>63</v>
      </c>
      <c r="R109" s="189">
        <v>58</v>
      </c>
      <c r="S109" s="189">
        <v>92</v>
      </c>
      <c r="T109" s="189">
        <v>55</v>
      </c>
      <c r="U109" s="189">
        <v>63</v>
      </c>
      <c r="V109" s="189">
        <v>68</v>
      </c>
      <c r="W109" s="189">
        <v>68</v>
      </c>
      <c r="X109" s="189">
        <v>73</v>
      </c>
      <c r="Y109" s="189">
        <v>63</v>
      </c>
      <c r="Z109" s="189">
        <v>60</v>
      </c>
      <c r="AA109" s="189">
        <v>317</v>
      </c>
      <c r="AB109" s="189">
        <v>287</v>
      </c>
      <c r="AC109" s="189">
        <v>242</v>
      </c>
      <c r="AD109" s="189">
        <v>300</v>
      </c>
      <c r="AE109" s="189">
        <v>253</v>
      </c>
      <c r="AF109" s="189">
        <v>247</v>
      </c>
      <c r="AG109" s="189">
        <v>199</v>
      </c>
      <c r="AH109" s="189">
        <v>203</v>
      </c>
      <c r="AI109" s="189">
        <v>162</v>
      </c>
      <c r="AJ109" s="189">
        <v>122</v>
      </c>
      <c r="AK109" s="189">
        <v>71</v>
      </c>
      <c r="AL109" s="189">
        <v>48</v>
      </c>
      <c r="AM109" s="189">
        <v>30</v>
      </c>
      <c r="AN109" s="189">
        <v>27</v>
      </c>
      <c r="AO109" s="189">
        <v>4</v>
      </c>
      <c r="AP109" s="189">
        <v>19</v>
      </c>
      <c r="AQ109" s="189">
        <v>18</v>
      </c>
      <c r="AR109" s="189">
        <v>46</v>
      </c>
      <c r="AS109" s="189">
        <v>1691</v>
      </c>
      <c r="AT109" s="189">
        <v>154</v>
      </c>
      <c r="AU109" s="189">
        <v>177</v>
      </c>
      <c r="AV109" s="189">
        <v>775</v>
      </c>
      <c r="AW109" s="444">
        <f t="shared" si="23"/>
        <v>473.40730789897907</v>
      </c>
      <c r="AX109" s="444">
        <f t="shared" si="24"/>
        <v>860.03842020419131</v>
      </c>
      <c r="AY109" s="444">
        <f t="shared" si="25"/>
        <v>1147.6265448683503</v>
      </c>
      <c r="AZ109" s="444">
        <f t="shared" si="26"/>
        <v>311.66738312735089</v>
      </c>
      <c r="BA109" s="444">
        <f t="shared" si="27"/>
        <v>686</v>
      </c>
      <c r="BB109" s="493">
        <f t="shared" si="28"/>
        <v>685.91268135411065</v>
      </c>
      <c r="BC109" s="493">
        <f t="shared" si="29"/>
        <v>2455</v>
      </c>
      <c r="BD109" s="493">
        <f t="shared" si="30"/>
        <v>2526</v>
      </c>
      <c r="BE109" s="344">
        <v>94</v>
      </c>
      <c r="BF109" s="235" t="s">
        <v>72</v>
      </c>
      <c r="BG109" s="236" t="s">
        <v>217</v>
      </c>
      <c r="BH109" s="489" t="s">
        <v>1063</v>
      </c>
      <c r="BI109" s="492">
        <f t="shared" si="31"/>
        <v>45.432563138097798</v>
      </c>
      <c r="BJ109" s="492">
        <f t="shared" si="32"/>
        <v>54.567436861902202</v>
      </c>
    </row>
    <row r="110" spans="1:74" ht="16.5" thickBot="1" x14ac:dyDescent="0.35">
      <c r="A110" s="345">
        <v>220101</v>
      </c>
      <c r="B110" s="346" t="s">
        <v>200</v>
      </c>
      <c r="C110" s="346" t="s">
        <v>215</v>
      </c>
      <c r="D110" s="347" t="s">
        <v>216</v>
      </c>
      <c r="E110" s="348">
        <v>3.9175518753380669</v>
      </c>
      <c r="F110" s="425">
        <v>3449</v>
      </c>
      <c r="G110" s="252">
        <v>63</v>
      </c>
      <c r="H110" s="252">
        <v>68</v>
      </c>
      <c r="I110" s="252">
        <v>68</v>
      </c>
      <c r="J110" s="252">
        <v>67</v>
      </c>
      <c r="K110" s="252">
        <v>70</v>
      </c>
      <c r="L110" s="252">
        <v>71</v>
      </c>
      <c r="M110" s="252">
        <v>66</v>
      </c>
      <c r="N110" s="252">
        <v>64</v>
      </c>
      <c r="O110" s="252">
        <v>72</v>
      </c>
      <c r="P110" s="252">
        <v>71</v>
      </c>
      <c r="Q110" s="252">
        <v>73</v>
      </c>
      <c r="R110" s="252">
        <v>69</v>
      </c>
      <c r="S110" s="252">
        <v>68</v>
      </c>
      <c r="T110" s="252">
        <v>70</v>
      </c>
      <c r="U110" s="252">
        <v>68</v>
      </c>
      <c r="V110" s="252">
        <v>64</v>
      </c>
      <c r="W110" s="252">
        <v>61</v>
      </c>
      <c r="X110" s="252">
        <v>64</v>
      </c>
      <c r="Y110" s="252">
        <v>59</v>
      </c>
      <c r="Z110" s="252">
        <v>62</v>
      </c>
      <c r="AA110" s="252">
        <v>293</v>
      </c>
      <c r="AB110" s="252">
        <v>262</v>
      </c>
      <c r="AC110" s="252">
        <v>251</v>
      </c>
      <c r="AD110" s="252">
        <v>239</v>
      </c>
      <c r="AE110" s="252">
        <v>230</v>
      </c>
      <c r="AF110" s="252">
        <v>202</v>
      </c>
      <c r="AG110" s="252">
        <v>167</v>
      </c>
      <c r="AH110" s="252">
        <v>145</v>
      </c>
      <c r="AI110" s="252">
        <v>116</v>
      </c>
      <c r="AJ110" s="252">
        <v>82</v>
      </c>
      <c r="AK110" s="252">
        <v>56</v>
      </c>
      <c r="AL110" s="252">
        <v>33</v>
      </c>
      <c r="AM110" s="252">
        <v>19</v>
      </c>
      <c r="AN110" s="252">
        <v>16</v>
      </c>
      <c r="AO110" s="252">
        <v>4</v>
      </c>
      <c r="AP110" s="252">
        <v>32</v>
      </c>
      <c r="AQ110" s="252">
        <v>32</v>
      </c>
      <c r="AR110" s="252">
        <v>78</v>
      </c>
      <c r="AS110" s="252">
        <v>1651</v>
      </c>
      <c r="AT110" s="252">
        <v>170</v>
      </c>
      <c r="AU110" s="252">
        <v>155</v>
      </c>
      <c r="AV110" s="252">
        <v>706</v>
      </c>
      <c r="AW110" s="444">
        <f t="shared" si="23"/>
        <v>441.35169614380982</v>
      </c>
      <c r="AX110" s="444">
        <f t="shared" si="24"/>
        <v>771.64743403885188</v>
      </c>
      <c r="AY110" s="444">
        <f t="shared" si="25"/>
        <v>1035.8840243548855</v>
      </c>
      <c r="AZ110" s="444">
        <f t="shared" si="26"/>
        <v>244.13163235720498</v>
      </c>
      <c r="BA110" s="444">
        <f t="shared" si="27"/>
        <v>510</v>
      </c>
      <c r="BB110" s="493">
        <f t="shared" si="28"/>
        <v>520.26790374021448</v>
      </c>
      <c r="BC110" s="493">
        <f t="shared" si="29"/>
        <v>2108</v>
      </c>
      <c r="BD110" s="493">
        <f t="shared" si="30"/>
        <v>2164</v>
      </c>
      <c r="BE110" s="421">
        <v>82</v>
      </c>
      <c r="BF110" s="349" t="s">
        <v>72</v>
      </c>
      <c r="BG110" s="350" t="s">
        <v>217</v>
      </c>
      <c r="BH110" s="490" t="s">
        <v>218</v>
      </c>
      <c r="BI110" s="492">
        <f t="shared" si="31"/>
        <v>47.868947521020587</v>
      </c>
      <c r="BJ110" s="492">
        <f t="shared" si="32"/>
        <v>52.131052478979413</v>
      </c>
    </row>
  </sheetData>
  <mergeCells count="6">
    <mergeCell ref="AO4:AQ4"/>
    <mergeCell ref="AR4:AR5"/>
    <mergeCell ref="AS4:AS5"/>
    <mergeCell ref="BE4:BE5"/>
    <mergeCell ref="AT4:AZ4"/>
    <mergeCell ref="BA4:BD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4352-93F2-4AAD-9B60-5ADB0BAABFAA}">
  <dimension ref="A2:BS110"/>
  <sheetViews>
    <sheetView workbookViewId="0">
      <selection activeCell="G7" sqref="G7"/>
    </sheetView>
  </sheetViews>
  <sheetFormatPr baseColWidth="10" defaultRowHeight="15.75" x14ac:dyDescent="0.3"/>
  <cols>
    <col min="1" max="3" width="11" style="302"/>
    <col min="4" max="4" width="27.75" style="302" customWidth="1"/>
    <col min="5" max="5" width="11" style="302"/>
    <col min="6" max="9" width="11" style="323"/>
    <col min="10" max="16384" width="11" style="302"/>
  </cols>
  <sheetData>
    <row r="2" spans="1:55" x14ac:dyDescent="0.3">
      <c r="A2" s="302" t="s">
        <v>1355</v>
      </c>
      <c r="D2" s="302" t="s">
        <v>1345</v>
      </c>
    </row>
    <row r="3" spans="1:55" ht="16.5" thickBot="1" x14ac:dyDescent="0.35"/>
    <row r="4" spans="1:55" ht="16.5" thickBot="1" x14ac:dyDescent="0.35">
      <c r="A4" s="324" t="s">
        <v>1323</v>
      </c>
      <c r="B4" s="325"/>
      <c r="C4" s="326"/>
      <c r="D4" s="326" t="s">
        <v>1335</v>
      </c>
      <c r="E4" s="327"/>
      <c r="F4" s="311"/>
      <c r="G4" s="311"/>
      <c r="H4" s="311"/>
      <c r="I4" s="311"/>
      <c r="J4" s="303" t="s">
        <v>1324</v>
      </c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5"/>
      <c r="AD4" s="304" t="s">
        <v>1325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5"/>
      <c r="AQ4" s="306"/>
      <c r="AR4" s="469" t="s">
        <v>100</v>
      </c>
      <c r="AS4" s="470"/>
      <c r="AT4" s="470"/>
      <c r="AU4" s="471" t="s">
        <v>1326</v>
      </c>
      <c r="AV4" s="473" t="s">
        <v>1327</v>
      </c>
      <c r="AW4" s="475" t="s">
        <v>102</v>
      </c>
      <c r="AX4" s="476"/>
      <c r="AY4" s="476"/>
      <c r="AZ4" s="477" t="s">
        <v>1328</v>
      </c>
      <c r="BA4" s="328"/>
      <c r="BB4" s="328"/>
      <c r="BC4" s="329"/>
    </row>
    <row r="5" spans="1:55" ht="32.25" thickBot="1" x14ac:dyDescent="0.35">
      <c r="A5" s="307" t="s">
        <v>0</v>
      </c>
      <c r="B5" s="308" t="s">
        <v>177</v>
      </c>
      <c r="C5" s="308" t="s">
        <v>178</v>
      </c>
      <c r="D5" s="308" t="s">
        <v>1336</v>
      </c>
      <c r="E5" s="309" t="s">
        <v>179</v>
      </c>
      <c r="F5" s="310" t="s">
        <v>180</v>
      </c>
      <c r="G5" s="445" t="s">
        <v>1356</v>
      </c>
      <c r="H5" s="445" t="s">
        <v>1358</v>
      </c>
      <c r="I5" s="445" t="s">
        <v>1357</v>
      </c>
      <c r="J5" s="330" t="s">
        <v>4</v>
      </c>
      <c r="K5" s="331">
        <v>1</v>
      </c>
      <c r="L5" s="332">
        <v>2</v>
      </c>
      <c r="M5" s="332">
        <v>3</v>
      </c>
      <c r="N5" s="333">
        <v>4</v>
      </c>
      <c r="O5" s="332">
        <v>5</v>
      </c>
      <c r="P5" s="332">
        <v>6</v>
      </c>
      <c r="Q5" s="331">
        <v>7</v>
      </c>
      <c r="R5" s="332">
        <v>8</v>
      </c>
      <c r="S5" s="333">
        <v>9</v>
      </c>
      <c r="T5" s="332">
        <v>10</v>
      </c>
      <c r="U5" s="331">
        <v>11</v>
      </c>
      <c r="V5" s="332">
        <v>12</v>
      </c>
      <c r="W5" s="332">
        <v>13</v>
      </c>
      <c r="X5" s="333">
        <v>14</v>
      </c>
      <c r="Y5" s="332">
        <v>15</v>
      </c>
      <c r="Z5" s="331">
        <v>16</v>
      </c>
      <c r="AA5" s="332">
        <v>17</v>
      </c>
      <c r="AB5" s="332">
        <v>18</v>
      </c>
      <c r="AC5" s="333">
        <v>19</v>
      </c>
      <c r="AD5" s="332" t="s">
        <v>5</v>
      </c>
      <c r="AE5" s="331" t="s">
        <v>6</v>
      </c>
      <c r="AF5" s="332" t="s">
        <v>7</v>
      </c>
      <c r="AG5" s="331" t="s">
        <v>8</v>
      </c>
      <c r="AH5" s="332" t="s">
        <v>9</v>
      </c>
      <c r="AI5" s="331" t="s">
        <v>10</v>
      </c>
      <c r="AJ5" s="332" t="s">
        <v>11</v>
      </c>
      <c r="AK5" s="331" t="s">
        <v>12</v>
      </c>
      <c r="AL5" s="332" t="s">
        <v>13</v>
      </c>
      <c r="AM5" s="331" t="s">
        <v>14</v>
      </c>
      <c r="AN5" s="332" t="s">
        <v>15</v>
      </c>
      <c r="AO5" s="331" t="s">
        <v>16</v>
      </c>
      <c r="AP5" s="334" t="s">
        <v>1322</v>
      </c>
      <c r="AQ5" s="334" t="s">
        <v>1329</v>
      </c>
      <c r="AR5" s="335" t="s">
        <v>17</v>
      </c>
      <c r="AS5" s="335" t="s">
        <v>18</v>
      </c>
      <c r="AT5" s="336" t="s">
        <v>19</v>
      </c>
      <c r="AU5" s="472"/>
      <c r="AV5" s="474"/>
      <c r="AW5" s="337" t="s">
        <v>1330</v>
      </c>
      <c r="AX5" s="338" t="s">
        <v>1331</v>
      </c>
      <c r="AY5" s="339" t="s">
        <v>1332</v>
      </c>
      <c r="AZ5" s="478"/>
      <c r="BA5" s="340" t="s">
        <v>181</v>
      </c>
      <c r="BB5" s="341" t="s">
        <v>182</v>
      </c>
      <c r="BC5" s="342" t="s">
        <v>183</v>
      </c>
    </row>
    <row r="6" spans="1:55" ht="16.5" thickBot="1" x14ac:dyDescent="0.35">
      <c r="A6" s="428"/>
      <c r="B6" s="429"/>
      <c r="C6" s="429"/>
      <c r="D6" s="429" t="s">
        <v>1345</v>
      </c>
      <c r="E6" s="430"/>
      <c r="F6" s="444">
        <f>+F7+F55</f>
        <v>278258</v>
      </c>
      <c r="G6" s="446">
        <f>+AV6*100/F6</f>
        <v>48.177949960108961</v>
      </c>
      <c r="H6" s="447">
        <f>SUM(V6:AA6)</f>
        <v>32039</v>
      </c>
      <c r="I6" s="448">
        <f t="shared" ref="I6:I37" si="0">ROUND((SUM(V6:AA6)*G6/100),0)</f>
        <v>15436</v>
      </c>
      <c r="J6" s="444">
        <f t="shared" ref="J6:AZ6" si="1">+J7+J55</f>
        <v>5438</v>
      </c>
      <c r="K6" s="444">
        <f t="shared" si="1"/>
        <v>5518</v>
      </c>
      <c r="L6" s="444">
        <f t="shared" si="1"/>
        <v>5375</v>
      </c>
      <c r="M6" s="444">
        <f t="shared" si="1"/>
        <v>5552</v>
      </c>
      <c r="N6" s="444">
        <f t="shared" si="1"/>
        <v>5550</v>
      </c>
      <c r="O6" s="444">
        <f t="shared" si="1"/>
        <v>5494</v>
      </c>
      <c r="P6" s="444">
        <f t="shared" si="1"/>
        <v>5330</v>
      </c>
      <c r="Q6" s="444">
        <f t="shared" si="1"/>
        <v>5331</v>
      </c>
      <c r="R6" s="444">
        <f t="shared" si="1"/>
        <v>5520</v>
      </c>
      <c r="S6" s="444">
        <f t="shared" si="1"/>
        <v>5508</v>
      </c>
      <c r="T6" s="444">
        <f t="shared" si="1"/>
        <v>5694</v>
      </c>
      <c r="U6" s="444">
        <f t="shared" si="1"/>
        <v>5586</v>
      </c>
      <c r="V6" s="444">
        <f t="shared" si="1"/>
        <v>5543</v>
      </c>
      <c r="W6" s="444">
        <f t="shared" si="1"/>
        <v>5505</v>
      </c>
      <c r="X6" s="444">
        <f t="shared" si="1"/>
        <v>5490</v>
      </c>
      <c r="Y6" s="444">
        <f t="shared" si="1"/>
        <v>5312</v>
      </c>
      <c r="Z6" s="444">
        <f t="shared" si="1"/>
        <v>5132</v>
      </c>
      <c r="AA6" s="444">
        <f t="shared" si="1"/>
        <v>5057</v>
      </c>
      <c r="AB6" s="444">
        <f t="shared" si="1"/>
        <v>4966</v>
      </c>
      <c r="AC6" s="444">
        <f t="shared" si="1"/>
        <v>4981</v>
      </c>
      <c r="AD6" s="444">
        <f t="shared" si="1"/>
        <v>24272</v>
      </c>
      <c r="AE6" s="444">
        <f t="shared" si="1"/>
        <v>21517</v>
      </c>
      <c r="AF6" s="444">
        <f t="shared" si="1"/>
        <v>19872</v>
      </c>
      <c r="AG6" s="444">
        <f t="shared" si="1"/>
        <v>19377</v>
      </c>
      <c r="AH6" s="444">
        <f t="shared" si="1"/>
        <v>18580</v>
      </c>
      <c r="AI6" s="444">
        <f t="shared" si="1"/>
        <v>16509</v>
      </c>
      <c r="AJ6" s="444">
        <f t="shared" si="1"/>
        <v>13360</v>
      </c>
      <c r="AK6" s="444">
        <f t="shared" si="1"/>
        <v>11567</v>
      </c>
      <c r="AL6" s="444">
        <f t="shared" si="1"/>
        <v>9075</v>
      </c>
      <c r="AM6" s="444">
        <f t="shared" si="1"/>
        <v>6488</v>
      </c>
      <c r="AN6" s="444">
        <f t="shared" si="1"/>
        <v>4321</v>
      </c>
      <c r="AO6" s="444">
        <f t="shared" si="1"/>
        <v>2621</v>
      </c>
      <c r="AP6" s="444">
        <f t="shared" si="1"/>
        <v>1550</v>
      </c>
      <c r="AQ6" s="444">
        <f t="shared" si="1"/>
        <v>1267</v>
      </c>
      <c r="AR6" s="444">
        <f t="shared" si="1"/>
        <v>392</v>
      </c>
      <c r="AS6" s="444">
        <f t="shared" si="1"/>
        <v>2755</v>
      </c>
      <c r="AT6" s="444">
        <f t="shared" si="1"/>
        <v>2684</v>
      </c>
      <c r="AU6" s="444">
        <f t="shared" si="1"/>
        <v>6636</v>
      </c>
      <c r="AV6" s="444">
        <f t="shared" si="1"/>
        <v>134059</v>
      </c>
      <c r="AW6" s="444">
        <f t="shared" si="1"/>
        <v>13778</v>
      </c>
      <c r="AX6" s="444">
        <f t="shared" si="1"/>
        <v>12445</v>
      </c>
      <c r="AY6" s="444">
        <f t="shared" si="1"/>
        <v>58304</v>
      </c>
      <c r="AZ6" s="444">
        <f t="shared" si="1"/>
        <v>8593</v>
      </c>
      <c r="BA6" s="431"/>
      <c r="BB6" s="431"/>
      <c r="BC6" s="432"/>
    </row>
    <row r="7" spans="1:55" ht="16.5" thickBot="1" x14ac:dyDescent="0.35">
      <c r="A7" s="441"/>
      <c r="B7" s="441"/>
      <c r="C7" s="441"/>
      <c r="D7" s="442" t="s">
        <v>136</v>
      </c>
      <c r="E7" s="441"/>
      <c r="F7" s="443">
        <f>+F8+F9+F19+F24+F30+F34+F41+F46+F51</f>
        <v>132877</v>
      </c>
      <c r="G7" s="446">
        <f t="shared" ref="G6:G69" si="2">+AV7*100/F7</f>
        <v>47.954122985919312</v>
      </c>
      <c r="H7" s="447">
        <f t="shared" ref="H7:H70" si="3">SUM(V7:AA7)</f>
        <v>15469</v>
      </c>
      <c r="I7" s="448">
        <f t="shared" si="0"/>
        <v>7418</v>
      </c>
      <c r="J7" s="443">
        <f t="shared" ref="J7:AZ7" si="4">+J8+J9+J19+J24+J30+J34+J41+J46+J51</f>
        <v>2476</v>
      </c>
      <c r="K7" s="443">
        <f t="shared" si="4"/>
        <v>2551</v>
      </c>
      <c r="L7" s="443">
        <f t="shared" si="4"/>
        <v>2526</v>
      </c>
      <c r="M7" s="443">
        <f t="shared" si="4"/>
        <v>2575</v>
      </c>
      <c r="N7" s="443">
        <f t="shared" si="4"/>
        <v>2627</v>
      </c>
      <c r="O7" s="443">
        <f t="shared" si="4"/>
        <v>2588</v>
      </c>
      <c r="P7" s="443">
        <f t="shared" si="4"/>
        <v>2429</v>
      </c>
      <c r="Q7" s="443">
        <f t="shared" si="4"/>
        <v>2491</v>
      </c>
      <c r="R7" s="443">
        <f t="shared" si="4"/>
        <v>2644</v>
      </c>
      <c r="S7" s="443">
        <f t="shared" si="4"/>
        <v>2615</v>
      </c>
      <c r="T7" s="443">
        <f t="shared" si="4"/>
        <v>2729</v>
      </c>
      <c r="U7" s="443">
        <f t="shared" si="4"/>
        <v>2662</v>
      </c>
      <c r="V7" s="443">
        <f t="shared" si="4"/>
        <v>2627</v>
      </c>
      <c r="W7" s="443">
        <f t="shared" si="4"/>
        <v>2656</v>
      </c>
      <c r="X7" s="443">
        <f t="shared" si="4"/>
        <v>2675</v>
      </c>
      <c r="Y7" s="443">
        <f t="shared" si="4"/>
        <v>2557</v>
      </c>
      <c r="Z7" s="443">
        <f t="shared" si="4"/>
        <v>2456</v>
      </c>
      <c r="AA7" s="443">
        <f t="shared" si="4"/>
        <v>2498</v>
      </c>
      <c r="AB7" s="443">
        <f t="shared" si="4"/>
        <v>2349</v>
      </c>
      <c r="AC7" s="443">
        <f t="shared" si="4"/>
        <v>2379</v>
      </c>
      <c r="AD7" s="443">
        <f t="shared" si="4"/>
        <v>11542</v>
      </c>
      <c r="AE7" s="443">
        <f t="shared" si="4"/>
        <v>10509</v>
      </c>
      <c r="AF7" s="443">
        <f t="shared" si="4"/>
        <v>9804</v>
      </c>
      <c r="AG7" s="443">
        <f t="shared" si="4"/>
        <v>9200</v>
      </c>
      <c r="AH7" s="443">
        <f t="shared" si="4"/>
        <v>8800</v>
      </c>
      <c r="AI7" s="443">
        <f t="shared" si="4"/>
        <v>7877</v>
      </c>
      <c r="AJ7" s="443">
        <f t="shared" si="4"/>
        <v>6344</v>
      </c>
      <c r="AK7" s="443">
        <f t="shared" si="4"/>
        <v>5544</v>
      </c>
      <c r="AL7" s="443">
        <f t="shared" si="4"/>
        <v>4350</v>
      </c>
      <c r="AM7" s="443">
        <f t="shared" si="4"/>
        <v>3095</v>
      </c>
      <c r="AN7" s="443">
        <f t="shared" si="4"/>
        <v>2094</v>
      </c>
      <c r="AO7" s="443">
        <f t="shared" si="4"/>
        <v>1262</v>
      </c>
      <c r="AP7" s="443">
        <f t="shared" si="4"/>
        <v>735</v>
      </c>
      <c r="AQ7" s="443">
        <f t="shared" si="4"/>
        <v>611</v>
      </c>
      <c r="AR7" s="443">
        <f t="shared" si="4"/>
        <v>170</v>
      </c>
      <c r="AS7" s="443">
        <f t="shared" si="4"/>
        <v>1247</v>
      </c>
      <c r="AT7" s="443">
        <f t="shared" si="4"/>
        <v>1228</v>
      </c>
      <c r="AU7" s="443">
        <f t="shared" si="4"/>
        <v>3025</v>
      </c>
      <c r="AV7" s="443">
        <f t="shared" si="4"/>
        <v>63720</v>
      </c>
      <c r="AW7" s="443">
        <f t="shared" si="4"/>
        <v>6498</v>
      </c>
      <c r="AX7" s="443">
        <f t="shared" si="4"/>
        <v>5973</v>
      </c>
      <c r="AY7" s="443">
        <f t="shared" si="4"/>
        <v>27860</v>
      </c>
      <c r="AZ7" s="443">
        <f t="shared" si="4"/>
        <v>3596</v>
      </c>
      <c r="BA7" s="372"/>
      <c r="BB7" s="372"/>
      <c r="BC7" s="372"/>
    </row>
    <row r="8" spans="1:55" ht="16.5" thickBot="1" x14ac:dyDescent="0.35">
      <c r="A8" s="373">
        <v>220101</v>
      </c>
      <c r="B8" s="374" t="s">
        <v>186</v>
      </c>
      <c r="C8" s="374" t="s">
        <v>187</v>
      </c>
      <c r="D8" s="375" t="s">
        <v>188</v>
      </c>
      <c r="E8" s="376">
        <v>0</v>
      </c>
      <c r="F8" s="377">
        <v>0</v>
      </c>
      <c r="G8" s="446">
        <v>0</v>
      </c>
      <c r="H8" s="447">
        <v>0</v>
      </c>
      <c r="I8" s="448">
        <f t="shared" si="0"/>
        <v>0</v>
      </c>
      <c r="J8" s="378">
        <v>0</v>
      </c>
      <c r="K8" s="378">
        <v>0</v>
      </c>
      <c r="L8" s="378">
        <v>0</v>
      </c>
      <c r="M8" s="378">
        <v>0</v>
      </c>
      <c r="N8" s="378">
        <v>0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9">
        <v>0</v>
      </c>
      <c r="AR8" s="380">
        <v>0</v>
      </c>
      <c r="AS8" s="378">
        <v>0</v>
      </c>
      <c r="AT8" s="379">
        <v>0</v>
      </c>
      <c r="AU8" s="381">
        <v>0</v>
      </c>
      <c r="AV8" s="382">
        <v>0</v>
      </c>
      <c r="AW8" s="380">
        <v>0</v>
      </c>
      <c r="AX8" s="378">
        <v>0</v>
      </c>
      <c r="AY8" s="379">
        <v>0</v>
      </c>
      <c r="AZ8" s="383">
        <v>0</v>
      </c>
      <c r="BA8" s="384" t="s">
        <v>21</v>
      </c>
      <c r="BB8" s="385" t="s">
        <v>189</v>
      </c>
      <c r="BC8" s="318" t="s">
        <v>190</v>
      </c>
    </row>
    <row r="9" spans="1:55" ht="16.5" thickBot="1" x14ac:dyDescent="0.35">
      <c r="A9" s="391"/>
      <c r="B9" s="392"/>
      <c r="C9" s="392"/>
      <c r="D9" s="393" t="s">
        <v>1339</v>
      </c>
      <c r="E9" s="394"/>
      <c r="F9" s="395">
        <f>SUM(F10:F18)</f>
        <v>58605</v>
      </c>
      <c r="G9" s="446">
        <f>+AV9*100/F9</f>
        <v>47.835508915621531</v>
      </c>
      <c r="H9" s="447">
        <f>SUM(V9:AA9)</f>
        <v>6723</v>
      </c>
      <c r="I9" s="448">
        <f t="shared" si="0"/>
        <v>3216</v>
      </c>
      <c r="J9" s="396">
        <f>SUM(J10:J18)</f>
        <v>1076</v>
      </c>
      <c r="K9" s="396">
        <f t="shared" ref="K9:AZ9" si="5">SUM(K10:K18)</f>
        <v>1150</v>
      </c>
      <c r="L9" s="396">
        <f t="shared" si="5"/>
        <v>1163</v>
      </c>
      <c r="M9" s="396">
        <f t="shared" si="5"/>
        <v>1131</v>
      </c>
      <c r="N9" s="396">
        <f t="shared" si="5"/>
        <v>1188</v>
      </c>
      <c r="O9" s="396">
        <f t="shared" si="5"/>
        <v>1210</v>
      </c>
      <c r="P9" s="396">
        <f t="shared" si="5"/>
        <v>1113</v>
      </c>
      <c r="Q9" s="396">
        <f t="shared" si="5"/>
        <v>1081</v>
      </c>
      <c r="R9" s="396">
        <f t="shared" si="5"/>
        <v>1219</v>
      </c>
      <c r="S9" s="396">
        <f t="shared" si="5"/>
        <v>1196</v>
      </c>
      <c r="T9" s="396">
        <f t="shared" si="5"/>
        <v>1233</v>
      </c>
      <c r="U9" s="396">
        <f t="shared" si="5"/>
        <v>1180</v>
      </c>
      <c r="V9" s="396">
        <f t="shared" si="5"/>
        <v>1163</v>
      </c>
      <c r="W9" s="396">
        <f t="shared" si="5"/>
        <v>1186</v>
      </c>
      <c r="X9" s="396">
        <f t="shared" si="5"/>
        <v>1153</v>
      </c>
      <c r="Y9" s="396">
        <f t="shared" si="5"/>
        <v>1085</v>
      </c>
      <c r="Z9" s="396">
        <f t="shared" si="5"/>
        <v>1044</v>
      </c>
      <c r="AA9" s="396">
        <f t="shared" si="5"/>
        <v>1092</v>
      </c>
      <c r="AB9" s="396">
        <f t="shared" si="5"/>
        <v>1000</v>
      </c>
      <c r="AC9" s="396">
        <f t="shared" si="5"/>
        <v>1057</v>
      </c>
      <c r="AD9" s="396">
        <f t="shared" si="5"/>
        <v>4973</v>
      </c>
      <c r="AE9" s="396">
        <f t="shared" si="5"/>
        <v>4458</v>
      </c>
      <c r="AF9" s="396">
        <f t="shared" si="5"/>
        <v>4266</v>
      </c>
      <c r="AG9" s="396">
        <f t="shared" si="5"/>
        <v>4053</v>
      </c>
      <c r="AH9" s="396">
        <f t="shared" si="5"/>
        <v>3913</v>
      </c>
      <c r="AI9" s="396">
        <f t="shared" si="5"/>
        <v>3438</v>
      </c>
      <c r="AJ9" s="396">
        <f t="shared" si="5"/>
        <v>2839</v>
      </c>
      <c r="AK9" s="396">
        <f t="shared" si="5"/>
        <v>2466</v>
      </c>
      <c r="AL9" s="396">
        <f t="shared" si="5"/>
        <v>1968</v>
      </c>
      <c r="AM9" s="396">
        <f t="shared" si="5"/>
        <v>1392</v>
      </c>
      <c r="AN9" s="396">
        <f t="shared" si="5"/>
        <v>954</v>
      </c>
      <c r="AO9" s="396">
        <f t="shared" si="5"/>
        <v>561</v>
      </c>
      <c r="AP9" s="396">
        <f t="shared" si="5"/>
        <v>327</v>
      </c>
      <c r="AQ9" s="396">
        <f t="shared" si="5"/>
        <v>277</v>
      </c>
      <c r="AR9" s="396">
        <f t="shared" si="5"/>
        <v>62</v>
      </c>
      <c r="AS9" s="396">
        <f t="shared" si="5"/>
        <v>541</v>
      </c>
      <c r="AT9" s="396">
        <f t="shared" si="5"/>
        <v>535</v>
      </c>
      <c r="AU9" s="396">
        <f t="shared" si="5"/>
        <v>1318</v>
      </c>
      <c r="AV9" s="396">
        <f t="shared" si="5"/>
        <v>28034</v>
      </c>
      <c r="AW9" s="396">
        <f t="shared" si="5"/>
        <v>2897</v>
      </c>
      <c r="AX9" s="396">
        <f t="shared" si="5"/>
        <v>2623</v>
      </c>
      <c r="AY9" s="396">
        <f t="shared" si="5"/>
        <v>11997</v>
      </c>
      <c r="AZ9" s="396">
        <f t="shared" si="5"/>
        <v>1390</v>
      </c>
      <c r="BA9" s="397"/>
      <c r="BB9" s="398"/>
      <c r="BC9" s="370"/>
    </row>
    <row r="10" spans="1:55" ht="16.5" thickBot="1" x14ac:dyDescent="0.35">
      <c r="A10" s="312">
        <v>220101</v>
      </c>
      <c r="B10" s="313" t="s">
        <v>191</v>
      </c>
      <c r="C10" s="313" t="s">
        <v>192</v>
      </c>
      <c r="D10" s="314" t="s">
        <v>193</v>
      </c>
      <c r="E10" s="315">
        <v>50.597875499188639</v>
      </c>
      <c r="F10" s="316">
        <v>44568</v>
      </c>
      <c r="G10" s="446">
        <f t="shared" si="2"/>
        <v>47.828038054209301</v>
      </c>
      <c r="H10" s="447">
        <f t="shared" si="3"/>
        <v>5109</v>
      </c>
      <c r="I10" s="448">
        <f t="shared" si="0"/>
        <v>2444</v>
      </c>
      <c r="J10" s="317">
        <v>818</v>
      </c>
      <c r="K10" s="317">
        <v>875</v>
      </c>
      <c r="L10" s="317">
        <v>886</v>
      </c>
      <c r="M10" s="317">
        <v>860</v>
      </c>
      <c r="N10" s="317">
        <v>902</v>
      </c>
      <c r="O10" s="317">
        <v>921</v>
      </c>
      <c r="P10" s="317">
        <v>847</v>
      </c>
      <c r="Q10" s="317">
        <v>820</v>
      </c>
      <c r="R10" s="317">
        <v>927</v>
      </c>
      <c r="S10" s="317">
        <v>909</v>
      </c>
      <c r="T10" s="317">
        <v>938</v>
      </c>
      <c r="U10" s="317">
        <v>897</v>
      </c>
      <c r="V10" s="317">
        <v>885</v>
      </c>
      <c r="W10" s="317">
        <v>902</v>
      </c>
      <c r="X10" s="317">
        <v>876</v>
      </c>
      <c r="Y10" s="317">
        <v>823</v>
      </c>
      <c r="Z10" s="317">
        <v>793</v>
      </c>
      <c r="AA10" s="317">
        <v>830</v>
      </c>
      <c r="AB10" s="317">
        <v>760</v>
      </c>
      <c r="AC10" s="317">
        <v>804</v>
      </c>
      <c r="AD10" s="317">
        <v>3780</v>
      </c>
      <c r="AE10" s="317">
        <v>3389</v>
      </c>
      <c r="AF10" s="317">
        <v>3245</v>
      </c>
      <c r="AG10" s="317">
        <v>3082</v>
      </c>
      <c r="AH10" s="317">
        <v>2977</v>
      </c>
      <c r="AI10" s="317">
        <v>2615</v>
      </c>
      <c r="AJ10" s="317">
        <v>2160</v>
      </c>
      <c r="AK10" s="317">
        <v>1876</v>
      </c>
      <c r="AL10" s="317">
        <v>1498</v>
      </c>
      <c r="AM10" s="317">
        <v>1061</v>
      </c>
      <c r="AN10" s="317">
        <v>726</v>
      </c>
      <c r="AO10" s="317">
        <v>428</v>
      </c>
      <c r="AP10" s="317">
        <v>248</v>
      </c>
      <c r="AQ10" s="317">
        <v>210</v>
      </c>
      <c r="AR10" s="317">
        <v>46</v>
      </c>
      <c r="AS10" s="317">
        <v>412</v>
      </c>
      <c r="AT10" s="317">
        <v>407</v>
      </c>
      <c r="AU10" s="317">
        <v>1004</v>
      </c>
      <c r="AV10" s="317">
        <v>21316</v>
      </c>
      <c r="AW10" s="317">
        <v>2204</v>
      </c>
      <c r="AX10" s="317">
        <v>1995</v>
      </c>
      <c r="AY10" s="317">
        <v>9119</v>
      </c>
      <c r="AZ10" s="386">
        <v>1058</v>
      </c>
      <c r="BA10" s="387" t="s">
        <v>21</v>
      </c>
      <c r="BB10" s="399" t="s">
        <v>194</v>
      </c>
      <c r="BC10" s="371" t="s">
        <v>195</v>
      </c>
    </row>
    <row r="11" spans="1:55" ht="16.5" thickBot="1" x14ac:dyDescent="0.35">
      <c r="A11" s="312">
        <v>220101</v>
      </c>
      <c r="B11" s="313" t="s">
        <v>204</v>
      </c>
      <c r="C11" s="313" t="s">
        <v>222</v>
      </c>
      <c r="D11" s="314" t="s">
        <v>223</v>
      </c>
      <c r="E11" s="315">
        <v>2.8161719855911431</v>
      </c>
      <c r="F11" s="316">
        <v>2480</v>
      </c>
      <c r="G11" s="446">
        <f t="shared" si="2"/>
        <v>47.862903225806448</v>
      </c>
      <c r="H11" s="447">
        <f t="shared" si="3"/>
        <v>284</v>
      </c>
      <c r="I11" s="448">
        <f t="shared" si="0"/>
        <v>136</v>
      </c>
      <c r="J11" s="317">
        <v>46</v>
      </c>
      <c r="K11" s="317">
        <v>49</v>
      </c>
      <c r="L11" s="317">
        <v>49</v>
      </c>
      <c r="M11" s="317">
        <v>48</v>
      </c>
      <c r="N11" s="317">
        <v>50</v>
      </c>
      <c r="O11" s="317">
        <v>51</v>
      </c>
      <c r="P11" s="317">
        <v>47</v>
      </c>
      <c r="Q11" s="317">
        <v>46</v>
      </c>
      <c r="R11" s="317">
        <v>52</v>
      </c>
      <c r="S11" s="317">
        <v>51</v>
      </c>
      <c r="T11" s="317">
        <v>52</v>
      </c>
      <c r="U11" s="317">
        <v>50</v>
      </c>
      <c r="V11" s="317">
        <v>49</v>
      </c>
      <c r="W11" s="317">
        <v>50</v>
      </c>
      <c r="X11" s="317">
        <v>49</v>
      </c>
      <c r="Y11" s="317">
        <v>46</v>
      </c>
      <c r="Z11" s="317">
        <v>44</v>
      </c>
      <c r="AA11" s="317">
        <v>46</v>
      </c>
      <c r="AB11" s="317">
        <v>42</v>
      </c>
      <c r="AC11" s="317">
        <v>45</v>
      </c>
      <c r="AD11" s="317">
        <v>210</v>
      </c>
      <c r="AE11" s="317">
        <v>188</v>
      </c>
      <c r="AF11" s="317">
        <v>180</v>
      </c>
      <c r="AG11" s="317">
        <v>172</v>
      </c>
      <c r="AH11" s="317">
        <v>166</v>
      </c>
      <c r="AI11" s="317">
        <v>146</v>
      </c>
      <c r="AJ11" s="317">
        <v>120</v>
      </c>
      <c r="AK11" s="317">
        <v>104</v>
      </c>
      <c r="AL11" s="317">
        <v>83</v>
      </c>
      <c r="AM11" s="317">
        <v>59</v>
      </c>
      <c r="AN11" s="317">
        <v>40</v>
      </c>
      <c r="AO11" s="317">
        <v>24</v>
      </c>
      <c r="AP11" s="317">
        <v>14</v>
      </c>
      <c r="AQ11" s="317">
        <v>12</v>
      </c>
      <c r="AR11" s="317">
        <v>3</v>
      </c>
      <c r="AS11" s="317">
        <v>23</v>
      </c>
      <c r="AT11" s="317">
        <v>23</v>
      </c>
      <c r="AU11" s="317">
        <v>56</v>
      </c>
      <c r="AV11" s="317">
        <v>1187</v>
      </c>
      <c r="AW11" s="317">
        <v>123</v>
      </c>
      <c r="AX11" s="317">
        <v>111</v>
      </c>
      <c r="AY11" s="317">
        <v>507</v>
      </c>
      <c r="AZ11" s="386">
        <v>59</v>
      </c>
      <c r="BA11" s="387" t="s">
        <v>21</v>
      </c>
      <c r="BB11" s="399" t="s">
        <v>194</v>
      </c>
      <c r="BC11" s="371" t="s">
        <v>224</v>
      </c>
    </row>
    <row r="12" spans="1:55" ht="16.5" thickBot="1" x14ac:dyDescent="0.35">
      <c r="A12" s="312">
        <v>220101</v>
      </c>
      <c r="B12" s="313" t="s">
        <v>204</v>
      </c>
      <c r="C12" s="313" t="s">
        <v>228</v>
      </c>
      <c r="D12" s="314" t="s">
        <v>229</v>
      </c>
      <c r="E12" s="315">
        <v>2.0658065852619951</v>
      </c>
      <c r="F12" s="316">
        <v>1821</v>
      </c>
      <c r="G12" s="446">
        <f t="shared" si="2"/>
        <v>47.775947281713343</v>
      </c>
      <c r="H12" s="447">
        <f t="shared" si="3"/>
        <v>209</v>
      </c>
      <c r="I12" s="448">
        <f t="shared" si="0"/>
        <v>100</v>
      </c>
      <c r="J12" s="317">
        <v>33</v>
      </c>
      <c r="K12" s="317">
        <v>36</v>
      </c>
      <c r="L12" s="317">
        <v>36</v>
      </c>
      <c r="M12" s="317">
        <v>35</v>
      </c>
      <c r="N12" s="317">
        <v>37</v>
      </c>
      <c r="O12" s="317">
        <v>38</v>
      </c>
      <c r="P12" s="317">
        <v>35</v>
      </c>
      <c r="Q12" s="317">
        <v>34</v>
      </c>
      <c r="R12" s="317">
        <v>38</v>
      </c>
      <c r="S12" s="317">
        <v>37</v>
      </c>
      <c r="T12" s="317">
        <v>38</v>
      </c>
      <c r="U12" s="317">
        <v>37</v>
      </c>
      <c r="V12" s="317">
        <v>36</v>
      </c>
      <c r="W12" s="317">
        <v>37</v>
      </c>
      <c r="X12" s="317">
        <v>36</v>
      </c>
      <c r="Y12" s="317">
        <v>34</v>
      </c>
      <c r="Z12" s="317">
        <v>32</v>
      </c>
      <c r="AA12" s="317">
        <v>34</v>
      </c>
      <c r="AB12" s="317">
        <v>31</v>
      </c>
      <c r="AC12" s="317">
        <v>33</v>
      </c>
      <c r="AD12" s="317">
        <v>154</v>
      </c>
      <c r="AE12" s="317">
        <v>138</v>
      </c>
      <c r="AF12" s="317">
        <v>132</v>
      </c>
      <c r="AG12" s="317">
        <v>126</v>
      </c>
      <c r="AH12" s="317">
        <v>122</v>
      </c>
      <c r="AI12" s="317">
        <v>107</v>
      </c>
      <c r="AJ12" s="317">
        <v>88</v>
      </c>
      <c r="AK12" s="317">
        <v>77</v>
      </c>
      <c r="AL12" s="317">
        <v>61</v>
      </c>
      <c r="AM12" s="317">
        <v>43</v>
      </c>
      <c r="AN12" s="317">
        <v>30</v>
      </c>
      <c r="AO12" s="317">
        <v>17</v>
      </c>
      <c r="AP12" s="317">
        <v>10</v>
      </c>
      <c r="AQ12" s="317">
        <v>9</v>
      </c>
      <c r="AR12" s="317">
        <v>2</v>
      </c>
      <c r="AS12" s="317">
        <v>17</v>
      </c>
      <c r="AT12" s="317">
        <v>17</v>
      </c>
      <c r="AU12" s="317">
        <v>41</v>
      </c>
      <c r="AV12" s="317">
        <v>870</v>
      </c>
      <c r="AW12" s="317">
        <v>90</v>
      </c>
      <c r="AX12" s="317">
        <v>81</v>
      </c>
      <c r="AY12" s="317">
        <v>372</v>
      </c>
      <c r="AZ12" s="386">
        <v>43</v>
      </c>
      <c r="BA12" s="387" t="s">
        <v>21</v>
      </c>
      <c r="BB12" s="399" t="s">
        <v>194</v>
      </c>
      <c r="BC12" s="371" t="s">
        <v>230</v>
      </c>
    </row>
    <row r="13" spans="1:55" ht="16.5" thickBot="1" x14ac:dyDescent="0.35">
      <c r="A13" s="312">
        <v>220101</v>
      </c>
      <c r="B13" s="313" t="s">
        <v>200</v>
      </c>
      <c r="C13" s="313" t="s">
        <v>243</v>
      </c>
      <c r="D13" s="314" t="s">
        <v>244</v>
      </c>
      <c r="E13" s="315">
        <v>2.0301297027310077</v>
      </c>
      <c r="F13" s="316">
        <v>1787</v>
      </c>
      <c r="G13" s="446">
        <f t="shared" si="2"/>
        <v>47.845551203133745</v>
      </c>
      <c r="H13" s="447">
        <f t="shared" si="3"/>
        <v>204</v>
      </c>
      <c r="I13" s="448">
        <f t="shared" si="0"/>
        <v>98</v>
      </c>
      <c r="J13" s="317">
        <v>33</v>
      </c>
      <c r="K13" s="317">
        <v>35</v>
      </c>
      <c r="L13" s="317">
        <v>35</v>
      </c>
      <c r="M13" s="317">
        <v>35</v>
      </c>
      <c r="N13" s="317">
        <v>36</v>
      </c>
      <c r="O13" s="317">
        <v>37</v>
      </c>
      <c r="P13" s="317">
        <v>34</v>
      </c>
      <c r="Q13" s="317">
        <v>33</v>
      </c>
      <c r="R13" s="317">
        <v>37</v>
      </c>
      <c r="S13" s="317">
        <v>37</v>
      </c>
      <c r="T13" s="317">
        <v>38</v>
      </c>
      <c r="U13" s="317">
        <v>36</v>
      </c>
      <c r="V13" s="317">
        <v>35</v>
      </c>
      <c r="W13" s="317">
        <v>36</v>
      </c>
      <c r="X13" s="317">
        <v>35</v>
      </c>
      <c r="Y13" s="317">
        <v>33</v>
      </c>
      <c r="Z13" s="317">
        <v>32</v>
      </c>
      <c r="AA13" s="317">
        <v>33</v>
      </c>
      <c r="AB13" s="317">
        <v>31</v>
      </c>
      <c r="AC13" s="317">
        <v>32</v>
      </c>
      <c r="AD13" s="317">
        <v>152</v>
      </c>
      <c r="AE13" s="317">
        <v>136</v>
      </c>
      <c r="AF13" s="317">
        <v>130</v>
      </c>
      <c r="AG13" s="317">
        <v>124</v>
      </c>
      <c r="AH13" s="317">
        <v>119</v>
      </c>
      <c r="AI13" s="317">
        <v>105</v>
      </c>
      <c r="AJ13" s="317">
        <v>87</v>
      </c>
      <c r="AK13" s="317">
        <v>75</v>
      </c>
      <c r="AL13" s="317">
        <v>60</v>
      </c>
      <c r="AM13" s="317">
        <v>42</v>
      </c>
      <c r="AN13" s="317">
        <v>29</v>
      </c>
      <c r="AO13" s="317">
        <v>17</v>
      </c>
      <c r="AP13" s="317">
        <v>10</v>
      </c>
      <c r="AQ13" s="317">
        <v>8</v>
      </c>
      <c r="AR13" s="317">
        <v>2</v>
      </c>
      <c r="AS13" s="317">
        <v>16</v>
      </c>
      <c r="AT13" s="317">
        <v>16</v>
      </c>
      <c r="AU13" s="317">
        <v>40</v>
      </c>
      <c r="AV13" s="317">
        <v>855</v>
      </c>
      <c r="AW13" s="317">
        <v>88</v>
      </c>
      <c r="AX13" s="317">
        <v>80</v>
      </c>
      <c r="AY13" s="317">
        <v>366</v>
      </c>
      <c r="AZ13" s="386">
        <v>42</v>
      </c>
      <c r="BA13" s="387" t="s">
        <v>21</v>
      </c>
      <c r="BB13" s="399" t="s">
        <v>194</v>
      </c>
      <c r="BC13" s="371" t="s">
        <v>245</v>
      </c>
    </row>
    <row r="14" spans="1:55" ht="16.5" thickBot="1" x14ac:dyDescent="0.35">
      <c r="A14" s="312">
        <v>220101</v>
      </c>
      <c r="B14" s="313" t="s">
        <v>204</v>
      </c>
      <c r="C14" s="313" t="s">
        <v>246</v>
      </c>
      <c r="D14" s="314" t="s">
        <v>247</v>
      </c>
      <c r="E14" s="315">
        <v>3.7817495482846324</v>
      </c>
      <c r="F14" s="316">
        <v>3326</v>
      </c>
      <c r="G14" s="446">
        <f t="shared" si="2"/>
        <v>47.895369813589895</v>
      </c>
      <c r="H14" s="447">
        <f t="shared" si="3"/>
        <v>381</v>
      </c>
      <c r="I14" s="448">
        <f t="shared" si="0"/>
        <v>182</v>
      </c>
      <c r="J14" s="317">
        <v>61</v>
      </c>
      <c r="K14" s="317">
        <v>65</v>
      </c>
      <c r="L14" s="317">
        <v>66</v>
      </c>
      <c r="M14" s="317">
        <v>64</v>
      </c>
      <c r="N14" s="317">
        <v>68</v>
      </c>
      <c r="O14" s="317">
        <v>69</v>
      </c>
      <c r="P14" s="317">
        <v>63</v>
      </c>
      <c r="Q14" s="317">
        <v>61</v>
      </c>
      <c r="R14" s="317">
        <v>69</v>
      </c>
      <c r="S14" s="317">
        <v>68</v>
      </c>
      <c r="T14" s="317">
        <v>70</v>
      </c>
      <c r="U14" s="317">
        <v>67</v>
      </c>
      <c r="V14" s="317">
        <v>66</v>
      </c>
      <c r="W14" s="317">
        <v>67</v>
      </c>
      <c r="X14" s="317">
        <v>65</v>
      </c>
      <c r="Y14" s="317">
        <v>62</v>
      </c>
      <c r="Z14" s="317">
        <v>59</v>
      </c>
      <c r="AA14" s="317">
        <v>62</v>
      </c>
      <c r="AB14" s="317">
        <v>57</v>
      </c>
      <c r="AC14" s="317">
        <v>60</v>
      </c>
      <c r="AD14" s="317">
        <v>282</v>
      </c>
      <c r="AE14" s="317">
        <v>253</v>
      </c>
      <c r="AF14" s="317">
        <v>242</v>
      </c>
      <c r="AG14" s="317">
        <v>230</v>
      </c>
      <c r="AH14" s="317">
        <v>222</v>
      </c>
      <c r="AI14" s="317">
        <v>195</v>
      </c>
      <c r="AJ14" s="317">
        <v>161</v>
      </c>
      <c r="AK14" s="317">
        <v>140</v>
      </c>
      <c r="AL14" s="317">
        <v>112</v>
      </c>
      <c r="AM14" s="317">
        <v>79</v>
      </c>
      <c r="AN14" s="317">
        <v>54</v>
      </c>
      <c r="AO14" s="317">
        <v>32</v>
      </c>
      <c r="AP14" s="317">
        <v>19</v>
      </c>
      <c r="AQ14" s="317">
        <v>16</v>
      </c>
      <c r="AR14" s="317">
        <v>3</v>
      </c>
      <c r="AS14" s="317">
        <v>31</v>
      </c>
      <c r="AT14" s="317">
        <v>30</v>
      </c>
      <c r="AU14" s="317">
        <v>75</v>
      </c>
      <c r="AV14" s="317">
        <v>1593</v>
      </c>
      <c r="AW14" s="317">
        <v>165</v>
      </c>
      <c r="AX14" s="317">
        <v>149</v>
      </c>
      <c r="AY14" s="317">
        <v>681</v>
      </c>
      <c r="AZ14" s="386">
        <v>79</v>
      </c>
      <c r="BA14" s="387" t="s">
        <v>21</v>
      </c>
      <c r="BB14" s="399" t="s">
        <v>194</v>
      </c>
      <c r="BC14" s="371" t="s">
        <v>248</v>
      </c>
    </row>
    <row r="15" spans="1:55" ht="16.5" thickBot="1" x14ac:dyDescent="0.35">
      <c r="A15" s="312">
        <v>220101</v>
      </c>
      <c r="B15" s="313" t="s">
        <v>204</v>
      </c>
      <c r="C15" s="313" t="s">
        <v>252</v>
      </c>
      <c r="D15" s="314" t="s">
        <v>253</v>
      </c>
      <c r="E15" s="315">
        <v>1.8241244777940178</v>
      </c>
      <c r="F15" s="316">
        <v>1609</v>
      </c>
      <c r="G15" s="446">
        <f t="shared" si="2"/>
        <v>47.79366065879428</v>
      </c>
      <c r="H15" s="447">
        <f t="shared" si="3"/>
        <v>186</v>
      </c>
      <c r="I15" s="448">
        <f t="shared" si="0"/>
        <v>89</v>
      </c>
      <c r="J15" s="317">
        <v>30</v>
      </c>
      <c r="K15" s="317">
        <v>32</v>
      </c>
      <c r="L15" s="317">
        <v>32</v>
      </c>
      <c r="M15" s="317">
        <v>31</v>
      </c>
      <c r="N15" s="317">
        <v>33</v>
      </c>
      <c r="O15" s="317">
        <v>33</v>
      </c>
      <c r="P15" s="317">
        <v>31</v>
      </c>
      <c r="Q15" s="317">
        <v>30</v>
      </c>
      <c r="R15" s="317">
        <v>33</v>
      </c>
      <c r="S15" s="317">
        <v>33</v>
      </c>
      <c r="T15" s="317">
        <v>34</v>
      </c>
      <c r="U15" s="317">
        <v>32</v>
      </c>
      <c r="V15" s="317">
        <v>32</v>
      </c>
      <c r="W15" s="317">
        <v>33</v>
      </c>
      <c r="X15" s="317">
        <v>32</v>
      </c>
      <c r="Y15" s="317">
        <v>30</v>
      </c>
      <c r="Z15" s="317">
        <v>29</v>
      </c>
      <c r="AA15" s="317">
        <v>30</v>
      </c>
      <c r="AB15" s="317">
        <v>27</v>
      </c>
      <c r="AC15" s="317">
        <v>29</v>
      </c>
      <c r="AD15" s="317">
        <v>136</v>
      </c>
      <c r="AE15" s="317">
        <v>122</v>
      </c>
      <c r="AF15" s="317">
        <v>117</v>
      </c>
      <c r="AG15" s="317">
        <v>111</v>
      </c>
      <c r="AH15" s="317">
        <v>107</v>
      </c>
      <c r="AI15" s="317">
        <v>94</v>
      </c>
      <c r="AJ15" s="317">
        <v>78</v>
      </c>
      <c r="AK15" s="317">
        <v>68</v>
      </c>
      <c r="AL15" s="317">
        <v>54</v>
      </c>
      <c r="AM15" s="317">
        <v>38</v>
      </c>
      <c r="AN15" s="317">
        <v>26</v>
      </c>
      <c r="AO15" s="317">
        <v>15</v>
      </c>
      <c r="AP15" s="317">
        <v>9</v>
      </c>
      <c r="AQ15" s="317">
        <v>8</v>
      </c>
      <c r="AR15" s="317">
        <v>2</v>
      </c>
      <c r="AS15" s="317">
        <v>15</v>
      </c>
      <c r="AT15" s="317">
        <v>15</v>
      </c>
      <c r="AU15" s="317">
        <v>36</v>
      </c>
      <c r="AV15" s="317">
        <v>769</v>
      </c>
      <c r="AW15" s="317">
        <v>79</v>
      </c>
      <c r="AX15" s="317">
        <v>72</v>
      </c>
      <c r="AY15" s="317">
        <v>329</v>
      </c>
      <c r="AZ15" s="386">
        <v>38</v>
      </c>
      <c r="BA15" s="387" t="s">
        <v>21</v>
      </c>
      <c r="BB15" s="399" t="s">
        <v>194</v>
      </c>
      <c r="BC15" s="371" t="s">
        <v>254</v>
      </c>
    </row>
    <row r="16" spans="1:55" ht="16.5" thickBot="1" x14ac:dyDescent="0.35">
      <c r="A16" s="312">
        <v>220101</v>
      </c>
      <c r="B16" s="313" t="s">
        <v>204</v>
      </c>
      <c r="C16" s="313" t="s">
        <v>258</v>
      </c>
      <c r="D16" s="320" t="s">
        <v>259</v>
      </c>
      <c r="E16" s="315">
        <v>1.2061088029830478</v>
      </c>
      <c r="F16" s="316">
        <v>1062</v>
      </c>
      <c r="G16" s="446">
        <f t="shared" si="2"/>
        <v>47.834274952919017</v>
      </c>
      <c r="H16" s="447">
        <f t="shared" si="3"/>
        <v>122</v>
      </c>
      <c r="I16" s="448">
        <f t="shared" si="0"/>
        <v>58</v>
      </c>
      <c r="J16" s="317">
        <v>20</v>
      </c>
      <c r="K16" s="317">
        <v>21</v>
      </c>
      <c r="L16" s="317">
        <v>21</v>
      </c>
      <c r="M16" s="317">
        <v>21</v>
      </c>
      <c r="N16" s="317">
        <v>22</v>
      </c>
      <c r="O16" s="317">
        <v>22</v>
      </c>
      <c r="P16" s="317">
        <v>20</v>
      </c>
      <c r="Q16" s="317">
        <v>20</v>
      </c>
      <c r="R16" s="317">
        <v>22</v>
      </c>
      <c r="S16" s="317">
        <v>22</v>
      </c>
      <c r="T16" s="317">
        <v>22</v>
      </c>
      <c r="U16" s="317">
        <v>21</v>
      </c>
      <c r="V16" s="317">
        <v>21</v>
      </c>
      <c r="W16" s="317">
        <v>21</v>
      </c>
      <c r="X16" s="317">
        <v>21</v>
      </c>
      <c r="Y16" s="317">
        <v>20</v>
      </c>
      <c r="Z16" s="317">
        <v>19</v>
      </c>
      <c r="AA16" s="317">
        <v>20</v>
      </c>
      <c r="AB16" s="317">
        <v>18</v>
      </c>
      <c r="AC16" s="317">
        <v>19</v>
      </c>
      <c r="AD16" s="317">
        <v>90</v>
      </c>
      <c r="AE16" s="317">
        <v>81</v>
      </c>
      <c r="AF16" s="317">
        <v>77</v>
      </c>
      <c r="AG16" s="317">
        <v>73</v>
      </c>
      <c r="AH16" s="317">
        <v>71</v>
      </c>
      <c r="AI16" s="317">
        <v>62</v>
      </c>
      <c r="AJ16" s="317">
        <v>51</v>
      </c>
      <c r="AK16" s="317">
        <v>45</v>
      </c>
      <c r="AL16" s="317">
        <v>36</v>
      </c>
      <c r="AM16" s="317">
        <v>25</v>
      </c>
      <c r="AN16" s="317">
        <v>17</v>
      </c>
      <c r="AO16" s="317">
        <v>10</v>
      </c>
      <c r="AP16" s="317">
        <v>6</v>
      </c>
      <c r="AQ16" s="317">
        <v>5</v>
      </c>
      <c r="AR16" s="317">
        <v>1</v>
      </c>
      <c r="AS16" s="317">
        <v>10</v>
      </c>
      <c r="AT16" s="317">
        <v>10</v>
      </c>
      <c r="AU16" s="317">
        <v>24</v>
      </c>
      <c r="AV16" s="317">
        <v>508</v>
      </c>
      <c r="AW16" s="317">
        <v>52</v>
      </c>
      <c r="AX16" s="317">
        <v>48</v>
      </c>
      <c r="AY16" s="317">
        <v>217</v>
      </c>
      <c r="AZ16" s="386">
        <v>25</v>
      </c>
      <c r="BA16" s="387" t="s">
        <v>21</v>
      </c>
      <c r="BB16" s="399" t="s">
        <v>194</v>
      </c>
      <c r="BC16" s="371" t="s">
        <v>260</v>
      </c>
    </row>
    <row r="17" spans="1:61" ht="16.5" thickBot="1" x14ac:dyDescent="0.35">
      <c r="A17" s="312">
        <v>220101</v>
      </c>
      <c r="B17" s="313" t="s">
        <v>204</v>
      </c>
      <c r="C17" s="313" t="s">
        <v>261</v>
      </c>
      <c r="D17" s="320" t="s">
        <v>262</v>
      </c>
      <c r="E17" s="315">
        <v>1.7815423921925171</v>
      </c>
      <c r="F17" s="316">
        <v>1570</v>
      </c>
      <c r="G17" s="446">
        <f t="shared" si="2"/>
        <v>47.834394904458598</v>
      </c>
      <c r="H17" s="447">
        <f t="shared" si="3"/>
        <v>180</v>
      </c>
      <c r="I17" s="448">
        <f t="shared" si="0"/>
        <v>86</v>
      </c>
      <c r="J17" s="317">
        <v>29</v>
      </c>
      <c r="K17" s="317">
        <v>31</v>
      </c>
      <c r="L17" s="317">
        <v>31</v>
      </c>
      <c r="M17" s="317">
        <v>30</v>
      </c>
      <c r="N17" s="317">
        <v>32</v>
      </c>
      <c r="O17" s="317">
        <v>32</v>
      </c>
      <c r="P17" s="317">
        <v>30</v>
      </c>
      <c r="Q17" s="317">
        <v>29</v>
      </c>
      <c r="R17" s="317">
        <v>33</v>
      </c>
      <c r="S17" s="317">
        <v>32</v>
      </c>
      <c r="T17" s="317">
        <v>33</v>
      </c>
      <c r="U17" s="317">
        <v>32</v>
      </c>
      <c r="V17" s="317">
        <v>31</v>
      </c>
      <c r="W17" s="317">
        <v>32</v>
      </c>
      <c r="X17" s="317">
        <v>31</v>
      </c>
      <c r="Y17" s="317">
        <v>29</v>
      </c>
      <c r="Z17" s="317">
        <v>28</v>
      </c>
      <c r="AA17" s="317">
        <v>29</v>
      </c>
      <c r="AB17" s="317">
        <v>27</v>
      </c>
      <c r="AC17" s="317">
        <v>28</v>
      </c>
      <c r="AD17" s="317">
        <v>133</v>
      </c>
      <c r="AE17" s="317">
        <v>119</v>
      </c>
      <c r="AF17" s="317">
        <v>114</v>
      </c>
      <c r="AG17" s="317">
        <v>109</v>
      </c>
      <c r="AH17" s="317">
        <v>105</v>
      </c>
      <c r="AI17" s="317">
        <v>92</v>
      </c>
      <c r="AJ17" s="317">
        <v>76</v>
      </c>
      <c r="AK17" s="317">
        <v>66</v>
      </c>
      <c r="AL17" s="317">
        <v>53</v>
      </c>
      <c r="AM17" s="317">
        <v>37</v>
      </c>
      <c r="AN17" s="317">
        <v>26</v>
      </c>
      <c r="AO17" s="317">
        <v>15</v>
      </c>
      <c r="AP17" s="317">
        <v>9</v>
      </c>
      <c r="AQ17" s="317">
        <v>7</v>
      </c>
      <c r="AR17" s="317">
        <v>2</v>
      </c>
      <c r="AS17" s="317">
        <v>14</v>
      </c>
      <c r="AT17" s="317">
        <v>14</v>
      </c>
      <c r="AU17" s="317">
        <v>35</v>
      </c>
      <c r="AV17" s="317">
        <v>751</v>
      </c>
      <c r="AW17" s="317">
        <v>77</v>
      </c>
      <c r="AX17" s="317">
        <v>70</v>
      </c>
      <c r="AY17" s="317">
        <v>321</v>
      </c>
      <c r="AZ17" s="386">
        <v>37</v>
      </c>
      <c r="BA17" s="387" t="s">
        <v>21</v>
      </c>
      <c r="BB17" s="399" t="s">
        <v>194</v>
      </c>
      <c r="BC17" s="371" t="s">
        <v>261</v>
      </c>
    </row>
    <row r="18" spans="1:61" ht="16.5" thickBot="1" x14ac:dyDescent="0.35">
      <c r="A18" s="312">
        <v>220104</v>
      </c>
      <c r="B18" s="313" t="s">
        <v>204</v>
      </c>
      <c r="C18" s="313" t="s">
        <v>298</v>
      </c>
      <c r="D18" s="314" t="s">
        <v>299</v>
      </c>
      <c r="E18" s="315">
        <v>2.4538465079876617</v>
      </c>
      <c r="F18" s="316">
        <v>382</v>
      </c>
      <c r="G18" s="446">
        <f t="shared" si="2"/>
        <v>48.42931937172775</v>
      </c>
      <c r="H18" s="447">
        <f t="shared" si="3"/>
        <v>48</v>
      </c>
      <c r="I18" s="448">
        <f t="shared" si="0"/>
        <v>23</v>
      </c>
      <c r="J18" s="317">
        <v>6</v>
      </c>
      <c r="K18" s="317">
        <v>6</v>
      </c>
      <c r="L18" s="317">
        <v>7</v>
      </c>
      <c r="M18" s="317">
        <v>7</v>
      </c>
      <c r="N18" s="317">
        <v>8</v>
      </c>
      <c r="O18" s="317">
        <v>7</v>
      </c>
      <c r="P18" s="317">
        <v>6</v>
      </c>
      <c r="Q18" s="317">
        <v>8</v>
      </c>
      <c r="R18" s="317">
        <v>8</v>
      </c>
      <c r="S18" s="317">
        <v>7</v>
      </c>
      <c r="T18" s="317">
        <v>8</v>
      </c>
      <c r="U18" s="317">
        <v>8</v>
      </c>
      <c r="V18" s="317">
        <v>8</v>
      </c>
      <c r="W18" s="317">
        <v>8</v>
      </c>
      <c r="X18" s="317">
        <v>8</v>
      </c>
      <c r="Y18" s="317">
        <v>8</v>
      </c>
      <c r="Z18" s="317">
        <v>8</v>
      </c>
      <c r="AA18" s="317">
        <v>8</v>
      </c>
      <c r="AB18" s="317">
        <v>7</v>
      </c>
      <c r="AC18" s="317">
        <v>7</v>
      </c>
      <c r="AD18" s="317">
        <v>36</v>
      </c>
      <c r="AE18" s="317">
        <v>32</v>
      </c>
      <c r="AF18" s="317">
        <v>29</v>
      </c>
      <c r="AG18" s="317">
        <v>26</v>
      </c>
      <c r="AH18" s="317">
        <v>24</v>
      </c>
      <c r="AI18" s="317">
        <v>22</v>
      </c>
      <c r="AJ18" s="317">
        <v>18</v>
      </c>
      <c r="AK18" s="317">
        <v>15</v>
      </c>
      <c r="AL18" s="317">
        <v>11</v>
      </c>
      <c r="AM18" s="317">
        <v>8</v>
      </c>
      <c r="AN18" s="317">
        <v>6</v>
      </c>
      <c r="AO18" s="317">
        <v>3</v>
      </c>
      <c r="AP18" s="317">
        <v>2</v>
      </c>
      <c r="AQ18" s="317">
        <v>2</v>
      </c>
      <c r="AR18" s="317">
        <v>1</v>
      </c>
      <c r="AS18" s="317">
        <v>3</v>
      </c>
      <c r="AT18" s="317">
        <v>3</v>
      </c>
      <c r="AU18" s="317">
        <v>7</v>
      </c>
      <c r="AV18" s="317">
        <v>185</v>
      </c>
      <c r="AW18" s="317">
        <v>19</v>
      </c>
      <c r="AX18" s="317">
        <v>17</v>
      </c>
      <c r="AY18" s="317">
        <v>85</v>
      </c>
      <c r="AZ18" s="317">
        <v>9</v>
      </c>
      <c r="BA18" s="387" t="s">
        <v>21</v>
      </c>
      <c r="BB18" s="399" t="s">
        <v>194</v>
      </c>
      <c r="BC18" s="371" t="s">
        <v>300</v>
      </c>
    </row>
    <row r="19" spans="1:61" ht="16.5" thickBot="1" x14ac:dyDescent="0.35">
      <c r="A19" s="400"/>
      <c r="B19" s="388"/>
      <c r="C19" s="388"/>
      <c r="D19" s="319" t="s">
        <v>1340</v>
      </c>
      <c r="E19" s="388"/>
      <c r="F19" s="389">
        <f>SUM(F20:F23)</f>
        <v>7097</v>
      </c>
      <c r="G19" s="446">
        <f t="shared" si="2"/>
        <v>46.921234324362409</v>
      </c>
      <c r="H19" s="447">
        <f t="shared" si="3"/>
        <v>748</v>
      </c>
      <c r="I19" s="448">
        <f t="shared" si="0"/>
        <v>351</v>
      </c>
      <c r="J19" s="389">
        <f t="shared" ref="J19:AZ19" si="6">SUM(J20:J23)</f>
        <v>106</v>
      </c>
      <c r="K19" s="389">
        <f t="shared" si="6"/>
        <v>149</v>
      </c>
      <c r="L19" s="389">
        <f t="shared" si="6"/>
        <v>143</v>
      </c>
      <c r="M19" s="389">
        <f t="shared" si="6"/>
        <v>159</v>
      </c>
      <c r="N19" s="389">
        <f t="shared" si="6"/>
        <v>152</v>
      </c>
      <c r="O19" s="389">
        <f t="shared" si="6"/>
        <v>140</v>
      </c>
      <c r="P19" s="389">
        <f t="shared" si="6"/>
        <v>152</v>
      </c>
      <c r="Q19" s="389">
        <f t="shared" si="6"/>
        <v>147</v>
      </c>
      <c r="R19" s="389">
        <f t="shared" si="6"/>
        <v>137</v>
      </c>
      <c r="S19" s="389">
        <f t="shared" si="6"/>
        <v>147</v>
      </c>
      <c r="T19" s="389">
        <f t="shared" si="6"/>
        <v>136</v>
      </c>
      <c r="U19" s="389">
        <f t="shared" si="6"/>
        <v>125</v>
      </c>
      <c r="V19" s="389">
        <f t="shared" si="6"/>
        <v>124</v>
      </c>
      <c r="W19" s="389">
        <f t="shared" si="6"/>
        <v>123</v>
      </c>
      <c r="X19" s="389">
        <f t="shared" si="6"/>
        <v>133</v>
      </c>
      <c r="Y19" s="389">
        <f t="shared" si="6"/>
        <v>129</v>
      </c>
      <c r="Z19" s="389">
        <f t="shared" si="6"/>
        <v>133</v>
      </c>
      <c r="AA19" s="389">
        <f t="shared" si="6"/>
        <v>106</v>
      </c>
      <c r="AB19" s="389">
        <f t="shared" si="6"/>
        <v>110</v>
      </c>
      <c r="AC19" s="389">
        <f t="shared" si="6"/>
        <v>103</v>
      </c>
      <c r="AD19" s="389">
        <f t="shared" si="6"/>
        <v>574</v>
      </c>
      <c r="AE19" s="389">
        <f t="shared" si="6"/>
        <v>583</v>
      </c>
      <c r="AF19" s="389">
        <f t="shared" si="6"/>
        <v>506</v>
      </c>
      <c r="AG19" s="389">
        <f t="shared" si="6"/>
        <v>467</v>
      </c>
      <c r="AH19" s="389">
        <f t="shared" si="6"/>
        <v>459</v>
      </c>
      <c r="AI19" s="389">
        <f t="shared" si="6"/>
        <v>421</v>
      </c>
      <c r="AJ19" s="389">
        <f t="shared" si="6"/>
        <v>362</v>
      </c>
      <c r="AK19" s="389">
        <f t="shared" si="6"/>
        <v>344</v>
      </c>
      <c r="AL19" s="389">
        <f t="shared" si="6"/>
        <v>269</v>
      </c>
      <c r="AM19" s="389">
        <f t="shared" si="6"/>
        <v>185</v>
      </c>
      <c r="AN19" s="389">
        <f t="shared" si="6"/>
        <v>113</v>
      </c>
      <c r="AO19" s="389">
        <f t="shared" si="6"/>
        <v>78</v>
      </c>
      <c r="AP19" s="389">
        <f t="shared" si="6"/>
        <v>44</v>
      </c>
      <c r="AQ19" s="389">
        <f t="shared" si="6"/>
        <v>38</v>
      </c>
      <c r="AR19" s="389">
        <f t="shared" si="6"/>
        <v>9</v>
      </c>
      <c r="AS19" s="389">
        <f t="shared" si="6"/>
        <v>52</v>
      </c>
      <c r="AT19" s="389">
        <f t="shared" si="6"/>
        <v>55</v>
      </c>
      <c r="AU19" s="389">
        <f t="shared" si="6"/>
        <v>129</v>
      </c>
      <c r="AV19" s="389">
        <f t="shared" si="6"/>
        <v>3330</v>
      </c>
      <c r="AW19" s="389">
        <f t="shared" si="6"/>
        <v>313</v>
      </c>
      <c r="AX19" s="389">
        <f t="shared" si="6"/>
        <v>283</v>
      </c>
      <c r="AY19" s="389">
        <f t="shared" si="6"/>
        <v>1409</v>
      </c>
      <c r="AZ19" s="389">
        <f t="shared" si="6"/>
        <v>266</v>
      </c>
      <c r="BA19" s="388"/>
      <c r="BB19" s="401"/>
      <c r="BC19" s="372"/>
    </row>
    <row r="20" spans="1:61" ht="16.5" thickBot="1" x14ac:dyDescent="0.35">
      <c r="A20" s="312">
        <v>220102</v>
      </c>
      <c r="B20" s="313" t="s">
        <v>191</v>
      </c>
      <c r="C20" s="313" t="s">
        <v>263</v>
      </c>
      <c r="D20" s="314" t="s">
        <v>264</v>
      </c>
      <c r="E20" s="315">
        <v>85.555555555555557</v>
      </c>
      <c r="F20" s="316">
        <v>4183</v>
      </c>
      <c r="G20" s="446">
        <f t="shared" si="2"/>
        <v>46.426010040640691</v>
      </c>
      <c r="H20" s="447">
        <f t="shared" si="3"/>
        <v>420</v>
      </c>
      <c r="I20" s="448">
        <f t="shared" si="0"/>
        <v>195</v>
      </c>
      <c r="J20" s="317">
        <v>57</v>
      </c>
      <c r="K20" s="317">
        <v>92</v>
      </c>
      <c r="L20" s="317">
        <v>85</v>
      </c>
      <c r="M20" s="317">
        <v>99</v>
      </c>
      <c r="N20" s="317">
        <v>92</v>
      </c>
      <c r="O20" s="317">
        <v>82</v>
      </c>
      <c r="P20" s="317">
        <v>95</v>
      </c>
      <c r="Q20" s="317">
        <v>91</v>
      </c>
      <c r="R20" s="317">
        <v>79</v>
      </c>
      <c r="S20" s="317">
        <v>87</v>
      </c>
      <c r="T20" s="317">
        <v>76</v>
      </c>
      <c r="U20" s="317">
        <v>69</v>
      </c>
      <c r="V20" s="317">
        <v>68</v>
      </c>
      <c r="W20" s="317">
        <v>67</v>
      </c>
      <c r="X20" s="317">
        <v>76</v>
      </c>
      <c r="Y20" s="317">
        <v>74</v>
      </c>
      <c r="Z20" s="317">
        <v>80</v>
      </c>
      <c r="AA20" s="317">
        <v>55</v>
      </c>
      <c r="AB20" s="317">
        <v>61</v>
      </c>
      <c r="AC20" s="317">
        <v>54</v>
      </c>
      <c r="AD20" s="317">
        <v>327</v>
      </c>
      <c r="AE20" s="317">
        <v>352</v>
      </c>
      <c r="AF20" s="317">
        <v>293</v>
      </c>
      <c r="AG20" s="317">
        <v>269</v>
      </c>
      <c r="AH20" s="317">
        <v>268</v>
      </c>
      <c r="AI20" s="317">
        <v>250</v>
      </c>
      <c r="AJ20" s="317">
        <v>219</v>
      </c>
      <c r="AK20" s="317">
        <v>216</v>
      </c>
      <c r="AL20" s="317">
        <v>168</v>
      </c>
      <c r="AM20" s="317">
        <v>115</v>
      </c>
      <c r="AN20" s="317">
        <v>67</v>
      </c>
      <c r="AO20" s="317">
        <v>49</v>
      </c>
      <c r="AP20" s="317">
        <v>27</v>
      </c>
      <c r="AQ20" s="317">
        <v>24</v>
      </c>
      <c r="AR20" s="317">
        <v>5</v>
      </c>
      <c r="AS20" s="317">
        <v>27</v>
      </c>
      <c r="AT20" s="317">
        <v>30</v>
      </c>
      <c r="AU20" s="317">
        <v>69</v>
      </c>
      <c r="AV20" s="317">
        <v>1942</v>
      </c>
      <c r="AW20" s="317">
        <v>174</v>
      </c>
      <c r="AX20" s="317">
        <v>157</v>
      </c>
      <c r="AY20" s="317">
        <v>812</v>
      </c>
      <c r="AZ20" s="386">
        <v>183</v>
      </c>
      <c r="BA20" s="387" t="s">
        <v>21</v>
      </c>
      <c r="BB20" s="399" t="s">
        <v>23</v>
      </c>
      <c r="BC20" s="371" t="s">
        <v>265</v>
      </c>
    </row>
    <row r="21" spans="1:61" ht="16.5" thickBot="1" x14ac:dyDescent="0.35">
      <c r="A21" s="312">
        <v>220102</v>
      </c>
      <c r="B21" s="313" t="s">
        <v>204</v>
      </c>
      <c r="C21" s="313" t="s">
        <v>266</v>
      </c>
      <c r="D21" s="314" t="s">
        <v>267</v>
      </c>
      <c r="E21" s="315">
        <v>14.444444444444443</v>
      </c>
      <c r="F21" s="316">
        <v>705</v>
      </c>
      <c r="G21" s="446">
        <f t="shared" si="2"/>
        <v>46.524822695035461</v>
      </c>
      <c r="H21" s="447">
        <f t="shared" si="3"/>
        <v>71</v>
      </c>
      <c r="I21" s="448">
        <f t="shared" si="0"/>
        <v>33</v>
      </c>
      <c r="J21" s="317">
        <v>10</v>
      </c>
      <c r="K21" s="317">
        <v>15</v>
      </c>
      <c r="L21" s="317">
        <v>14</v>
      </c>
      <c r="M21" s="317">
        <v>17</v>
      </c>
      <c r="N21" s="317">
        <v>16</v>
      </c>
      <c r="O21" s="317">
        <v>14</v>
      </c>
      <c r="P21" s="317">
        <v>16</v>
      </c>
      <c r="Q21" s="317">
        <v>15</v>
      </c>
      <c r="R21" s="317">
        <v>13</v>
      </c>
      <c r="S21" s="317">
        <v>15</v>
      </c>
      <c r="T21" s="317">
        <v>13</v>
      </c>
      <c r="U21" s="317">
        <v>12</v>
      </c>
      <c r="V21" s="317">
        <v>12</v>
      </c>
      <c r="W21" s="317">
        <v>11</v>
      </c>
      <c r="X21" s="317">
        <v>13</v>
      </c>
      <c r="Y21" s="317">
        <v>13</v>
      </c>
      <c r="Z21" s="317">
        <v>13</v>
      </c>
      <c r="AA21" s="317">
        <v>9</v>
      </c>
      <c r="AB21" s="317">
        <v>10</v>
      </c>
      <c r="AC21" s="317">
        <v>9</v>
      </c>
      <c r="AD21" s="317">
        <v>55</v>
      </c>
      <c r="AE21" s="317">
        <v>60</v>
      </c>
      <c r="AF21" s="317">
        <v>50</v>
      </c>
      <c r="AG21" s="317">
        <v>45</v>
      </c>
      <c r="AH21" s="317">
        <v>45</v>
      </c>
      <c r="AI21" s="317">
        <v>42</v>
      </c>
      <c r="AJ21" s="317">
        <v>37</v>
      </c>
      <c r="AK21" s="317">
        <v>37</v>
      </c>
      <c r="AL21" s="317">
        <v>28</v>
      </c>
      <c r="AM21" s="317">
        <v>19</v>
      </c>
      <c r="AN21" s="317">
        <v>11</v>
      </c>
      <c r="AO21" s="317">
        <v>8</v>
      </c>
      <c r="AP21" s="317">
        <v>4</v>
      </c>
      <c r="AQ21" s="317">
        <v>4</v>
      </c>
      <c r="AR21" s="317">
        <v>1</v>
      </c>
      <c r="AS21" s="317">
        <v>5</v>
      </c>
      <c r="AT21" s="317">
        <v>5</v>
      </c>
      <c r="AU21" s="317">
        <v>12</v>
      </c>
      <c r="AV21" s="317">
        <v>328</v>
      </c>
      <c r="AW21" s="317">
        <v>29</v>
      </c>
      <c r="AX21" s="317">
        <v>27</v>
      </c>
      <c r="AY21" s="317">
        <v>137</v>
      </c>
      <c r="AZ21" s="386">
        <v>31</v>
      </c>
      <c r="BA21" s="387" t="s">
        <v>21</v>
      </c>
      <c r="BB21" s="399" t="s">
        <v>23</v>
      </c>
      <c r="BC21" s="371" t="s">
        <v>268</v>
      </c>
    </row>
    <row r="22" spans="1:61" ht="16.5" thickBot="1" x14ac:dyDescent="0.35">
      <c r="A22" s="312">
        <v>220104</v>
      </c>
      <c r="B22" s="313" t="s">
        <v>204</v>
      </c>
      <c r="C22" s="313" t="s">
        <v>295</v>
      </c>
      <c r="D22" s="314" t="s">
        <v>296</v>
      </c>
      <c r="E22" s="315">
        <v>3.0017034206528246</v>
      </c>
      <c r="F22" s="316">
        <v>468</v>
      </c>
      <c r="G22" s="446">
        <f t="shared" si="2"/>
        <v>48.29059829059829</v>
      </c>
      <c r="H22" s="447">
        <f t="shared" si="3"/>
        <v>58</v>
      </c>
      <c r="I22" s="448">
        <f t="shared" si="0"/>
        <v>28</v>
      </c>
      <c r="J22" s="317">
        <v>7</v>
      </c>
      <c r="K22" s="317">
        <v>8</v>
      </c>
      <c r="L22" s="317">
        <v>9</v>
      </c>
      <c r="M22" s="317">
        <v>9</v>
      </c>
      <c r="N22" s="317">
        <v>9</v>
      </c>
      <c r="O22" s="317">
        <v>8</v>
      </c>
      <c r="P22" s="317">
        <v>8</v>
      </c>
      <c r="Q22" s="317">
        <v>9</v>
      </c>
      <c r="R22" s="317">
        <v>9</v>
      </c>
      <c r="S22" s="317">
        <v>9</v>
      </c>
      <c r="T22" s="317">
        <v>10</v>
      </c>
      <c r="U22" s="317">
        <v>9</v>
      </c>
      <c r="V22" s="317">
        <v>9</v>
      </c>
      <c r="W22" s="317">
        <v>10</v>
      </c>
      <c r="X22" s="317">
        <v>10</v>
      </c>
      <c r="Y22" s="317">
        <v>10</v>
      </c>
      <c r="Z22" s="317">
        <v>9</v>
      </c>
      <c r="AA22" s="317">
        <v>10</v>
      </c>
      <c r="AB22" s="317">
        <v>9</v>
      </c>
      <c r="AC22" s="317">
        <v>9</v>
      </c>
      <c r="AD22" s="317">
        <v>44</v>
      </c>
      <c r="AE22" s="317">
        <v>39</v>
      </c>
      <c r="AF22" s="317">
        <v>36</v>
      </c>
      <c r="AG22" s="317">
        <v>32</v>
      </c>
      <c r="AH22" s="317">
        <v>30</v>
      </c>
      <c r="AI22" s="317">
        <v>27</v>
      </c>
      <c r="AJ22" s="317">
        <v>22</v>
      </c>
      <c r="AK22" s="317">
        <v>18</v>
      </c>
      <c r="AL22" s="317">
        <v>14</v>
      </c>
      <c r="AM22" s="317">
        <v>10</v>
      </c>
      <c r="AN22" s="317">
        <v>7</v>
      </c>
      <c r="AO22" s="317">
        <v>4</v>
      </c>
      <c r="AP22" s="317">
        <v>3</v>
      </c>
      <c r="AQ22" s="317">
        <v>2</v>
      </c>
      <c r="AR22" s="317">
        <v>1</v>
      </c>
      <c r="AS22" s="317">
        <v>4</v>
      </c>
      <c r="AT22" s="317">
        <v>4</v>
      </c>
      <c r="AU22" s="317">
        <v>9</v>
      </c>
      <c r="AV22" s="317">
        <v>226</v>
      </c>
      <c r="AW22" s="317">
        <v>24</v>
      </c>
      <c r="AX22" s="317">
        <v>21</v>
      </c>
      <c r="AY22" s="317">
        <v>104</v>
      </c>
      <c r="AZ22" s="317">
        <v>11</v>
      </c>
      <c r="BA22" s="387" t="s">
        <v>21</v>
      </c>
      <c r="BB22" s="399" t="s">
        <v>23</v>
      </c>
      <c r="BC22" s="371" t="s">
        <v>297</v>
      </c>
    </row>
    <row r="23" spans="1:61" ht="16.5" thickBot="1" x14ac:dyDescent="0.35">
      <c r="A23" s="312">
        <v>220101</v>
      </c>
      <c r="B23" s="313" t="s">
        <v>204</v>
      </c>
      <c r="C23" s="313" t="s">
        <v>237</v>
      </c>
      <c r="D23" s="314" t="s">
        <v>238</v>
      </c>
      <c r="E23" s="315">
        <v>1.9783406797021557</v>
      </c>
      <c r="F23" s="316">
        <v>1741</v>
      </c>
      <c r="G23" s="446">
        <f t="shared" si="2"/>
        <v>47.903503733486502</v>
      </c>
      <c r="H23" s="447">
        <f t="shared" si="3"/>
        <v>199</v>
      </c>
      <c r="I23" s="448">
        <f t="shared" si="0"/>
        <v>95</v>
      </c>
      <c r="J23" s="317">
        <v>32</v>
      </c>
      <c r="K23" s="317">
        <v>34</v>
      </c>
      <c r="L23" s="317">
        <v>35</v>
      </c>
      <c r="M23" s="317">
        <v>34</v>
      </c>
      <c r="N23" s="317">
        <v>35</v>
      </c>
      <c r="O23" s="317">
        <v>36</v>
      </c>
      <c r="P23" s="317">
        <v>33</v>
      </c>
      <c r="Q23" s="317">
        <v>32</v>
      </c>
      <c r="R23" s="317">
        <v>36</v>
      </c>
      <c r="S23" s="317">
        <v>36</v>
      </c>
      <c r="T23" s="317">
        <v>37</v>
      </c>
      <c r="U23" s="317">
        <v>35</v>
      </c>
      <c r="V23" s="317">
        <v>35</v>
      </c>
      <c r="W23" s="317">
        <v>35</v>
      </c>
      <c r="X23" s="317">
        <v>34</v>
      </c>
      <c r="Y23" s="317">
        <v>32</v>
      </c>
      <c r="Z23" s="317">
        <v>31</v>
      </c>
      <c r="AA23" s="317">
        <v>32</v>
      </c>
      <c r="AB23" s="317">
        <v>30</v>
      </c>
      <c r="AC23" s="317">
        <v>31</v>
      </c>
      <c r="AD23" s="317">
        <v>148</v>
      </c>
      <c r="AE23" s="317">
        <v>132</v>
      </c>
      <c r="AF23" s="317">
        <v>127</v>
      </c>
      <c r="AG23" s="317">
        <v>121</v>
      </c>
      <c r="AH23" s="317">
        <v>116</v>
      </c>
      <c r="AI23" s="317">
        <v>102</v>
      </c>
      <c r="AJ23" s="317">
        <v>84</v>
      </c>
      <c r="AK23" s="317">
        <v>73</v>
      </c>
      <c r="AL23" s="317">
        <v>59</v>
      </c>
      <c r="AM23" s="317">
        <v>41</v>
      </c>
      <c r="AN23" s="317">
        <v>28</v>
      </c>
      <c r="AO23" s="317">
        <v>17</v>
      </c>
      <c r="AP23" s="317">
        <v>10</v>
      </c>
      <c r="AQ23" s="317">
        <v>8</v>
      </c>
      <c r="AR23" s="317">
        <v>2</v>
      </c>
      <c r="AS23" s="317">
        <v>16</v>
      </c>
      <c r="AT23" s="317">
        <v>16</v>
      </c>
      <c r="AU23" s="317">
        <v>39</v>
      </c>
      <c r="AV23" s="317">
        <v>834</v>
      </c>
      <c r="AW23" s="317">
        <v>86</v>
      </c>
      <c r="AX23" s="317">
        <v>78</v>
      </c>
      <c r="AY23" s="317">
        <v>356</v>
      </c>
      <c r="AZ23" s="386">
        <v>41</v>
      </c>
      <c r="BA23" s="387" t="s">
        <v>21</v>
      </c>
      <c r="BB23" s="399" t="s">
        <v>23</v>
      </c>
      <c r="BC23" s="371" t="s">
        <v>239</v>
      </c>
    </row>
    <row r="24" spans="1:61" ht="16.5" thickBot="1" x14ac:dyDescent="0.35">
      <c r="A24" s="400"/>
      <c r="B24" s="388"/>
      <c r="C24" s="388"/>
      <c r="D24" s="319" t="s">
        <v>1341</v>
      </c>
      <c r="E24" s="388"/>
      <c r="F24" s="389">
        <f>SUM(F25:F29)</f>
        <v>9703</v>
      </c>
      <c r="G24" s="446">
        <f t="shared" si="2"/>
        <v>48.438627228692155</v>
      </c>
      <c r="H24" s="447">
        <f t="shared" si="3"/>
        <v>1186</v>
      </c>
      <c r="I24" s="448">
        <f t="shared" si="0"/>
        <v>574</v>
      </c>
      <c r="J24" s="389">
        <f t="shared" ref="J24:AZ24" si="7">SUM(J25:J29)</f>
        <v>153</v>
      </c>
      <c r="K24" s="389">
        <f t="shared" si="7"/>
        <v>159</v>
      </c>
      <c r="L24" s="389">
        <f t="shared" si="7"/>
        <v>177</v>
      </c>
      <c r="M24" s="389">
        <f t="shared" si="7"/>
        <v>187</v>
      </c>
      <c r="N24" s="389">
        <f t="shared" si="7"/>
        <v>191</v>
      </c>
      <c r="O24" s="389">
        <f t="shared" si="7"/>
        <v>168</v>
      </c>
      <c r="P24" s="389">
        <f t="shared" si="7"/>
        <v>159</v>
      </c>
      <c r="Q24" s="389">
        <f t="shared" si="7"/>
        <v>196</v>
      </c>
      <c r="R24" s="389">
        <f t="shared" si="7"/>
        <v>194</v>
      </c>
      <c r="S24" s="389">
        <f t="shared" si="7"/>
        <v>187</v>
      </c>
      <c r="T24" s="389">
        <f t="shared" si="7"/>
        <v>208</v>
      </c>
      <c r="U24" s="389">
        <f t="shared" si="7"/>
        <v>193</v>
      </c>
      <c r="V24" s="389">
        <f t="shared" si="7"/>
        <v>193</v>
      </c>
      <c r="W24" s="389">
        <f t="shared" si="7"/>
        <v>197</v>
      </c>
      <c r="X24" s="389">
        <f t="shared" si="7"/>
        <v>207</v>
      </c>
      <c r="Y24" s="389">
        <f t="shared" si="7"/>
        <v>198</v>
      </c>
      <c r="Z24" s="389">
        <f t="shared" si="7"/>
        <v>194</v>
      </c>
      <c r="AA24" s="389">
        <f t="shared" si="7"/>
        <v>197</v>
      </c>
      <c r="AB24" s="389">
        <f t="shared" si="7"/>
        <v>189</v>
      </c>
      <c r="AC24" s="389">
        <f t="shared" si="7"/>
        <v>181</v>
      </c>
      <c r="AD24" s="389">
        <f t="shared" si="7"/>
        <v>910</v>
      </c>
      <c r="AE24" s="389">
        <f t="shared" si="7"/>
        <v>812</v>
      </c>
      <c r="AF24" s="389">
        <f t="shared" si="7"/>
        <v>738</v>
      </c>
      <c r="AG24" s="389">
        <f t="shared" si="7"/>
        <v>670</v>
      </c>
      <c r="AH24" s="389">
        <f t="shared" si="7"/>
        <v>618</v>
      </c>
      <c r="AI24" s="389">
        <f t="shared" si="7"/>
        <v>560</v>
      </c>
      <c r="AJ24" s="389">
        <f t="shared" si="7"/>
        <v>447</v>
      </c>
      <c r="AK24" s="389">
        <f t="shared" si="7"/>
        <v>383</v>
      </c>
      <c r="AL24" s="389">
        <f t="shared" si="7"/>
        <v>289</v>
      </c>
      <c r="AM24" s="389">
        <f t="shared" si="7"/>
        <v>216</v>
      </c>
      <c r="AN24" s="389">
        <f t="shared" si="7"/>
        <v>152</v>
      </c>
      <c r="AO24" s="389">
        <f t="shared" si="7"/>
        <v>87</v>
      </c>
      <c r="AP24" s="389">
        <f t="shared" si="7"/>
        <v>52</v>
      </c>
      <c r="AQ24" s="389">
        <f t="shared" si="7"/>
        <v>41</v>
      </c>
      <c r="AR24" s="389">
        <f t="shared" si="7"/>
        <v>14</v>
      </c>
      <c r="AS24" s="389">
        <f t="shared" si="7"/>
        <v>74</v>
      </c>
      <c r="AT24" s="389">
        <f t="shared" si="7"/>
        <v>78</v>
      </c>
      <c r="AU24" s="389">
        <f t="shared" si="7"/>
        <v>186</v>
      </c>
      <c r="AV24" s="389">
        <f t="shared" si="7"/>
        <v>4700</v>
      </c>
      <c r="AW24" s="389">
        <f t="shared" si="7"/>
        <v>489</v>
      </c>
      <c r="AX24" s="389">
        <f t="shared" si="7"/>
        <v>445</v>
      </c>
      <c r="AY24" s="389">
        <f t="shared" si="7"/>
        <v>2163</v>
      </c>
      <c r="AZ24" s="389">
        <f t="shared" si="7"/>
        <v>231</v>
      </c>
      <c r="BA24" s="388"/>
      <c r="BB24" s="401"/>
      <c r="BC24" s="372"/>
    </row>
    <row r="25" spans="1:61" ht="16.5" thickBot="1" x14ac:dyDescent="0.35">
      <c r="A25" s="312">
        <v>220104</v>
      </c>
      <c r="B25" s="313" t="s">
        <v>272</v>
      </c>
      <c r="C25" s="313" t="s">
        <v>273</v>
      </c>
      <c r="D25" s="314" t="s">
        <v>274</v>
      </c>
      <c r="E25" s="315">
        <v>30.274849224253025</v>
      </c>
      <c r="F25" s="316">
        <v>4713</v>
      </c>
      <c r="G25" s="446">
        <f t="shared" si="2"/>
        <v>48.376830044557607</v>
      </c>
      <c r="H25" s="447">
        <f t="shared" si="3"/>
        <v>573</v>
      </c>
      <c r="I25" s="448">
        <f t="shared" si="0"/>
        <v>277</v>
      </c>
      <c r="J25" s="317">
        <v>74</v>
      </c>
      <c r="K25" s="317">
        <v>78</v>
      </c>
      <c r="L25" s="317">
        <v>86</v>
      </c>
      <c r="M25" s="317">
        <v>91</v>
      </c>
      <c r="N25" s="317">
        <v>92</v>
      </c>
      <c r="O25" s="317">
        <v>81</v>
      </c>
      <c r="P25" s="317">
        <v>78</v>
      </c>
      <c r="Q25" s="317">
        <v>96</v>
      </c>
      <c r="R25" s="317">
        <v>94</v>
      </c>
      <c r="S25" s="317">
        <v>91</v>
      </c>
      <c r="T25" s="317">
        <v>101</v>
      </c>
      <c r="U25" s="317">
        <v>93</v>
      </c>
      <c r="V25" s="317">
        <v>93</v>
      </c>
      <c r="W25" s="317">
        <v>95</v>
      </c>
      <c r="X25" s="317">
        <v>100</v>
      </c>
      <c r="Y25" s="317">
        <v>96</v>
      </c>
      <c r="Z25" s="317">
        <v>94</v>
      </c>
      <c r="AA25" s="317">
        <v>95</v>
      </c>
      <c r="AB25" s="317">
        <v>93</v>
      </c>
      <c r="AC25" s="317">
        <v>89</v>
      </c>
      <c r="AD25" s="317">
        <v>442</v>
      </c>
      <c r="AE25" s="317">
        <v>394</v>
      </c>
      <c r="AF25" s="317">
        <v>359</v>
      </c>
      <c r="AG25" s="317">
        <v>325</v>
      </c>
      <c r="AH25" s="317">
        <v>300</v>
      </c>
      <c r="AI25" s="317">
        <v>272</v>
      </c>
      <c r="AJ25" s="317">
        <v>217</v>
      </c>
      <c r="AK25" s="317">
        <v>187</v>
      </c>
      <c r="AL25" s="317">
        <v>140</v>
      </c>
      <c r="AM25" s="317">
        <v>105</v>
      </c>
      <c r="AN25" s="317">
        <v>74</v>
      </c>
      <c r="AO25" s="317">
        <v>43</v>
      </c>
      <c r="AP25" s="317">
        <v>25</v>
      </c>
      <c r="AQ25" s="317">
        <v>20</v>
      </c>
      <c r="AR25" s="317">
        <v>7</v>
      </c>
      <c r="AS25" s="317">
        <v>36</v>
      </c>
      <c r="AT25" s="317">
        <v>37</v>
      </c>
      <c r="AU25" s="317">
        <v>90</v>
      </c>
      <c r="AV25" s="317">
        <v>2280</v>
      </c>
      <c r="AW25" s="317">
        <v>238</v>
      </c>
      <c r="AX25" s="317">
        <v>216</v>
      </c>
      <c r="AY25" s="317">
        <v>1050</v>
      </c>
      <c r="AZ25" s="317">
        <v>113</v>
      </c>
      <c r="BA25" s="387" t="s">
        <v>21</v>
      </c>
      <c r="BB25" s="399" t="s">
        <v>25</v>
      </c>
      <c r="BC25" s="371" t="s">
        <v>275</v>
      </c>
    </row>
    <row r="26" spans="1:61" ht="16.5" thickBot="1" x14ac:dyDescent="0.35">
      <c r="A26" s="312">
        <v>220104</v>
      </c>
      <c r="B26" s="313" t="s">
        <v>204</v>
      </c>
      <c r="C26" s="313" t="s">
        <v>280</v>
      </c>
      <c r="D26" s="314" t="s">
        <v>281</v>
      </c>
      <c r="E26" s="315">
        <v>6.0218221997145616</v>
      </c>
      <c r="F26" s="316">
        <v>936</v>
      </c>
      <c r="G26" s="446">
        <f t="shared" si="2"/>
        <v>48.504273504273506</v>
      </c>
      <c r="H26" s="447">
        <f t="shared" si="3"/>
        <v>115</v>
      </c>
      <c r="I26" s="448">
        <f t="shared" si="0"/>
        <v>56</v>
      </c>
      <c r="J26" s="317">
        <v>15</v>
      </c>
      <c r="K26" s="317">
        <v>15</v>
      </c>
      <c r="L26" s="317">
        <v>17</v>
      </c>
      <c r="M26" s="317">
        <v>18</v>
      </c>
      <c r="N26" s="317">
        <v>18</v>
      </c>
      <c r="O26" s="317">
        <v>16</v>
      </c>
      <c r="P26" s="317">
        <v>15</v>
      </c>
      <c r="Q26" s="317">
        <v>19</v>
      </c>
      <c r="R26" s="317">
        <v>19</v>
      </c>
      <c r="S26" s="317">
        <v>18</v>
      </c>
      <c r="T26" s="317">
        <v>20</v>
      </c>
      <c r="U26" s="317">
        <v>19</v>
      </c>
      <c r="V26" s="317">
        <v>19</v>
      </c>
      <c r="W26" s="317">
        <v>19</v>
      </c>
      <c r="X26" s="317">
        <v>20</v>
      </c>
      <c r="Y26" s="317">
        <v>19</v>
      </c>
      <c r="Z26" s="317">
        <v>19</v>
      </c>
      <c r="AA26" s="317">
        <v>19</v>
      </c>
      <c r="AB26" s="317">
        <v>18</v>
      </c>
      <c r="AC26" s="317">
        <v>17</v>
      </c>
      <c r="AD26" s="317">
        <v>88</v>
      </c>
      <c r="AE26" s="317">
        <v>78</v>
      </c>
      <c r="AF26" s="317">
        <v>71</v>
      </c>
      <c r="AG26" s="317">
        <v>65</v>
      </c>
      <c r="AH26" s="317">
        <v>60</v>
      </c>
      <c r="AI26" s="317">
        <v>54</v>
      </c>
      <c r="AJ26" s="317">
        <v>43</v>
      </c>
      <c r="AK26" s="317">
        <v>37</v>
      </c>
      <c r="AL26" s="317">
        <v>28</v>
      </c>
      <c r="AM26" s="317">
        <v>21</v>
      </c>
      <c r="AN26" s="317">
        <v>15</v>
      </c>
      <c r="AO26" s="317">
        <v>8</v>
      </c>
      <c r="AP26" s="317">
        <v>5</v>
      </c>
      <c r="AQ26" s="317">
        <v>4</v>
      </c>
      <c r="AR26" s="317">
        <v>1</v>
      </c>
      <c r="AS26" s="317">
        <v>7</v>
      </c>
      <c r="AT26" s="317">
        <v>8</v>
      </c>
      <c r="AU26" s="317">
        <v>18</v>
      </c>
      <c r="AV26" s="317">
        <v>454</v>
      </c>
      <c r="AW26" s="317">
        <v>47</v>
      </c>
      <c r="AX26" s="317">
        <v>43</v>
      </c>
      <c r="AY26" s="317">
        <v>209</v>
      </c>
      <c r="AZ26" s="317">
        <v>22</v>
      </c>
      <c r="BA26" s="387" t="s">
        <v>21</v>
      </c>
      <c r="BB26" s="399" t="s">
        <v>25</v>
      </c>
      <c r="BC26" s="371" t="s">
        <v>282</v>
      </c>
    </row>
    <row r="27" spans="1:61" ht="16.5" thickBot="1" x14ac:dyDescent="0.35">
      <c r="A27" s="312">
        <v>220104</v>
      </c>
      <c r="B27" s="313" t="s">
        <v>200</v>
      </c>
      <c r="C27" s="313" t="s">
        <v>289</v>
      </c>
      <c r="D27" s="314" t="s">
        <v>290</v>
      </c>
      <c r="E27" s="315">
        <v>10.340223746604668</v>
      </c>
      <c r="F27" s="316">
        <v>1606</v>
      </c>
      <c r="G27" s="446">
        <f t="shared" si="2"/>
        <v>48.505603985056041</v>
      </c>
      <c r="H27" s="447">
        <f t="shared" si="3"/>
        <v>197</v>
      </c>
      <c r="I27" s="448">
        <f t="shared" si="0"/>
        <v>96</v>
      </c>
      <c r="J27" s="317">
        <v>25</v>
      </c>
      <c r="K27" s="317">
        <v>26</v>
      </c>
      <c r="L27" s="317">
        <v>29</v>
      </c>
      <c r="M27" s="317">
        <v>31</v>
      </c>
      <c r="N27" s="317">
        <v>32</v>
      </c>
      <c r="O27" s="317">
        <v>28</v>
      </c>
      <c r="P27" s="317">
        <v>26</v>
      </c>
      <c r="Q27" s="317">
        <v>32</v>
      </c>
      <c r="R27" s="317">
        <v>32</v>
      </c>
      <c r="S27" s="317">
        <v>31</v>
      </c>
      <c r="T27" s="317">
        <v>34</v>
      </c>
      <c r="U27" s="317">
        <v>32</v>
      </c>
      <c r="V27" s="317">
        <v>32</v>
      </c>
      <c r="W27" s="317">
        <v>33</v>
      </c>
      <c r="X27" s="317">
        <v>34</v>
      </c>
      <c r="Y27" s="317">
        <v>33</v>
      </c>
      <c r="Z27" s="317">
        <v>32</v>
      </c>
      <c r="AA27" s="317">
        <v>33</v>
      </c>
      <c r="AB27" s="317">
        <v>31</v>
      </c>
      <c r="AC27" s="317">
        <v>30</v>
      </c>
      <c r="AD27" s="317">
        <v>151</v>
      </c>
      <c r="AE27" s="317">
        <v>135</v>
      </c>
      <c r="AF27" s="317">
        <v>122</v>
      </c>
      <c r="AG27" s="317">
        <v>111</v>
      </c>
      <c r="AH27" s="317">
        <v>102</v>
      </c>
      <c r="AI27" s="317">
        <v>93</v>
      </c>
      <c r="AJ27" s="317">
        <v>74</v>
      </c>
      <c r="AK27" s="317">
        <v>63</v>
      </c>
      <c r="AL27" s="317">
        <v>48</v>
      </c>
      <c r="AM27" s="317">
        <v>36</v>
      </c>
      <c r="AN27" s="317">
        <v>25</v>
      </c>
      <c r="AO27" s="317">
        <v>14</v>
      </c>
      <c r="AP27" s="317">
        <v>9</v>
      </c>
      <c r="AQ27" s="317">
        <v>7</v>
      </c>
      <c r="AR27" s="317">
        <v>2</v>
      </c>
      <c r="AS27" s="317">
        <v>12</v>
      </c>
      <c r="AT27" s="317">
        <v>13</v>
      </c>
      <c r="AU27" s="317">
        <v>31</v>
      </c>
      <c r="AV27" s="317">
        <v>779</v>
      </c>
      <c r="AW27" s="317">
        <v>81</v>
      </c>
      <c r="AX27" s="317">
        <v>74</v>
      </c>
      <c r="AY27" s="317">
        <v>358</v>
      </c>
      <c r="AZ27" s="317">
        <v>38</v>
      </c>
      <c r="BA27" s="387" t="s">
        <v>21</v>
      </c>
      <c r="BB27" s="399" t="s">
        <v>25</v>
      </c>
      <c r="BC27" s="371" t="s">
        <v>291</v>
      </c>
    </row>
    <row r="28" spans="1:61" ht="16.5" thickBot="1" x14ac:dyDescent="0.35">
      <c r="A28" s="312">
        <v>220104</v>
      </c>
      <c r="B28" s="313" t="s">
        <v>200</v>
      </c>
      <c r="C28" s="313" t="s">
        <v>292</v>
      </c>
      <c r="D28" s="314" t="s">
        <v>293</v>
      </c>
      <c r="E28" s="315">
        <v>8.0521154642972235</v>
      </c>
      <c r="F28" s="316">
        <v>1251</v>
      </c>
      <c r="G28" s="446">
        <f t="shared" si="2"/>
        <v>48.521183053557152</v>
      </c>
      <c r="H28" s="447">
        <f t="shared" si="3"/>
        <v>155</v>
      </c>
      <c r="I28" s="448">
        <f t="shared" si="0"/>
        <v>75</v>
      </c>
      <c r="J28" s="317">
        <v>20</v>
      </c>
      <c r="K28" s="317">
        <v>20</v>
      </c>
      <c r="L28" s="317">
        <v>23</v>
      </c>
      <c r="M28" s="317">
        <v>24</v>
      </c>
      <c r="N28" s="317">
        <v>25</v>
      </c>
      <c r="O28" s="317">
        <v>22</v>
      </c>
      <c r="P28" s="317">
        <v>20</v>
      </c>
      <c r="Q28" s="317">
        <v>25</v>
      </c>
      <c r="R28" s="317">
        <v>25</v>
      </c>
      <c r="S28" s="317">
        <v>24</v>
      </c>
      <c r="T28" s="317">
        <v>27</v>
      </c>
      <c r="U28" s="317">
        <v>25</v>
      </c>
      <c r="V28" s="317">
        <v>25</v>
      </c>
      <c r="W28" s="317">
        <v>26</v>
      </c>
      <c r="X28" s="317">
        <v>27</v>
      </c>
      <c r="Y28" s="317">
        <v>26</v>
      </c>
      <c r="Z28" s="317">
        <v>25</v>
      </c>
      <c r="AA28" s="317">
        <v>26</v>
      </c>
      <c r="AB28" s="317">
        <v>24</v>
      </c>
      <c r="AC28" s="317">
        <v>23</v>
      </c>
      <c r="AD28" s="317">
        <v>117</v>
      </c>
      <c r="AE28" s="317">
        <v>105</v>
      </c>
      <c r="AF28" s="317">
        <v>95</v>
      </c>
      <c r="AG28" s="317">
        <v>86</v>
      </c>
      <c r="AH28" s="317">
        <v>80</v>
      </c>
      <c r="AI28" s="317">
        <v>72</v>
      </c>
      <c r="AJ28" s="317">
        <v>58</v>
      </c>
      <c r="AK28" s="317">
        <v>49</v>
      </c>
      <c r="AL28" s="317">
        <v>37</v>
      </c>
      <c r="AM28" s="317">
        <v>28</v>
      </c>
      <c r="AN28" s="317">
        <v>19</v>
      </c>
      <c r="AO28" s="317">
        <v>11</v>
      </c>
      <c r="AP28" s="317">
        <v>7</v>
      </c>
      <c r="AQ28" s="317">
        <v>5</v>
      </c>
      <c r="AR28" s="317">
        <v>2</v>
      </c>
      <c r="AS28" s="317">
        <v>10</v>
      </c>
      <c r="AT28" s="317">
        <v>10</v>
      </c>
      <c r="AU28" s="317">
        <v>24</v>
      </c>
      <c r="AV28" s="317">
        <v>607</v>
      </c>
      <c r="AW28" s="317">
        <v>63</v>
      </c>
      <c r="AX28" s="317">
        <v>57</v>
      </c>
      <c r="AY28" s="317">
        <v>279</v>
      </c>
      <c r="AZ28" s="317">
        <v>30</v>
      </c>
      <c r="BA28" s="387" t="s">
        <v>21</v>
      </c>
      <c r="BB28" s="399" t="s">
        <v>25</v>
      </c>
      <c r="BC28" s="371" t="s">
        <v>294</v>
      </c>
    </row>
    <row r="29" spans="1:61" ht="16.5" thickBot="1" x14ac:dyDescent="0.35">
      <c r="A29" s="312">
        <v>220104</v>
      </c>
      <c r="B29" s="313" t="s">
        <v>204</v>
      </c>
      <c r="C29" s="313" t="s">
        <v>301</v>
      </c>
      <c r="D29" s="314" t="s">
        <v>302</v>
      </c>
      <c r="E29" s="315">
        <v>7.6930159753234193</v>
      </c>
      <c r="F29" s="316">
        <v>1197</v>
      </c>
      <c r="G29" s="446">
        <f t="shared" si="2"/>
        <v>48.454469507101088</v>
      </c>
      <c r="H29" s="447">
        <f t="shared" si="3"/>
        <v>146</v>
      </c>
      <c r="I29" s="448">
        <f t="shared" si="0"/>
        <v>71</v>
      </c>
      <c r="J29" s="317">
        <v>19</v>
      </c>
      <c r="K29" s="317">
        <v>20</v>
      </c>
      <c r="L29" s="317">
        <v>22</v>
      </c>
      <c r="M29" s="317">
        <v>23</v>
      </c>
      <c r="N29" s="317">
        <v>24</v>
      </c>
      <c r="O29" s="317">
        <v>21</v>
      </c>
      <c r="P29" s="317">
        <v>20</v>
      </c>
      <c r="Q29" s="317">
        <v>24</v>
      </c>
      <c r="R29" s="317">
        <v>24</v>
      </c>
      <c r="S29" s="317">
        <v>23</v>
      </c>
      <c r="T29" s="317">
        <v>26</v>
      </c>
      <c r="U29" s="317">
        <v>24</v>
      </c>
      <c r="V29" s="317">
        <v>24</v>
      </c>
      <c r="W29" s="317">
        <v>24</v>
      </c>
      <c r="X29" s="317">
        <v>26</v>
      </c>
      <c r="Y29" s="317">
        <v>24</v>
      </c>
      <c r="Z29" s="317">
        <v>24</v>
      </c>
      <c r="AA29" s="317">
        <v>24</v>
      </c>
      <c r="AB29" s="317">
        <v>23</v>
      </c>
      <c r="AC29" s="317">
        <v>22</v>
      </c>
      <c r="AD29" s="317">
        <v>112</v>
      </c>
      <c r="AE29" s="317">
        <v>100</v>
      </c>
      <c r="AF29" s="317">
        <v>91</v>
      </c>
      <c r="AG29" s="317">
        <v>83</v>
      </c>
      <c r="AH29" s="317">
        <v>76</v>
      </c>
      <c r="AI29" s="317">
        <v>69</v>
      </c>
      <c r="AJ29" s="317">
        <v>55</v>
      </c>
      <c r="AK29" s="317">
        <v>47</v>
      </c>
      <c r="AL29" s="317">
        <v>36</v>
      </c>
      <c r="AM29" s="317">
        <v>26</v>
      </c>
      <c r="AN29" s="317">
        <v>19</v>
      </c>
      <c r="AO29" s="317">
        <v>11</v>
      </c>
      <c r="AP29" s="317">
        <v>6</v>
      </c>
      <c r="AQ29" s="317">
        <v>5</v>
      </c>
      <c r="AR29" s="317">
        <v>2</v>
      </c>
      <c r="AS29" s="317">
        <v>9</v>
      </c>
      <c r="AT29" s="317">
        <v>10</v>
      </c>
      <c r="AU29" s="317">
        <v>23</v>
      </c>
      <c r="AV29" s="317">
        <v>580</v>
      </c>
      <c r="AW29" s="317">
        <v>60</v>
      </c>
      <c r="AX29" s="317">
        <v>55</v>
      </c>
      <c r="AY29" s="317">
        <v>267</v>
      </c>
      <c r="AZ29" s="317">
        <v>28</v>
      </c>
      <c r="BA29" s="387" t="s">
        <v>21</v>
      </c>
      <c r="BB29" s="399" t="s">
        <v>25</v>
      </c>
      <c r="BC29" s="371" t="s">
        <v>303</v>
      </c>
    </row>
    <row r="30" spans="1:61" ht="16.5" thickBot="1" x14ac:dyDescent="0.35">
      <c r="A30" s="400"/>
      <c r="B30" s="388"/>
      <c r="C30" s="388"/>
      <c r="D30" s="319" t="s">
        <v>278</v>
      </c>
      <c r="E30" s="388"/>
      <c r="F30" s="389">
        <f>SUM(F31:F33)</f>
        <v>4996</v>
      </c>
      <c r="G30" s="446">
        <f t="shared" si="2"/>
        <v>48.518815052041631</v>
      </c>
      <c r="H30" s="447">
        <f t="shared" si="3"/>
        <v>613</v>
      </c>
      <c r="I30" s="448">
        <f t="shared" si="0"/>
        <v>297</v>
      </c>
      <c r="J30" s="389">
        <f t="shared" ref="J30:AZ30" si="8">SUM(J31:J33)</f>
        <v>79</v>
      </c>
      <c r="K30" s="389">
        <f t="shared" si="8"/>
        <v>81</v>
      </c>
      <c r="L30" s="389">
        <f t="shared" si="8"/>
        <v>92</v>
      </c>
      <c r="M30" s="389">
        <f t="shared" si="8"/>
        <v>97</v>
      </c>
      <c r="N30" s="389">
        <f t="shared" si="8"/>
        <v>98</v>
      </c>
      <c r="O30" s="389">
        <f t="shared" si="8"/>
        <v>86</v>
      </c>
      <c r="P30" s="389">
        <f t="shared" si="8"/>
        <v>81</v>
      </c>
      <c r="Q30" s="389">
        <f t="shared" si="8"/>
        <v>101</v>
      </c>
      <c r="R30" s="389">
        <f t="shared" si="8"/>
        <v>99</v>
      </c>
      <c r="S30" s="389">
        <f t="shared" si="8"/>
        <v>96</v>
      </c>
      <c r="T30" s="389">
        <f t="shared" si="8"/>
        <v>107</v>
      </c>
      <c r="U30" s="389">
        <f t="shared" si="8"/>
        <v>99</v>
      </c>
      <c r="V30" s="389">
        <f t="shared" si="8"/>
        <v>99</v>
      </c>
      <c r="W30" s="389">
        <f t="shared" si="8"/>
        <v>102</v>
      </c>
      <c r="X30" s="389">
        <f t="shared" si="8"/>
        <v>107</v>
      </c>
      <c r="Y30" s="389">
        <f t="shared" si="8"/>
        <v>102</v>
      </c>
      <c r="Z30" s="389">
        <f t="shared" si="8"/>
        <v>101</v>
      </c>
      <c r="AA30" s="389">
        <f t="shared" si="8"/>
        <v>102</v>
      </c>
      <c r="AB30" s="389">
        <f t="shared" si="8"/>
        <v>97</v>
      </c>
      <c r="AC30" s="389">
        <f t="shared" si="8"/>
        <v>93</v>
      </c>
      <c r="AD30" s="389">
        <f t="shared" si="8"/>
        <v>468</v>
      </c>
      <c r="AE30" s="389">
        <f t="shared" si="8"/>
        <v>419</v>
      </c>
      <c r="AF30" s="389">
        <f t="shared" si="8"/>
        <v>381</v>
      </c>
      <c r="AG30" s="389">
        <f t="shared" si="8"/>
        <v>346</v>
      </c>
      <c r="AH30" s="389">
        <f t="shared" si="8"/>
        <v>317</v>
      </c>
      <c r="AI30" s="389">
        <f t="shared" si="8"/>
        <v>290</v>
      </c>
      <c r="AJ30" s="389">
        <f t="shared" si="8"/>
        <v>231</v>
      </c>
      <c r="AK30" s="389">
        <f t="shared" si="8"/>
        <v>197</v>
      </c>
      <c r="AL30" s="389">
        <f t="shared" si="8"/>
        <v>148</v>
      </c>
      <c r="AM30" s="389">
        <f t="shared" si="8"/>
        <v>110</v>
      </c>
      <c r="AN30" s="389">
        <f t="shared" si="8"/>
        <v>77</v>
      </c>
      <c r="AO30" s="389">
        <f t="shared" si="8"/>
        <v>44</v>
      </c>
      <c r="AP30" s="389">
        <f t="shared" si="8"/>
        <v>27</v>
      </c>
      <c r="AQ30" s="389">
        <f t="shared" si="8"/>
        <v>22</v>
      </c>
      <c r="AR30" s="389">
        <f t="shared" si="8"/>
        <v>8</v>
      </c>
      <c r="AS30" s="389">
        <f t="shared" si="8"/>
        <v>39</v>
      </c>
      <c r="AT30" s="389">
        <f t="shared" si="8"/>
        <v>40</v>
      </c>
      <c r="AU30" s="389">
        <f t="shared" si="8"/>
        <v>96</v>
      </c>
      <c r="AV30" s="389">
        <f t="shared" si="8"/>
        <v>2424</v>
      </c>
      <c r="AW30" s="389">
        <f t="shared" si="8"/>
        <v>252</v>
      </c>
      <c r="AX30" s="389">
        <f t="shared" si="8"/>
        <v>230</v>
      </c>
      <c r="AY30" s="389">
        <f t="shared" si="8"/>
        <v>1115</v>
      </c>
      <c r="AZ30" s="389">
        <f t="shared" si="8"/>
        <v>119</v>
      </c>
      <c r="BA30" s="388"/>
      <c r="BB30" s="401"/>
      <c r="BC30" s="372"/>
    </row>
    <row r="31" spans="1:61" ht="16.5" thickBot="1" x14ac:dyDescent="0.35">
      <c r="A31" s="312">
        <v>220104</v>
      </c>
      <c r="B31" s="313" t="s">
        <v>191</v>
      </c>
      <c r="C31" s="313" t="s">
        <v>276</v>
      </c>
      <c r="D31" s="314" t="s">
        <v>277</v>
      </c>
      <c r="E31" s="315">
        <v>13.185396620781731</v>
      </c>
      <c r="F31" s="316">
        <v>2050</v>
      </c>
      <c r="G31" s="446">
        <f t="shared" si="2"/>
        <v>48.487804878048777</v>
      </c>
      <c r="H31" s="447">
        <f t="shared" si="3"/>
        <v>252</v>
      </c>
      <c r="I31" s="448">
        <f t="shared" si="0"/>
        <v>122</v>
      </c>
      <c r="J31" s="317">
        <v>32</v>
      </c>
      <c r="K31" s="317">
        <v>33</v>
      </c>
      <c r="L31" s="317">
        <v>38</v>
      </c>
      <c r="M31" s="317">
        <v>40</v>
      </c>
      <c r="N31" s="317">
        <v>40</v>
      </c>
      <c r="O31" s="317">
        <v>35</v>
      </c>
      <c r="P31" s="317">
        <v>33</v>
      </c>
      <c r="Q31" s="317">
        <v>41</v>
      </c>
      <c r="R31" s="317">
        <v>41</v>
      </c>
      <c r="S31" s="317">
        <v>39</v>
      </c>
      <c r="T31" s="317">
        <v>44</v>
      </c>
      <c r="U31" s="317">
        <v>41</v>
      </c>
      <c r="V31" s="317">
        <v>41</v>
      </c>
      <c r="W31" s="317">
        <v>42</v>
      </c>
      <c r="X31" s="317">
        <v>44</v>
      </c>
      <c r="Y31" s="317">
        <v>42</v>
      </c>
      <c r="Z31" s="317">
        <v>41</v>
      </c>
      <c r="AA31" s="317">
        <v>42</v>
      </c>
      <c r="AB31" s="317">
        <v>40</v>
      </c>
      <c r="AC31" s="317">
        <v>38</v>
      </c>
      <c r="AD31" s="317">
        <v>192</v>
      </c>
      <c r="AE31" s="317">
        <v>172</v>
      </c>
      <c r="AF31" s="317">
        <v>156</v>
      </c>
      <c r="AG31" s="317">
        <v>142</v>
      </c>
      <c r="AH31" s="317">
        <v>130</v>
      </c>
      <c r="AI31" s="317">
        <v>119</v>
      </c>
      <c r="AJ31" s="317">
        <v>95</v>
      </c>
      <c r="AK31" s="317">
        <v>81</v>
      </c>
      <c r="AL31" s="317">
        <v>61</v>
      </c>
      <c r="AM31" s="317">
        <v>45</v>
      </c>
      <c r="AN31" s="317">
        <v>32</v>
      </c>
      <c r="AO31" s="317">
        <v>18</v>
      </c>
      <c r="AP31" s="317">
        <v>11</v>
      </c>
      <c r="AQ31" s="317">
        <v>9</v>
      </c>
      <c r="AR31" s="317">
        <v>3</v>
      </c>
      <c r="AS31" s="317">
        <v>16</v>
      </c>
      <c r="AT31" s="317">
        <v>16</v>
      </c>
      <c r="AU31" s="317">
        <v>39</v>
      </c>
      <c r="AV31" s="317">
        <v>994</v>
      </c>
      <c r="AW31" s="317">
        <v>103</v>
      </c>
      <c r="AX31" s="317">
        <v>94</v>
      </c>
      <c r="AY31" s="317">
        <v>457</v>
      </c>
      <c r="AZ31" s="317">
        <v>49</v>
      </c>
      <c r="BA31" s="387" t="s">
        <v>21</v>
      </c>
      <c r="BB31" s="399" t="s">
        <v>278</v>
      </c>
      <c r="BC31" s="371" t="s">
        <v>279</v>
      </c>
      <c r="BD31" s="321"/>
      <c r="BE31" s="321"/>
      <c r="BF31" s="321"/>
      <c r="BG31" s="321"/>
      <c r="BH31" s="321"/>
      <c r="BI31" s="321"/>
    </row>
    <row r="32" spans="1:61" ht="16.5" thickBot="1" x14ac:dyDescent="0.35">
      <c r="A32" s="312">
        <v>220104</v>
      </c>
      <c r="B32" s="313" t="s">
        <v>191</v>
      </c>
      <c r="C32" s="313" t="s">
        <v>283</v>
      </c>
      <c r="D32" s="314" t="s">
        <v>284</v>
      </c>
      <c r="E32" s="315">
        <v>11.748998664886514</v>
      </c>
      <c r="F32" s="316">
        <v>1823</v>
      </c>
      <c r="G32" s="446">
        <f t="shared" si="2"/>
        <v>48.546352166758091</v>
      </c>
      <c r="H32" s="447">
        <f t="shared" si="3"/>
        <v>223</v>
      </c>
      <c r="I32" s="448">
        <f t="shared" si="0"/>
        <v>108</v>
      </c>
      <c r="J32" s="317">
        <v>29</v>
      </c>
      <c r="K32" s="317">
        <v>30</v>
      </c>
      <c r="L32" s="317">
        <v>33</v>
      </c>
      <c r="M32" s="317">
        <v>35</v>
      </c>
      <c r="N32" s="317">
        <v>36</v>
      </c>
      <c r="O32" s="317">
        <v>32</v>
      </c>
      <c r="P32" s="317">
        <v>30</v>
      </c>
      <c r="Q32" s="317">
        <v>37</v>
      </c>
      <c r="R32" s="317">
        <v>36</v>
      </c>
      <c r="S32" s="317">
        <v>35</v>
      </c>
      <c r="T32" s="317">
        <v>39</v>
      </c>
      <c r="U32" s="317">
        <v>36</v>
      </c>
      <c r="V32" s="317">
        <v>36</v>
      </c>
      <c r="W32" s="317">
        <v>37</v>
      </c>
      <c r="X32" s="317">
        <v>39</v>
      </c>
      <c r="Y32" s="317">
        <v>37</v>
      </c>
      <c r="Z32" s="317">
        <v>37</v>
      </c>
      <c r="AA32" s="317">
        <v>37</v>
      </c>
      <c r="AB32" s="317">
        <v>35</v>
      </c>
      <c r="AC32" s="317">
        <v>34</v>
      </c>
      <c r="AD32" s="317">
        <v>171</v>
      </c>
      <c r="AE32" s="317">
        <v>153</v>
      </c>
      <c r="AF32" s="317">
        <v>139</v>
      </c>
      <c r="AG32" s="317">
        <v>126</v>
      </c>
      <c r="AH32" s="317">
        <v>116</v>
      </c>
      <c r="AI32" s="317">
        <v>106</v>
      </c>
      <c r="AJ32" s="317">
        <v>84</v>
      </c>
      <c r="AK32" s="317">
        <v>72</v>
      </c>
      <c r="AL32" s="317">
        <v>54</v>
      </c>
      <c r="AM32" s="317">
        <v>40</v>
      </c>
      <c r="AN32" s="317">
        <v>28</v>
      </c>
      <c r="AO32" s="317">
        <v>16</v>
      </c>
      <c r="AP32" s="317">
        <v>10</v>
      </c>
      <c r="AQ32" s="317">
        <v>8</v>
      </c>
      <c r="AR32" s="317">
        <v>3</v>
      </c>
      <c r="AS32" s="317">
        <v>14</v>
      </c>
      <c r="AT32" s="317">
        <v>15</v>
      </c>
      <c r="AU32" s="317">
        <v>35</v>
      </c>
      <c r="AV32" s="317">
        <v>885</v>
      </c>
      <c r="AW32" s="317">
        <v>92</v>
      </c>
      <c r="AX32" s="317">
        <v>84</v>
      </c>
      <c r="AY32" s="317">
        <v>407</v>
      </c>
      <c r="AZ32" s="317">
        <v>43</v>
      </c>
      <c r="BA32" s="387" t="s">
        <v>21</v>
      </c>
      <c r="BB32" s="399" t="s">
        <v>278</v>
      </c>
      <c r="BC32" s="371" t="s">
        <v>285</v>
      </c>
      <c r="BD32" s="321"/>
      <c r="BE32" s="321"/>
      <c r="BF32" s="321"/>
      <c r="BG32" s="321"/>
      <c r="BH32" s="321"/>
      <c r="BI32" s="321"/>
    </row>
    <row r="33" spans="1:71" ht="16.5" thickBot="1" x14ac:dyDescent="0.35">
      <c r="A33" s="312">
        <v>220104</v>
      </c>
      <c r="B33" s="313" t="s">
        <v>204</v>
      </c>
      <c r="C33" s="313" t="s">
        <v>286</v>
      </c>
      <c r="D33" s="314" t="s">
        <v>287</v>
      </c>
      <c r="E33" s="315">
        <v>7.2280281754983662</v>
      </c>
      <c r="F33" s="316">
        <v>1123</v>
      </c>
      <c r="G33" s="446">
        <f t="shared" si="2"/>
        <v>48.530721282279607</v>
      </c>
      <c r="H33" s="447">
        <f t="shared" si="3"/>
        <v>138</v>
      </c>
      <c r="I33" s="448">
        <f t="shared" si="0"/>
        <v>67</v>
      </c>
      <c r="J33" s="317">
        <v>18</v>
      </c>
      <c r="K33" s="317">
        <v>18</v>
      </c>
      <c r="L33" s="317">
        <v>21</v>
      </c>
      <c r="M33" s="317">
        <v>22</v>
      </c>
      <c r="N33" s="317">
        <v>22</v>
      </c>
      <c r="O33" s="317">
        <v>19</v>
      </c>
      <c r="P33" s="317">
        <v>18</v>
      </c>
      <c r="Q33" s="317">
        <v>23</v>
      </c>
      <c r="R33" s="317">
        <v>22</v>
      </c>
      <c r="S33" s="317">
        <v>22</v>
      </c>
      <c r="T33" s="317">
        <v>24</v>
      </c>
      <c r="U33" s="317">
        <v>22</v>
      </c>
      <c r="V33" s="317">
        <v>22</v>
      </c>
      <c r="W33" s="317">
        <v>23</v>
      </c>
      <c r="X33" s="317">
        <v>24</v>
      </c>
      <c r="Y33" s="317">
        <v>23</v>
      </c>
      <c r="Z33" s="317">
        <v>23</v>
      </c>
      <c r="AA33" s="317">
        <v>23</v>
      </c>
      <c r="AB33" s="317">
        <v>22</v>
      </c>
      <c r="AC33" s="317">
        <v>21</v>
      </c>
      <c r="AD33" s="317">
        <v>105</v>
      </c>
      <c r="AE33" s="317">
        <v>94</v>
      </c>
      <c r="AF33" s="317">
        <v>86</v>
      </c>
      <c r="AG33" s="317">
        <v>78</v>
      </c>
      <c r="AH33" s="317">
        <v>71</v>
      </c>
      <c r="AI33" s="317">
        <v>65</v>
      </c>
      <c r="AJ33" s="317">
        <v>52</v>
      </c>
      <c r="AK33" s="317">
        <v>44</v>
      </c>
      <c r="AL33" s="317">
        <v>33</v>
      </c>
      <c r="AM33" s="317">
        <v>25</v>
      </c>
      <c r="AN33" s="317">
        <v>17</v>
      </c>
      <c r="AO33" s="317">
        <v>10</v>
      </c>
      <c r="AP33" s="317">
        <v>6</v>
      </c>
      <c r="AQ33" s="317">
        <v>5</v>
      </c>
      <c r="AR33" s="317">
        <v>2</v>
      </c>
      <c r="AS33" s="317">
        <v>9</v>
      </c>
      <c r="AT33" s="317">
        <v>9</v>
      </c>
      <c r="AU33" s="317">
        <v>22</v>
      </c>
      <c r="AV33" s="317">
        <v>545</v>
      </c>
      <c r="AW33" s="317">
        <v>57</v>
      </c>
      <c r="AX33" s="317">
        <v>52</v>
      </c>
      <c r="AY33" s="317">
        <v>251</v>
      </c>
      <c r="AZ33" s="317">
        <v>27</v>
      </c>
      <c r="BA33" s="387" t="s">
        <v>21</v>
      </c>
      <c r="BB33" s="399" t="s">
        <v>278</v>
      </c>
      <c r="BC33" s="371" t="s">
        <v>288</v>
      </c>
      <c r="BD33" s="321"/>
      <c r="BE33" s="321"/>
      <c r="BF33" s="321"/>
      <c r="BG33" s="321"/>
      <c r="BH33" s="321"/>
      <c r="BI33" s="321"/>
    </row>
    <row r="34" spans="1:71" ht="16.5" thickBot="1" x14ac:dyDescent="0.35">
      <c r="A34" s="400"/>
      <c r="B34" s="388"/>
      <c r="C34" s="388"/>
      <c r="D34" s="319" t="s">
        <v>1343</v>
      </c>
      <c r="E34" s="388"/>
      <c r="F34" s="389">
        <f>SUM(F35:F40)</f>
        <v>24499</v>
      </c>
      <c r="G34" s="446">
        <f t="shared" si="2"/>
        <v>47.977468468100739</v>
      </c>
      <c r="H34" s="447">
        <f t="shared" si="3"/>
        <v>2942</v>
      </c>
      <c r="I34" s="448">
        <f t="shared" si="0"/>
        <v>1411</v>
      </c>
      <c r="J34" s="389">
        <f t="shared" ref="J34:AZ34" si="9">SUM(J35:J40)</f>
        <v>469</v>
      </c>
      <c r="K34" s="389">
        <f t="shared" si="9"/>
        <v>472</v>
      </c>
      <c r="L34" s="389">
        <f t="shared" si="9"/>
        <v>402</v>
      </c>
      <c r="M34" s="389">
        <f t="shared" si="9"/>
        <v>476</v>
      </c>
      <c r="N34" s="389">
        <f t="shared" si="9"/>
        <v>461</v>
      </c>
      <c r="O34" s="389">
        <f t="shared" si="9"/>
        <v>419</v>
      </c>
      <c r="P34" s="389">
        <f t="shared" si="9"/>
        <v>404</v>
      </c>
      <c r="Q34" s="389">
        <f t="shared" si="9"/>
        <v>458</v>
      </c>
      <c r="R34" s="389">
        <f t="shared" si="9"/>
        <v>461</v>
      </c>
      <c r="S34" s="389">
        <f t="shared" si="9"/>
        <v>437</v>
      </c>
      <c r="T34" s="389">
        <f t="shared" si="9"/>
        <v>482</v>
      </c>
      <c r="U34" s="389">
        <f t="shared" si="9"/>
        <v>493</v>
      </c>
      <c r="V34" s="389">
        <f t="shared" si="9"/>
        <v>500</v>
      </c>
      <c r="W34" s="389">
        <f t="shared" si="9"/>
        <v>488</v>
      </c>
      <c r="X34" s="389">
        <f t="shared" si="9"/>
        <v>505</v>
      </c>
      <c r="Y34" s="389">
        <f t="shared" si="9"/>
        <v>515</v>
      </c>
      <c r="Z34" s="389">
        <f t="shared" si="9"/>
        <v>468</v>
      </c>
      <c r="AA34" s="389">
        <f t="shared" si="9"/>
        <v>466</v>
      </c>
      <c r="AB34" s="389">
        <f t="shared" si="9"/>
        <v>453</v>
      </c>
      <c r="AC34" s="389">
        <f t="shared" si="9"/>
        <v>445</v>
      </c>
      <c r="AD34" s="389">
        <f t="shared" si="9"/>
        <v>2187</v>
      </c>
      <c r="AE34" s="389">
        <f t="shared" si="9"/>
        <v>2072</v>
      </c>
      <c r="AF34" s="389">
        <f t="shared" si="9"/>
        <v>1808</v>
      </c>
      <c r="AG34" s="389">
        <f t="shared" si="9"/>
        <v>1689</v>
      </c>
      <c r="AH34" s="389">
        <f t="shared" si="9"/>
        <v>1612</v>
      </c>
      <c r="AI34" s="389">
        <f t="shared" si="9"/>
        <v>1502</v>
      </c>
      <c r="AJ34" s="389">
        <f t="shared" si="9"/>
        <v>1155</v>
      </c>
      <c r="AK34" s="389">
        <f t="shared" si="9"/>
        <v>1011</v>
      </c>
      <c r="AL34" s="389">
        <f t="shared" si="9"/>
        <v>778</v>
      </c>
      <c r="AM34" s="389">
        <f t="shared" si="9"/>
        <v>563</v>
      </c>
      <c r="AN34" s="389">
        <f t="shared" si="9"/>
        <v>374</v>
      </c>
      <c r="AO34" s="389">
        <f t="shared" si="9"/>
        <v>232</v>
      </c>
      <c r="AP34" s="389">
        <f t="shared" si="9"/>
        <v>131</v>
      </c>
      <c r="AQ34" s="389">
        <f t="shared" si="9"/>
        <v>111</v>
      </c>
      <c r="AR34" s="389">
        <f t="shared" si="9"/>
        <v>38</v>
      </c>
      <c r="AS34" s="389">
        <f t="shared" si="9"/>
        <v>255</v>
      </c>
      <c r="AT34" s="389">
        <f t="shared" si="9"/>
        <v>214</v>
      </c>
      <c r="AU34" s="389">
        <f t="shared" si="9"/>
        <v>572</v>
      </c>
      <c r="AV34" s="389">
        <f t="shared" si="9"/>
        <v>11754</v>
      </c>
      <c r="AW34" s="389">
        <f t="shared" si="9"/>
        <v>1194</v>
      </c>
      <c r="AX34" s="389">
        <f t="shared" si="9"/>
        <v>1125</v>
      </c>
      <c r="AY34" s="389">
        <f t="shared" si="9"/>
        <v>5266</v>
      </c>
      <c r="AZ34" s="389">
        <f t="shared" si="9"/>
        <v>754</v>
      </c>
      <c r="BA34" s="388"/>
      <c r="BB34" s="401"/>
      <c r="BC34" s="372"/>
      <c r="BN34" s="321"/>
      <c r="BO34" s="321"/>
    </row>
    <row r="35" spans="1:71" ht="16.5" thickBot="1" x14ac:dyDescent="0.35">
      <c r="A35" s="312">
        <v>220105</v>
      </c>
      <c r="B35" s="313" t="s">
        <v>272</v>
      </c>
      <c r="C35" s="313" t="s">
        <v>304</v>
      </c>
      <c r="D35" s="314" t="s">
        <v>305</v>
      </c>
      <c r="E35" s="315">
        <v>60.686856977249668</v>
      </c>
      <c r="F35" s="316">
        <v>13842</v>
      </c>
      <c r="G35" s="446">
        <f t="shared" si="2"/>
        <v>48.222800173385352</v>
      </c>
      <c r="H35" s="447">
        <f t="shared" si="3"/>
        <v>1684</v>
      </c>
      <c r="I35" s="448">
        <f t="shared" si="0"/>
        <v>812</v>
      </c>
      <c r="J35" s="317">
        <v>260</v>
      </c>
      <c r="K35" s="317">
        <v>267</v>
      </c>
      <c r="L35" s="317">
        <v>232</v>
      </c>
      <c r="M35" s="317">
        <v>271</v>
      </c>
      <c r="N35" s="317">
        <v>267</v>
      </c>
      <c r="O35" s="317">
        <v>238</v>
      </c>
      <c r="P35" s="317">
        <v>231</v>
      </c>
      <c r="Q35" s="317">
        <v>262</v>
      </c>
      <c r="R35" s="317">
        <v>267</v>
      </c>
      <c r="S35" s="317">
        <v>255</v>
      </c>
      <c r="T35" s="317">
        <v>278</v>
      </c>
      <c r="U35" s="317">
        <v>286</v>
      </c>
      <c r="V35" s="317">
        <v>290</v>
      </c>
      <c r="W35" s="317">
        <v>280</v>
      </c>
      <c r="X35" s="317">
        <v>286</v>
      </c>
      <c r="Y35" s="317">
        <v>295</v>
      </c>
      <c r="Z35" s="317">
        <v>270</v>
      </c>
      <c r="AA35" s="317">
        <v>263</v>
      </c>
      <c r="AB35" s="317">
        <v>256</v>
      </c>
      <c r="AC35" s="317">
        <v>258</v>
      </c>
      <c r="AD35" s="317">
        <v>1253</v>
      </c>
      <c r="AE35" s="317">
        <v>1184</v>
      </c>
      <c r="AF35" s="317">
        <v>1011</v>
      </c>
      <c r="AG35" s="317">
        <v>935</v>
      </c>
      <c r="AH35" s="317">
        <v>901</v>
      </c>
      <c r="AI35" s="317">
        <v>836</v>
      </c>
      <c r="AJ35" s="317">
        <v>639</v>
      </c>
      <c r="AK35" s="317">
        <v>562</v>
      </c>
      <c r="AL35" s="317">
        <v>428</v>
      </c>
      <c r="AM35" s="317">
        <v>307</v>
      </c>
      <c r="AN35" s="317">
        <v>209</v>
      </c>
      <c r="AO35" s="317">
        <v>128</v>
      </c>
      <c r="AP35" s="317">
        <v>74</v>
      </c>
      <c r="AQ35" s="317">
        <v>63</v>
      </c>
      <c r="AR35" s="317">
        <v>21</v>
      </c>
      <c r="AS35" s="317">
        <v>140</v>
      </c>
      <c r="AT35" s="317">
        <v>120</v>
      </c>
      <c r="AU35" s="317">
        <v>317</v>
      </c>
      <c r="AV35" s="317">
        <v>6675</v>
      </c>
      <c r="AW35" s="317">
        <v>688</v>
      </c>
      <c r="AX35" s="317">
        <v>647</v>
      </c>
      <c r="AY35" s="317">
        <v>3012</v>
      </c>
      <c r="AZ35" s="317">
        <v>403</v>
      </c>
      <c r="BA35" s="387" t="s">
        <v>21</v>
      </c>
      <c r="BB35" s="399" t="s">
        <v>26</v>
      </c>
      <c r="BC35" s="371" t="s">
        <v>306</v>
      </c>
      <c r="BD35" s="321"/>
      <c r="BE35" s="321"/>
      <c r="BF35" s="321"/>
      <c r="BG35" s="321"/>
      <c r="BH35" s="321"/>
      <c r="BI35" s="321"/>
      <c r="BJ35" s="321"/>
      <c r="BK35" s="321"/>
      <c r="BL35" s="321"/>
      <c r="BM35" s="321"/>
      <c r="BN35" s="321"/>
      <c r="BO35" s="321"/>
    </row>
    <row r="36" spans="1:71" ht="16.5" thickBot="1" x14ac:dyDescent="0.35">
      <c r="A36" s="312">
        <v>220105</v>
      </c>
      <c r="B36" s="313" t="s">
        <v>204</v>
      </c>
      <c r="C36" s="313" t="s">
        <v>307</v>
      </c>
      <c r="D36" s="314" t="s">
        <v>308</v>
      </c>
      <c r="E36" s="315">
        <v>7.966961309955078</v>
      </c>
      <c r="F36" s="316">
        <v>1817</v>
      </c>
      <c r="G36" s="446">
        <f t="shared" si="2"/>
        <v>48.211337369290035</v>
      </c>
      <c r="H36" s="447">
        <f t="shared" si="3"/>
        <v>222</v>
      </c>
      <c r="I36" s="448">
        <f t="shared" si="0"/>
        <v>107</v>
      </c>
      <c r="J36" s="317">
        <v>34</v>
      </c>
      <c r="K36" s="317">
        <v>35</v>
      </c>
      <c r="L36" s="317">
        <v>30</v>
      </c>
      <c r="M36" s="317">
        <v>36</v>
      </c>
      <c r="N36" s="317">
        <v>35</v>
      </c>
      <c r="O36" s="317">
        <v>31</v>
      </c>
      <c r="P36" s="317">
        <v>30</v>
      </c>
      <c r="Q36" s="317">
        <v>34</v>
      </c>
      <c r="R36" s="317">
        <v>35</v>
      </c>
      <c r="S36" s="317">
        <v>33</v>
      </c>
      <c r="T36" s="317">
        <v>36</v>
      </c>
      <c r="U36" s="317">
        <v>38</v>
      </c>
      <c r="V36" s="317">
        <v>38</v>
      </c>
      <c r="W36" s="317">
        <v>37</v>
      </c>
      <c r="X36" s="317">
        <v>38</v>
      </c>
      <c r="Y36" s="317">
        <v>39</v>
      </c>
      <c r="Z36" s="317">
        <v>35</v>
      </c>
      <c r="AA36" s="317">
        <v>35</v>
      </c>
      <c r="AB36" s="317">
        <v>34</v>
      </c>
      <c r="AC36" s="317">
        <v>34</v>
      </c>
      <c r="AD36" s="317">
        <v>165</v>
      </c>
      <c r="AE36" s="317">
        <v>155</v>
      </c>
      <c r="AF36" s="317">
        <v>133</v>
      </c>
      <c r="AG36" s="317">
        <v>123</v>
      </c>
      <c r="AH36" s="317">
        <v>118</v>
      </c>
      <c r="AI36" s="317">
        <v>110</v>
      </c>
      <c r="AJ36" s="317">
        <v>84</v>
      </c>
      <c r="AK36" s="317">
        <v>74</v>
      </c>
      <c r="AL36" s="317">
        <v>56</v>
      </c>
      <c r="AM36" s="317">
        <v>40</v>
      </c>
      <c r="AN36" s="317">
        <v>27</v>
      </c>
      <c r="AO36" s="317">
        <v>17</v>
      </c>
      <c r="AP36" s="317">
        <v>10</v>
      </c>
      <c r="AQ36" s="317">
        <v>8</v>
      </c>
      <c r="AR36" s="317">
        <v>3</v>
      </c>
      <c r="AS36" s="317">
        <v>18</v>
      </c>
      <c r="AT36" s="317">
        <v>16</v>
      </c>
      <c r="AU36" s="317">
        <v>42</v>
      </c>
      <c r="AV36" s="317">
        <v>876</v>
      </c>
      <c r="AW36" s="317">
        <v>90</v>
      </c>
      <c r="AX36" s="317">
        <v>85</v>
      </c>
      <c r="AY36" s="317">
        <v>395</v>
      </c>
      <c r="AZ36" s="317">
        <v>53</v>
      </c>
      <c r="BA36" s="387" t="s">
        <v>21</v>
      </c>
      <c r="BB36" s="399" t="s">
        <v>26</v>
      </c>
      <c r="BC36" s="371" t="s">
        <v>309</v>
      </c>
      <c r="BD36" s="321"/>
      <c r="BE36" s="321"/>
      <c r="BF36" s="321"/>
      <c r="BG36" s="321"/>
      <c r="BH36" s="321"/>
      <c r="BI36" s="321"/>
      <c r="BJ36" s="321"/>
      <c r="BK36" s="321"/>
      <c r="BL36" s="321"/>
      <c r="BM36" s="321"/>
      <c r="BN36" s="321"/>
      <c r="BO36" s="321"/>
    </row>
    <row r="37" spans="1:71" ht="16.5" thickBot="1" x14ac:dyDescent="0.35">
      <c r="A37" s="312">
        <v>220105</v>
      </c>
      <c r="B37" s="313" t="s">
        <v>200</v>
      </c>
      <c r="C37" s="313" t="s">
        <v>310</v>
      </c>
      <c r="D37" s="314" t="s">
        <v>311</v>
      </c>
      <c r="E37" s="315">
        <v>16.739602956093318</v>
      </c>
      <c r="F37" s="316">
        <v>3818</v>
      </c>
      <c r="G37" s="446">
        <f t="shared" si="2"/>
        <v>48.218962807752753</v>
      </c>
      <c r="H37" s="447">
        <f t="shared" si="3"/>
        <v>466</v>
      </c>
      <c r="I37" s="448">
        <f t="shared" si="0"/>
        <v>225</v>
      </c>
      <c r="J37" s="317">
        <v>72</v>
      </c>
      <c r="K37" s="317">
        <v>74</v>
      </c>
      <c r="L37" s="317">
        <v>64</v>
      </c>
      <c r="M37" s="317">
        <v>75</v>
      </c>
      <c r="N37" s="317">
        <v>73</v>
      </c>
      <c r="O37" s="317">
        <v>66</v>
      </c>
      <c r="P37" s="317">
        <v>63</v>
      </c>
      <c r="Q37" s="317">
        <v>72</v>
      </c>
      <c r="R37" s="317">
        <v>73</v>
      </c>
      <c r="S37" s="317">
        <v>70</v>
      </c>
      <c r="T37" s="317">
        <v>77</v>
      </c>
      <c r="U37" s="317">
        <v>79</v>
      </c>
      <c r="V37" s="317">
        <v>80</v>
      </c>
      <c r="W37" s="317">
        <v>78</v>
      </c>
      <c r="X37" s="317">
        <v>79</v>
      </c>
      <c r="Y37" s="317">
        <v>82</v>
      </c>
      <c r="Z37" s="317">
        <v>74</v>
      </c>
      <c r="AA37" s="317">
        <v>73</v>
      </c>
      <c r="AB37" s="317">
        <v>71</v>
      </c>
      <c r="AC37" s="317">
        <v>71</v>
      </c>
      <c r="AD37" s="317">
        <v>346</v>
      </c>
      <c r="AE37" s="317">
        <v>326</v>
      </c>
      <c r="AF37" s="317">
        <v>279</v>
      </c>
      <c r="AG37" s="317">
        <v>258</v>
      </c>
      <c r="AH37" s="317">
        <v>248</v>
      </c>
      <c r="AI37" s="317">
        <v>231</v>
      </c>
      <c r="AJ37" s="317">
        <v>176</v>
      </c>
      <c r="AK37" s="317">
        <v>155</v>
      </c>
      <c r="AL37" s="317">
        <v>118</v>
      </c>
      <c r="AM37" s="317">
        <v>85</v>
      </c>
      <c r="AN37" s="317">
        <v>57</v>
      </c>
      <c r="AO37" s="317">
        <v>35</v>
      </c>
      <c r="AP37" s="317">
        <v>21</v>
      </c>
      <c r="AQ37" s="317">
        <v>17</v>
      </c>
      <c r="AR37" s="317">
        <v>6</v>
      </c>
      <c r="AS37" s="317">
        <v>39</v>
      </c>
      <c r="AT37" s="317">
        <v>33</v>
      </c>
      <c r="AU37" s="317">
        <v>87</v>
      </c>
      <c r="AV37" s="317">
        <v>1841</v>
      </c>
      <c r="AW37" s="317">
        <v>190</v>
      </c>
      <c r="AX37" s="317">
        <v>178</v>
      </c>
      <c r="AY37" s="317">
        <v>831</v>
      </c>
      <c r="AZ37" s="317">
        <v>111</v>
      </c>
      <c r="BA37" s="387" t="s">
        <v>21</v>
      </c>
      <c r="BB37" s="399" t="s">
        <v>26</v>
      </c>
      <c r="BC37" s="371" t="s">
        <v>312</v>
      </c>
      <c r="BD37" s="321"/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</row>
    <row r="38" spans="1:71" ht="16.5" thickBot="1" x14ac:dyDescent="0.35">
      <c r="A38" s="312">
        <v>220105</v>
      </c>
      <c r="B38" s="313" t="s">
        <v>204</v>
      </c>
      <c r="C38" s="313" t="s">
        <v>313</v>
      </c>
      <c r="D38" s="314" t="s">
        <v>314</v>
      </c>
      <c r="E38" s="315">
        <v>8.0162295319518897</v>
      </c>
      <c r="F38" s="316">
        <v>1827</v>
      </c>
      <c r="G38" s="446">
        <f t="shared" si="2"/>
        <v>48.275862068965516</v>
      </c>
      <c r="H38" s="447">
        <f t="shared" si="3"/>
        <v>223</v>
      </c>
      <c r="I38" s="448">
        <f t="shared" ref="I38:I55" si="10">ROUND((SUM(V38:AA38)*G38/100),0)</f>
        <v>108</v>
      </c>
      <c r="J38" s="317">
        <v>34</v>
      </c>
      <c r="K38" s="317">
        <v>35</v>
      </c>
      <c r="L38" s="317">
        <v>31</v>
      </c>
      <c r="M38" s="317">
        <v>36</v>
      </c>
      <c r="N38" s="317">
        <v>35</v>
      </c>
      <c r="O38" s="317">
        <v>31</v>
      </c>
      <c r="P38" s="317">
        <v>30</v>
      </c>
      <c r="Q38" s="317">
        <v>34</v>
      </c>
      <c r="R38" s="317">
        <v>35</v>
      </c>
      <c r="S38" s="317">
        <v>34</v>
      </c>
      <c r="T38" s="317">
        <v>37</v>
      </c>
      <c r="U38" s="317">
        <v>38</v>
      </c>
      <c r="V38" s="317">
        <v>38</v>
      </c>
      <c r="W38" s="317">
        <v>37</v>
      </c>
      <c r="X38" s="317">
        <v>38</v>
      </c>
      <c r="Y38" s="317">
        <v>39</v>
      </c>
      <c r="Z38" s="317">
        <v>36</v>
      </c>
      <c r="AA38" s="317">
        <v>35</v>
      </c>
      <c r="AB38" s="317">
        <v>34</v>
      </c>
      <c r="AC38" s="317">
        <v>34</v>
      </c>
      <c r="AD38" s="317">
        <v>166</v>
      </c>
      <c r="AE38" s="317">
        <v>156</v>
      </c>
      <c r="AF38" s="317">
        <v>134</v>
      </c>
      <c r="AG38" s="317">
        <v>124</v>
      </c>
      <c r="AH38" s="317">
        <v>119</v>
      </c>
      <c r="AI38" s="317">
        <v>110</v>
      </c>
      <c r="AJ38" s="317">
        <v>84</v>
      </c>
      <c r="AK38" s="317">
        <v>74</v>
      </c>
      <c r="AL38" s="317">
        <v>57</v>
      </c>
      <c r="AM38" s="317">
        <v>40</v>
      </c>
      <c r="AN38" s="317">
        <v>27</v>
      </c>
      <c r="AO38" s="317">
        <v>17</v>
      </c>
      <c r="AP38" s="317">
        <v>10</v>
      </c>
      <c r="AQ38" s="317">
        <v>8</v>
      </c>
      <c r="AR38" s="317">
        <v>3</v>
      </c>
      <c r="AS38" s="317">
        <v>18</v>
      </c>
      <c r="AT38" s="317">
        <v>16</v>
      </c>
      <c r="AU38" s="317">
        <v>42</v>
      </c>
      <c r="AV38" s="317">
        <v>882</v>
      </c>
      <c r="AW38" s="317">
        <v>91</v>
      </c>
      <c r="AX38" s="317">
        <v>85</v>
      </c>
      <c r="AY38" s="317">
        <v>398</v>
      </c>
      <c r="AZ38" s="317">
        <v>53</v>
      </c>
      <c r="BA38" s="387" t="s">
        <v>21</v>
      </c>
      <c r="BB38" s="399" t="s">
        <v>26</v>
      </c>
      <c r="BC38" s="371" t="s">
        <v>315</v>
      </c>
      <c r="BD38" s="321"/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1"/>
    </row>
    <row r="39" spans="1:71" ht="16.5" thickBot="1" x14ac:dyDescent="0.35">
      <c r="A39" s="312">
        <v>220105</v>
      </c>
      <c r="B39" s="313" t="s">
        <v>204</v>
      </c>
      <c r="C39" s="313" t="s">
        <v>316</v>
      </c>
      <c r="D39" s="314" t="s">
        <v>317</v>
      </c>
      <c r="E39" s="315">
        <v>6.5903492247500362</v>
      </c>
      <c r="F39" s="316">
        <v>1504</v>
      </c>
      <c r="G39" s="446">
        <f t="shared" si="2"/>
        <v>48.204787234042556</v>
      </c>
      <c r="H39" s="447">
        <f t="shared" si="3"/>
        <v>183</v>
      </c>
      <c r="I39" s="448">
        <f t="shared" si="10"/>
        <v>88</v>
      </c>
      <c r="J39" s="317">
        <v>28</v>
      </c>
      <c r="K39" s="317">
        <v>29</v>
      </c>
      <c r="L39" s="317">
        <v>25</v>
      </c>
      <c r="M39" s="317">
        <v>30</v>
      </c>
      <c r="N39" s="317">
        <v>29</v>
      </c>
      <c r="O39" s="317">
        <v>26</v>
      </c>
      <c r="P39" s="317">
        <v>25</v>
      </c>
      <c r="Q39" s="317">
        <v>28</v>
      </c>
      <c r="R39" s="317">
        <v>29</v>
      </c>
      <c r="S39" s="317">
        <v>28</v>
      </c>
      <c r="T39" s="317">
        <v>30</v>
      </c>
      <c r="U39" s="317">
        <v>31</v>
      </c>
      <c r="V39" s="317">
        <v>31</v>
      </c>
      <c r="W39" s="317">
        <v>31</v>
      </c>
      <c r="X39" s="317">
        <v>31</v>
      </c>
      <c r="Y39" s="317">
        <v>32</v>
      </c>
      <c r="Z39" s="317">
        <v>29</v>
      </c>
      <c r="AA39" s="317">
        <v>29</v>
      </c>
      <c r="AB39" s="317">
        <v>28</v>
      </c>
      <c r="AC39" s="317">
        <v>28</v>
      </c>
      <c r="AD39" s="317">
        <v>136</v>
      </c>
      <c r="AE39" s="317">
        <v>128</v>
      </c>
      <c r="AF39" s="317">
        <v>110</v>
      </c>
      <c r="AG39" s="317">
        <v>102</v>
      </c>
      <c r="AH39" s="317">
        <v>98</v>
      </c>
      <c r="AI39" s="317">
        <v>91</v>
      </c>
      <c r="AJ39" s="317">
        <v>69</v>
      </c>
      <c r="AK39" s="317">
        <v>61</v>
      </c>
      <c r="AL39" s="317">
        <v>47</v>
      </c>
      <c r="AM39" s="317">
        <v>33</v>
      </c>
      <c r="AN39" s="317">
        <v>23</v>
      </c>
      <c r="AO39" s="317">
        <v>14</v>
      </c>
      <c r="AP39" s="317">
        <v>8</v>
      </c>
      <c r="AQ39" s="317">
        <v>7</v>
      </c>
      <c r="AR39" s="317">
        <v>2</v>
      </c>
      <c r="AS39" s="317">
        <v>15</v>
      </c>
      <c r="AT39" s="317">
        <v>13</v>
      </c>
      <c r="AU39" s="317">
        <v>34</v>
      </c>
      <c r="AV39" s="317">
        <v>725</v>
      </c>
      <c r="AW39" s="317">
        <v>75</v>
      </c>
      <c r="AX39" s="317">
        <v>70</v>
      </c>
      <c r="AY39" s="317">
        <v>327</v>
      </c>
      <c r="AZ39" s="317">
        <v>44</v>
      </c>
      <c r="BA39" s="387" t="s">
        <v>21</v>
      </c>
      <c r="BB39" s="399" t="s">
        <v>26</v>
      </c>
      <c r="BC39" s="371" t="s">
        <v>318</v>
      </c>
      <c r="BD39" s="321"/>
      <c r="BE39" s="321"/>
      <c r="BF39" s="321"/>
      <c r="BG39" s="321"/>
      <c r="BH39" s="321"/>
      <c r="BI39" s="321"/>
      <c r="BJ39" s="321"/>
      <c r="BK39" s="321"/>
      <c r="BL39" s="321"/>
      <c r="BM39" s="321"/>
      <c r="BN39" s="321"/>
      <c r="BO39" s="321"/>
    </row>
    <row r="40" spans="1:71" ht="16.5" thickBot="1" x14ac:dyDescent="0.35">
      <c r="A40" s="312">
        <v>220103</v>
      </c>
      <c r="B40" s="313" t="s">
        <v>191</v>
      </c>
      <c r="C40" s="313" t="s">
        <v>269</v>
      </c>
      <c r="D40" s="314" t="s">
        <v>270</v>
      </c>
      <c r="E40" s="315">
        <v>100</v>
      </c>
      <c r="F40" s="316">
        <v>1691</v>
      </c>
      <c r="G40" s="446">
        <f t="shared" si="2"/>
        <v>44.6481371969249</v>
      </c>
      <c r="H40" s="447">
        <f t="shared" si="3"/>
        <v>164</v>
      </c>
      <c r="I40" s="448">
        <f t="shared" si="10"/>
        <v>73</v>
      </c>
      <c r="J40" s="322">
        <v>41</v>
      </c>
      <c r="K40" s="322">
        <v>32</v>
      </c>
      <c r="L40" s="322">
        <v>20</v>
      </c>
      <c r="M40" s="322">
        <v>28</v>
      </c>
      <c r="N40" s="322">
        <v>22</v>
      </c>
      <c r="O40" s="322">
        <v>27</v>
      </c>
      <c r="P40" s="322">
        <v>25</v>
      </c>
      <c r="Q40" s="322">
        <v>28</v>
      </c>
      <c r="R40" s="322">
        <v>22</v>
      </c>
      <c r="S40" s="322">
        <v>17</v>
      </c>
      <c r="T40" s="322">
        <v>24</v>
      </c>
      <c r="U40" s="322">
        <v>21</v>
      </c>
      <c r="V40" s="322">
        <v>23</v>
      </c>
      <c r="W40" s="322">
        <v>25</v>
      </c>
      <c r="X40" s="322">
        <v>33</v>
      </c>
      <c r="Y40" s="322">
        <v>28</v>
      </c>
      <c r="Z40" s="322">
        <v>24</v>
      </c>
      <c r="AA40" s="322">
        <v>31</v>
      </c>
      <c r="AB40" s="322">
        <v>30</v>
      </c>
      <c r="AC40" s="322">
        <v>20</v>
      </c>
      <c r="AD40" s="322">
        <v>121</v>
      </c>
      <c r="AE40" s="322">
        <v>123</v>
      </c>
      <c r="AF40" s="322">
        <v>141</v>
      </c>
      <c r="AG40" s="322">
        <v>147</v>
      </c>
      <c r="AH40" s="322">
        <v>128</v>
      </c>
      <c r="AI40" s="322">
        <v>124</v>
      </c>
      <c r="AJ40" s="322">
        <v>103</v>
      </c>
      <c r="AK40" s="322">
        <v>85</v>
      </c>
      <c r="AL40" s="322">
        <v>72</v>
      </c>
      <c r="AM40" s="322">
        <v>58</v>
      </c>
      <c r="AN40" s="322">
        <v>31</v>
      </c>
      <c r="AO40" s="322">
        <v>21</v>
      </c>
      <c r="AP40" s="322">
        <v>8</v>
      </c>
      <c r="AQ40" s="322">
        <v>8</v>
      </c>
      <c r="AR40" s="322">
        <v>3</v>
      </c>
      <c r="AS40" s="322">
        <v>25</v>
      </c>
      <c r="AT40" s="322">
        <v>16</v>
      </c>
      <c r="AU40" s="322">
        <v>50</v>
      </c>
      <c r="AV40" s="322">
        <v>755</v>
      </c>
      <c r="AW40" s="322">
        <v>60</v>
      </c>
      <c r="AX40" s="322">
        <v>60</v>
      </c>
      <c r="AY40" s="322">
        <v>303</v>
      </c>
      <c r="AZ40" s="322">
        <v>90</v>
      </c>
      <c r="BA40" s="387" t="s">
        <v>21</v>
      </c>
      <c r="BB40" s="399" t="s">
        <v>26</v>
      </c>
      <c r="BC40" s="371" t="s">
        <v>271</v>
      </c>
      <c r="BD40" s="321"/>
      <c r="BE40" s="321"/>
      <c r="BF40" s="321"/>
      <c r="BG40" s="321"/>
      <c r="BH40" s="321"/>
      <c r="BI40" s="321"/>
      <c r="BJ40" s="321"/>
      <c r="BK40" s="321"/>
      <c r="BL40" s="321"/>
      <c r="BM40" s="321"/>
    </row>
    <row r="41" spans="1:71" ht="16.5" thickBot="1" x14ac:dyDescent="0.35">
      <c r="A41" s="400"/>
      <c r="B41" s="388"/>
      <c r="C41" s="388"/>
      <c r="D41" s="319" t="s">
        <v>1342</v>
      </c>
      <c r="E41" s="388"/>
      <c r="F41" s="389">
        <f>SUM(F42:F45)</f>
        <v>9316</v>
      </c>
      <c r="G41" s="446">
        <f t="shared" si="2"/>
        <v>47.863890081580074</v>
      </c>
      <c r="H41" s="447">
        <f t="shared" si="3"/>
        <v>1066</v>
      </c>
      <c r="I41" s="448">
        <f t="shared" si="10"/>
        <v>510</v>
      </c>
      <c r="J41" s="389">
        <f t="shared" ref="J41:AZ41" si="11">SUM(J42:J45)</f>
        <v>172</v>
      </c>
      <c r="K41" s="389">
        <f t="shared" si="11"/>
        <v>182</v>
      </c>
      <c r="L41" s="389">
        <f t="shared" si="11"/>
        <v>184</v>
      </c>
      <c r="M41" s="389">
        <f t="shared" si="11"/>
        <v>180</v>
      </c>
      <c r="N41" s="389">
        <f t="shared" si="11"/>
        <v>190</v>
      </c>
      <c r="O41" s="389">
        <f t="shared" si="11"/>
        <v>193</v>
      </c>
      <c r="P41" s="389">
        <f t="shared" si="11"/>
        <v>177</v>
      </c>
      <c r="Q41" s="389">
        <f t="shared" si="11"/>
        <v>172</v>
      </c>
      <c r="R41" s="389">
        <f t="shared" si="11"/>
        <v>193</v>
      </c>
      <c r="S41" s="389">
        <f t="shared" si="11"/>
        <v>191</v>
      </c>
      <c r="T41" s="389">
        <f t="shared" si="11"/>
        <v>196</v>
      </c>
      <c r="U41" s="389">
        <f t="shared" si="11"/>
        <v>189</v>
      </c>
      <c r="V41" s="389">
        <f t="shared" si="11"/>
        <v>184</v>
      </c>
      <c r="W41" s="389">
        <f t="shared" si="11"/>
        <v>189</v>
      </c>
      <c r="X41" s="389">
        <f t="shared" si="11"/>
        <v>182</v>
      </c>
      <c r="Y41" s="389">
        <f t="shared" si="11"/>
        <v>172</v>
      </c>
      <c r="Z41" s="389">
        <f t="shared" si="11"/>
        <v>166</v>
      </c>
      <c r="AA41" s="389">
        <f t="shared" si="11"/>
        <v>173</v>
      </c>
      <c r="AB41" s="389">
        <f t="shared" si="11"/>
        <v>160</v>
      </c>
      <c r="AC41" s="389">
        <f t="shared" si="11"/>
        <v>169</v>
      </c>
      <c r="AD41" s="389">
        <f t="shared" si="11"/>
        <v>790</v>
      </c>
      <c r="AE41" s="389">
        <f t="shared" si="11"/>
        <v>707</v>
      </c>
      <c r="AF41" s="389">
        <f t="shared" si="11"/>
        <v>678</v>
      </c>
      <c r="AG41" s="389">
        <f t="shared" si="11"/>
        <v>645</v>
      </c>
      <c r="AH41" s="389">
        <f t="shared" si="11"/>
        <v>622</v>
      </c>
      <c r="AI41" s="389">
        <f t="shared" si="11"/>
        <v>548</v>
      </c>
      <c r="AJ41" s="389">
        <f t="shared" si="11"/>
        <v>450</v>
      </c>
      <c r="AK41" s="389">
        <f t="shared" si="11"/>
        <v>392</v>
      </c>
      <c r="AL41" s="389">
        <f t="shared" si="11"/>
        <v>313</v>
      </c>
      <c r="AM41" s="389">
        <f t="shared" si="11"/>
        <v>221</v>
      </c>
      <c r="AN41" s="389">
        <f t="shared" si="11"/>
        <v>151</v>
      </c>
      <c r="AO41" s="389">
        <f t="shared" si="11"/>
        <v>89</v>
      </c>
      <c r="AP41" s="389">
        <f t="shared" si="11"/>
        <v>52</v>
      </c>
      <c r="AQ41" s="389">
        <f t="shared" si="11"/>
        <v>44</v>
      </c>
      <c r="AR41" s="389">
        <f t="shared" si="11"/>
        <v>10</v>
      </c>
      <c r="AS41" s="389">
        <f t="shared" si="11"/>
        <v>85</v>
      </c>
      <c r="AT41" s="389">
        <f t="shared" si="11"/>
        <v>85</v>
      </c>
      <c r="AU41" s="389">
        <f t="shared" si="11"/>
        <v>209</v>
      </c>
      <c r="AV41" s="389">
        <f t="shared" si="11"/>
        <v>4459</v>
      </c>
      <c r="AW41" s="389">
        <f t="shared" si="11"/>
        <v>459</v>
      </c>
      <c r="AX41" s="389">
        <f t="shared" si="11"/>
        <v>418</v>
      </c>
      <c r="AY41" s="389">
        <f t="shared" si="11"/>
        <v>1907</v>
      </c>
      <c r="AZ41" s="389">
        <f t="shared" si="11"/>
        <v>221</v>
      </c>
      <c r="BA41" s="388"/>
      <c r="BB41" s="401"/>
      <c r="BC41" s="372"/>
    </row>
    <row r="42" spans="1:71" ht="16.5" thickBot="1" x14ac:dyDescent="0.35">
      <c r="A42" s="312">
        <v>220101</v>
      </c>
      <c r="B42" s="313" t="s">
        <v>191</v>
      </c>
      <c r="C42" s="313" t="s">
        <v>196</v>
      </c>
      <c r="D42" s="314" t="s">
        <v>197</v>
      </c>
      <c r="E42" s="315">
        <v>6.0282422805584002</v>
      </c>
      <c r="F42" s="316">
        <v>5308</v>
      </c>
      <c r="G42" s="446">
        <f t="shared" si="2"/>
        <v>47.852298417483041</v>
      </c>
      <c r="H42" s="447">
        <f t="shared" si="3"/>
        <v>608</v>
      </c>
      <c r="I42" s="448">
        <f t="shared" si="10"/>
        <v>291</v>
      </c>
      <c r="J42" s="317">
        <v>98</v>
      </c>
      <c r="K42" s="317">
        <v>104</v>
      </c>
      <c r="L42" s="317">
        <v>105</v>
      </c>
      <c r="M42" s="317">
        <v>102</v>
      </c>
      <c r="N42" s="317">
        <v>108</v>
      </c>
      <c r="O42" s="317">
        <v>110</v>
      </c>
      <c r="P42" s="317">
        <v>101</v>
      </c>
      <c r="Q42" s="317">
        <v>98</v>
      </c>
      <c r="R42" s="317">
        <v>110</v>
      </c>
      <c r="S42" s="317">
        <v>109</v>
      </c>
      <c r="T42" s="317">
        <v>112</v>
      </c>
      <c r="U42" s="317">
        <v>107</v>
      </c>
      <c r="V42" s="317">
        <v>105</v>
      </c>
      <c r="W42" s="317">
        <v>107</v>
      </c>
      <c r="X42" s="317">
        <v>104</v>
      </c>
      <c r="Y42" s="317">
        <v>98</v>
      </c>
      <c r="Z42" s="317">
        <v>95</v>
      </c>
      <c r="AA42" s="317">
        <v>99</v>
      </c>
      <c r="AB42" s="317">
        <v>91</v>
      </c>
      <c r="AC42" s="317">
        <v>96</v>
      </c>
      <c r="AD42" s="317">
        <v>450</v>
      </c>
      <c r="AE42" s="317">
        <v>403</v>
      </c>
      <c r="AF42" s="317">
        <v>386</v>
      </c>
      <c r="AG42" s="317">
        <v>367</v>
      </c>
      <c r="AH42" s="317">
        <v>355</v>
      </c>
      <c r="AI42" s="317">
        <v>312</v>
      </c>
      <c r="AJ42" s="317">
        <v>257</v>
      </c>
      <c r="AK42" s="317">
        <v>223</v>
      </c>
      <c r="AL42" s="317">
        <v>178</v>
      </c>
      <c r="AM42" s="317">
        <v>126</v>
      </c>
      <c r="AN42" s="317">
        <v>86</v>
      </c>
      <c r="AO42" s="317">
        <v>51</v>
      </c>
      <c r="AP42" s="317">
        <v>30</v>
      </c>
      <c r="AQ42" s="317">
        <v>25</v>
      </c>
      <c r="AR42" s="317">
        <v>6</v>
      </c>
      <c r="AS42" s="317">
        <v>49</v>
      </c>
      <c r="AT42" s="317">
        <v>49</v>
      </c>
      <c r="AU42" s="317">
        <v>119</v>
      </c>
      <c r="AV42" s="317">
        <v>2540</v>
      </c>
      <c r="AW42" s="317">
        <v>262</v>
      </c>
      <c r="AX42" s="317">
        <v>238</v>
      </c>
      <c r="AY42" s="317">
        <v>1086</v>
      </c>
      <c r="AZ42" s="386">
        <v>126</v>
      </c>
      <c r="BA42" s="387" t="s">
        <v>21</v>
      </c>
      <c r="BB42" s="399" t="s">
        <v>198</v>
      </c>
      <c r="BC42" s="371" t="s">
        <v>199</v>
      </c>
      <c r="BD42" s="321"/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</row>
    <row r="43" spans="1:71" ht="16.5" thickBot="1" x14ac:dyDescent="0.35">
      <c r="A43" s="312">
        <v>220101</v>
      </c>
      <c r="B43" s="313" t="s">
        <v>204</v>
      </c>
      <c r="C43" s="313" t="s">
        <v>225</v>
      </c>
      <c r="D43" s="314" t="s">
        <v>226</v>
      </c>
      <c r="E43" s="315">
        <v>1.0438365308259774</v>
      </c>
      <c r="F43" s="316">
        <v>920</v>
      </c>
      <c r="G43" s="446">
        <f t="shared" si="2"/>
        <v>47.826086956521742</v>
      </c>
      <c r="H43" s="447">
        <f t="shared" si="3"/>
        <v>105</v>
      </c>
      <c r="I43" s="448">
        <f t="shared" si="10"/>
        <v>50</v>
      </c>
      <c r="J43" s="317">
        <v>17</v>
      </c>
      <c r="K43" s="317">
        <v>18</v>
      </c>
      <c r="L43" s="317">
        <v>18</v>
      </c>
      <c r="M43" s="317">
        <v>18</v>
      </c>
      <c r="N43" s="317">
        <v>19</v>
      </c>
      <c r="O43" s="317">
        <v>19</v>
      </c>
      <c r="P43" s="317">
        <v>17</v>
      </c>
      <c r="Q43" s="317">
        <v>17</v>
      </c>
      <c r="R43" s="317">
        <v>19</v>
      </c>
      <c r="S43" s="317">
        <v>19</v>
      </c>
      <c r="T43" s="317">
        <v>19</v>
      </c>
      <c r="U43" s="317">
        <v>19</v>
      </c>
      <c r="V43" s="317">
        <v>18</v>
      </c>
      <c r="W43" s="317">
        <v>19</v>
      </c>
      <c r="X43" s="317">
        <v>18</v>
      </c>
      <c r="Y43" s="317">
        <v>17</v>
      </c>
      <c r="Z43" s="317">
        <v>16</v>
      </c>
      <c r="AA43" s="317">
        <v>17</v>
      </c>
      <c r="AB43" s="317">
        <v>16</v>
      </c>
      <c r="AC43" s="317">
        <v>17</v>
      </c>
      <c r="AD43" s="317">
        <v>78</v>
      </c>
      <c r="AE43" s="317">
        <v>70</v>
      </c>
      <c r="AF43" s="317">
        <v>67</v>
      </c>
      <c r="AG43" s="317">
        <v>64</v>
      </c>
      <c r="AH43" s="317">
        <v>61</v>
      </c>
      <c r="AI43" s="317">
        <v>54</v>
      </c>
      <c r="AJ43" s="317">
        <v>44</v>
      </c>
      <c r="AK43" s="317">
        <v>39</v>
      </c>
      <c r="AL43" s="317">
        <v>31</v>
      </c>
      <c r="AM43" s="317">
        <v>22</v>
      </c>
      <c r="AN43" s="317">
        <v>15</v>
      </c>
      <c r="AO43" s="317">
        <v>9</v>
      </c>
      <c r="AP43" s="317">
        <v>5</v>
      </c>
      <c r="AQ43" s="317">
        <v>4</v>
      </c>
      <c r="AR43" s="317">
        <v>1</v>
      </c>
      <c r="AS43" s="317">
        <v>8</v>
      </c>
      <c r="AT43" s="317">
        <v>8</v>
      </c>
      <c r="AU43" s="317">
        <v>21</v>
      </c>
      <c r="AV43" s="317">
        <v>440</v>
      </c>
      <c r="AW43" s="317">
        <v>45</v>
      </c>
      <c r="AX43" s="317">
        <v>41</v>
      </c>
      <c r="AY43" s="317">
        <v>188</v>
      </c>
      <c r="AZ43" s="386">
        <v>22</v>
      </c>
      <c r="BA43" s="387" t="s">
        <v>21</v>
      </c>
      <c r="BB43" s="399" t="s">
        <v>198</v>
      </c>
      <c r="BC43" s="371" t="s">
        <v>227</v>
      </c>
      <c r="BD43" s="321"/>
      <c r="BE43" s="321"/>
      <c r="BF43" s="321"/>
      <c r="BG43" s="321"/>
      <c r="BH43" s="321"/>
      <c r="BI43" s="321"/>
      <c r="BJ43" s="321"/>
      <c r="BK43" s="321"/>
      <c r="BL43" s="321"/>
      <c r="BM43" s="321"/>
      <c r="BN43" s="321"/>
      <c r="BO43" s="321"/>
      <c r="BP43" s="321"/>
    </row>
    <row r="44" spans="1:71" ht="16.5" thickBot="1" x14ac:dyDescent="0.35">
      <c r="A44" s="312">
        <v>220101</v>
      </c>
      <c r="B44" s="313" t="s">
        <v>204</v>
      </c>
      <c r="C44" s="313" t="s">
        <v>240</v>
      </c>
      <c r="D44" s="314" t="s">
        <v>241</v>
      </c>
      <c r="E44" s="315">
        <v>1.1128885615311137</v>
      </c>
      <c r="F44" s="316">
        <v>977</v>
      </c>
      <c r="G44" s="446">
        <f t="shared" si="2"/>
        <v>48.004094165813719</v>
      </c>
      <c r="H44" s="447">
        <f t="shared" si="3"/>
        <v>111</v>
      </c>
      <c r="I44" s="448">
        <f t="shared" si="10"/>
        <v>53</v>
      </c>
      <c r="J44" s="317">
        <v>18</v>
      </c>
      <c r="K44" s="317">
        <v>19</v>
      </c>
      <c r="L44" s="317">
        <v>19</v>
      </c>
      <c r="M44" s="317">
        <v>19</v>
      </c>
      <c r="N44" s="317">
        <v>20</v>
      </c>
      <c r="O44" s="317">
        <v>20</v>
      </c>
      <c r="P44" s="317">
        <v>19</v>
      </c>
      <c r="Q44" s="317">
        <v>18</v>
      </c>
      <c r="R44" s="317">
        <v>20</v>
      </c>
      <c r="S44" s="317">
        <v>20</v>
      </c>
      <c r="T44" s="317">
        <v>21</v>
      </c>
      <c r="U44" s="317">
        <v>20</v>
      </c>
      <c r="V44" s="317">
        <v>19</v>
      </c>
      <c r="W44" s="317">
        <v>20</v>
      </c>
      <c r="X44" s="317">
        <v>19</v>
      </c>
      <c r="Y44" s="317">
        <v>18</v>
      </c>
      <c r="Z44" s="317">
        <v>17</v>
      </c>
      <c r="AA44" s="317">
        <v>18</v>
      </c>
      <c r="AB44" s="317">
        <v>17</v>
      </c>
      <c r="AC44" s="317">
        <v>18</v>
      </c>
      <c r="AD44" s="317">
        <v>83</v>
      </c>
      <c r="AE44" s="317">
        <v>74</v>
      </c>
      <c r="AF44" s="317">
        <v>71</v>
      </c>
      <c r="AG44" s="317">
        <v>68</v>
      </c>
      <c r="AH44" s="317">
        <v>65</v>
      </c>
      <c r="AI44" s="317">
        <v>58</v>
      </c>
      <c r="AJ44" s="317">
        <v>47</v>
      </c>
      <c r="AK44" s="317">
        <v>41</v>
      </c>
      <c r="AL44" s="317">
        <v>33</v>
      </c>
      <c r="AM44" s="317">
        <v>23</v>
      </c>
      <c r="AN44" s="317">
        <v>16</v>
      </c>
      <c r="AO44" s="317">
        <v>9</v>
      </c>
      <c r="AP44" s="317">
        <v>5</v>
      </c>
      <c r="AQ44" s="317">
        <v>5</v>
      </c>
      <c r="AR44" s="317">
        <v>1</v>
      </c>
      <c r="AS44" s="317">
        <v>9</v>
      </c>
      <c r="AT44" s="317">
        <v>9</v>
      </c>
      <c r="AU44" s="317">
        <v>22</v>
      </c>
      <c r="AV44" s="317">
        <v>469</v>
      </c>
      <c r="AW44" s="317">
        <v>48</v>
      </c>
      <c r="AX44" s="317">
        <v>44</v>
      </c>
      <c r="AY44" s="317">
        <v>201</v>
      </c>
      <c r="AZ44" s="386">
        <v>23</v>
      </c>
      <c r="BA44" s="387" t="s">
        <v>21</v>
      </c>
      <c r="BB44" s="399" t="s">
        <v>198</v>
      </c>
      <c r="BC44" s="371" t="s">
        <v>242</v>
      </c>
      <c r="BD44" s="321"/>
      <c r="BE44" s="321"/>
      <c r="BF44" s="321"/>
      <c r="BG44" s="321"/>
      <c r="BH44" s="321"/>
      <c r="BI44" s="321"/>
      <c r="BJ44" s="321"/>
      <c r="BK44" s="321"/>
      <c r="BL44" s="321"/>
      <c r="BM44" s="321"/>
      <c r="BN44" s="321"/>
      <c r="BO44" s="321"/>
      <c r="BP44" s="321"/>
    </row>
    <row r="45" spans="1:71" ht="16.5" thickBot="1" x14ac:dyDescent="0.35">
      <c r="A45" s="312">
        <v>220101</v>
      </c>
      <c r="B45" s="313" t="s">
        <v>204</v>
      </c>
      <c r="C45" s="313" t="s">
        <v>249</v>
      </c>
      <c r="D45" s="314" t="s">
        <v>250</v>
      </c>
      <c r="E45" s="315">
        <v>2.3961054654682306</v>
      </c>
      <c r="F45" s="316">
        <v>2111</v>
      </c>
      <c r="G45" s="446">
        <f t="shared" si="2"/>
        <v>47.844623401231644</v>
      </c>
      <c r="H45" s="447">
        <f t="shared" si="3"/>
        <v>242</v>
      </c>
      <c r="I45" s="448">
        <f t="shared" si="10"/>
        <v>116</v>
      </c>
      <c r="J45" s="317">
        <v>39</v>
      </c>
      <c r="K45" s="317">
        <v>41</v>
      </c>
      <c r="L45" s="317">
        <v>42</v>
      </c>
      <c r="M45" s="317">
        <v>41</v>
      </c>
      <c r="N45" s="317">
        <v>43</v>
      </c>
      <c r="O45" s="317">
        <v>44</v>
      </c>
      <c r="P45" s="317">
        <v>40</v>
      </c>
      <c r="Q45" s="317">
        <v>39</v>
      </c>
      <c r="R45" s="317">
        <v>44</v>
      </c>
      <c r="S45" s="317">
        <v>43</v>
      </c>
      <c r="T45" s="317">
        <v>44</v>
      </c>
      <c r="U45" s="317">
        <v>43</v>
      </c>
      <c r="V45" s="317">
        <v>42</v>
      </c>
      <c r="W45" s="317">
        <v>43</v>
      </c>
      <c r="X45" s="317">
        <v>41</v>
      </c>
      <c r="Y45" s="317">
        <v>39</v>
      </c>
      <c r="Z45" s="317">
        <v>38</v>
      </c>
      <c r="AA45" s="317">
        <v>39</v>
      </c>
      <c r="AB45" s="317">
        <v>36</v>
      </c>
      <c r="AC45" s="317">
        <v>38</v>
      </c>
      <c r="AD45" s="317">
        <v>179</v>
      </c>
      <c r="AE45" s="317">
        <v>160</v>
      </c>
      <c r="AF45" s="317">
        <v>154</v>
      </c>
      <c r="AG45" s="317">
        <v>146</v>
      </c>
      <c r="AH45" s="317">
        <v>141</v>
      </c>
      <c r="AI45" s="317">
        <v>124</v>
      </c>
      <c r="AJ45" s="317">
        <v>102</v>
      </c>
      <c r="AK45" s="317">
        <v>89</v>
      </c>
      <c r="AL45" s="317">
        <v>71</v>
      </c>
      <c r="AM45" s="317">
        <v>50</v>
      </c>
      <c r="AN45" s="317">
        <v>34</v>
      </c>
      <c r="AO45" s="317">
        <v>20</v>
      </c>
      <c r="AP45" s="317">
        <v>12</v>
      </c>
      <c r="AQ45" s="317">
        <v>10</v>
      </c>
      <c r="AR45" s="317">
        <v>2</v>
      </c>
      <c r="AS45" s="317">
        <v>19</v>
      </c>
      <c r="AT45" s="317">
        <v>19</v>
      </c>
      <c r="AU45" s="317">
        <v>47</v>
      </c>
      <c r="AV45" s="317">
        <v>1010</v>
      </c>
      <c r="AW45" s="317">
        <v>104</v>
      </c>
      <c r="AX45" s="317">
        <v>95</v>
      </c>
      <c r="AY45" s="317">
        <v>432</v>
      </c>
      <c r="AZ45" s="386">
        <v>50</v>
      </c>
      <c r="BA45" s="387" t="s">
        <v>21</v>
      </c>
      <c r="BB45" s="399" t="s">
        <v>198</v>
      </c>
      <c r="BC45" s="371" t="s">
        <v>251</v>
      </c>
      <c r="BD45" s="321"/>
      <c r="BE45" s="321"/>
      <c r="BF45" s="321"/>
      <c r="BG45" s="321"/>
      <c r="BH45" s="321"/>
      <c r="BI45" s="321"/>
      <c r="BJ45" s="321"/>
      <c r="BK45" s="321"/>
      <c r="BL45" s="321"/>
      <c r="BM45" s="321"/>
      <c r="BN45" s="321"/>
      <c r="BO45" s="321"/>
      <c r="BP45" s="321"/>
    </row>
    <row r="46" spans="1:71" ht="16.5" thickBot="1" x14ac:dyDescent="0.35">
      <c r="A46" s="400"/>
      <c r="B46" s="388"/>
      <c r="C46" s="388"/>
      <c r="D46" s="319" t="s">
        <v>1344</v>
      </c>
      <c r="E46" s="388"/>
      <c r="F46" s="389">
        <f>SUM(F47:F50)</f>
        <v>10033</v>
      </c>
      <c r="G46" s="446">
        <f t="shared" si="2"/>
        <v>47.423502441941594</v>
      </c>
      <c r="H46" s="447">
        <f t="shared" si="3"/>
        <v>1127</v>
      </c>
      <c r="I46" s="448">
        <f t="shared" si="10"/>
        <v>534</v>
      </c>
      <c r="J46" s="389">
        <f t="shared" ref="J46:BB46" si="12">SUM(J47:J50)</f>
        <v>208</v>
      </c>
      <c r="K46" s="389">
        <f t="shared" si="12"/>
        <v>192</v>
      </c>
      <c r="L46" s="389">
        <f t="shared" si="12"/>
        <v>182</v>
      </c>
      <c r="M46" s="389">
        <f t="shared" si="12"/>
        <v>187</v>
      </c>
      <c r="N46" s="389">
        <f t="shared" si="12"/>
        <v>192</v>
      </c>
      <c r="O46" s="389">
        <f t="shared" si="12"/>
        <v>214</v>
      </c>
      <c r="P46" s="389">
        <f t="shared" si="12"/>
        <v>185</v>
      </c>
      <c r="Q46" s="389">
        <f t="shared" si="12"/>
        <v>183</v>
      </c>
      <c r="R46" s="389">
        <f t="shared" si="12"/>
        <v>187</v>
      </c>
      <c r="S46" s="389">
        <f t="shared" si="12"/>
        <v>195</v>
      </c>
      <c r="T46" s="389">
        <f t="shared" si="12"/>
        <v>191</v>
      </c>
      <c r="U46" s="389">
        <f t="shared" si="12"/>
        <v>188</v>
      </c>
      <c r="V46" s="389">
        <f t="shared" si="12"/>
        <v>184</v>
      </c>
      <c r="W46" s="389">
        <f t="shared" si="12"/>
        <v>191</v>
      </c>
      <c r="X46" s="389">
        <f t="shared" si="12"/>
        <v>201</v>
      </c>
      <c r="Y46" s="389">
        <f t="shared" si="12"/>
        <v>176</v>
      </c>
      <c r="Z46" s="389">
        <f t="shared" si="12"/>
        <v>182</v>
      </c>
      <c r="AA46" s="389">
        <f t="shared" si="12"/>
        <v>193</v>
      </c>
      <c r="AB46" s="389">
        <f t="shared" si="12"/>
        <v>174</v>
      </c>
      <c r="AC46" s="389">
        <f t="shared" si="12"/>
        <v>180</v>
      </c>
      <c r="AD46" s="389">
        <f t="shared" si="12"/>
        <v>860</v>
      </c>
      <c r="AE46" s="389">
        <f t="shared" si="12"/>
        <v>777</v>
      </c>
      <c r="AF46" s="389">
        <f t="shared" si="12"/>
        <v>750</v>
      </c>
      <c r="AG46" s="389">
        <f t="shared" si="12"/>
        <v>716</v>
      </c>
      <c r="AH46" s="389">
        <f t="shared" si="12"/>
        <v>670</v>
      </c>
      <c r="AI46" s="389">
        <f t="shared" si="12"/>
        <v>612</v>
      </c>
      <c r="AJ46" s="389">
        <f t="shared" si="12"/>
        <v>478</v>
      </c>
      <c r="AK46" s="389">
        <f t="shared" si="12"/>
        <v>421</v>
      </c>
      <c r="AL46" s="389">
        <f t="shared" si="12"/>
        <v>348</v>
      </c>
      <c r="AM46" s="389">
        <f t="shared" si="12"/>
        <v>240</v>
      </c>
      <c r="AN46" s="389">
        <f t="shared" si="12"/>
        <v>164</v>
      </c>
      <c r="AO46" s="389">
        <f t="shared" si="12"/>
        <v>101</v>
      </c>
      <c r="AP46" s="389">
        <f t="shared" si="12"/>
        <v>61</v>
      </c>
      <c r="AQ46" s="389">
        <f t="shared" si="12"/>
        <v>50</v>
      </c>
      <c r="AR46" s="389">
        <f t="shared" si="12"/>
        <v>14</v>
      </c>
      <c r="AS46" s="389">
        <f t="shared" si="12"/>
        <v>96</v>
      </c>
      <c r="AT46" s="389">
        <f t="shared" si="12"/>
        <v>112</v>
      </c>
      <c r="AU46" s="389">
        <f t="shared" si="12"/>
        <v>256</v>
      </c>
      <c r="AV46" s="389">
        <f t="shared" si="12"/>
        <v>4758</v>
      </c>
      <c r="AW46" s="389">
        <f t="shared" si="12"/>
        <v>459</v>
      </c>
      <c r="AX46" s="389">
        <f t="shared" si="12"/>
        <v>438</v>
      </c>
      <c r="AY46" s="389">
        <f t="shared" si="12"/>
        <v>2059</v>
      </c>
      <c r="AZ46" s="389">
        <f t="shared" si="12"/>
        <v>280</v>
      </c>
      <c r="BA46" s="389">
        <f t="shared" si="12"/>
        <v>0</v>
      </c>
      <c r="BB46" s="402">
        <f t="shared" si="12"/>
        <v>0</v>
      </c>
      <c r="BC46" s="372"/>
    </row>
    <row r="47" spans="1:71" ht="16.5" thickBot="1" x14ac:dyDescent="0.35">
      <c r="A47" s="312">
        <v>220106</v>
      </c>
      <c r="B47" s="313" t="s">
        <v>191</v>
      </c>
      <c r="C47" s="313" t="s">
        <v>319</v>
      </c>
      <c r="D47" s="314" t="s">
        <v>320</v>
      </c>
      <c r="E47" s="315">
        <v>100</v>
      </c>
      <c r="F47" s="316">
        <v>2944</v>
      </c>
      <c r="G47" s="446">
        <f t="shared" si="2"/>
        <v>46.365489130434781</v>
      </c>
      <c r="H47" s="447">
        <f t="shared" si="3"/>
        <v>315</v>
      </c>
      <c r="I47" s="448">
        <f t="shared" si="10"/>
        <v>146</v>
      </c>
      <c r="J47" s="322">
        <v>78</v>
      </c>
      <c r="K47" s="322">
        <v>53</v>
      </c>
      <c r="L47" s="322">
        <v>41</v>
      </c>
      <c r="M47" s="322">
        <v>51</v>
      </c>
      <c r="N47" s="322">
        <v>49</v>
      </c>
      <c r="O47" s="322">
        <v>67</v>
      </c>
      <c r="P47" s="322">
        <v>51</v>
      </c>
      <c r="Q47" s="322">
        <v>52</v>
      </c>
      <c r="R47" s="322">
        <v>39</v>
      </c>
      <c r="S47" s="322">
        <v>49</v>
      </c>
      <c r="T47" s="322">
        <v>42</v>
      </c>
      <c r="U47" s="322">
        <v>45</v>
      </c>
      <c r="V47" s="322">
        <v>43</v>
      </c>
      <c r="W47" s="322">
        <v>48</v>
      </c>
      <c r="X47" s="322">
        <v>62</v>
      </c>
      <c r="Y47" s="322">
        <v>45</v>
      </c>
      <c r="Z47" s="322">
        <v>55</v>
      </c>
      <c r="AA47" s="322">
        <v>62</v>
      </c>
      <c r="AB47" s="322">
        <v>53</v>
      </c>
      <c r="AC47" s="322">
        <v>52</v>
      </c>
      <c r="AD47" s="322">
        <v>259</v>
      </c>
      <c r="AE47" s="322">
        <v>237</v>
      </c>
      <c r="AF47" s="322">
        <v>234</v>
      </c>
      <c r="AG47" s="322">
        <v>226</v>
      </c>
      <c r="AH47" s="322">
        <v>197</v>
      </c>
      <c r="AI47" s="322">
        <v>195</v>
      </c>
      <c r="AJ47" s="322">
        <v>135</v>
      </c>
      <c r="AK47" s="322">
        <v>123</v>
      </c>
      <c r="AL47" s="322">
        <v>110</v>
      </c>
      <c r="AM47" s="322">
        <v>72</v>
      </c>
      <c r="AN47" s="322">
        <v>48</v>
      </c>
      <c r="AO47" s="322">
        <v>33</v>
      </c>
      <c r="AP47" s="322">
        <v>22</v>
      </c>
      <c r="AQ47" s="322">
        <v>16</v>
      </c>
      <c r="AR47" s="322">
        <v>7</v>
      </c>
      <c r="AS47" s="322">
        <v>31</v>
      </c>
      <c r="AT47" s="322">
        <v>47</v>
      </c>
      <c r="AU47" s="322">
        <v>97</v>
      </c>
      <c r="AV47" s="322">
        <v>1365</v>
      </c>
      <c r="AW47" s="322">
        <v>109</v>
      </c>
      <c r="AX47" s="322">
        <v>121</v>
      </c>
      <c r="AY47" s="322">
        <v>608</v>
      </c>
      <c r="AZ47" s="390">
        <v>112</v>
      </c>
      <c r="BA47" s="387" t="s">
        <v>21</v>
      </c>
      <c r="BB47" s="399" t="s">
        <v>27</v>
      </c>
      <c r="BC47" s="371" t="s">
        <v>321</v>
      </c>
      <c r="BD47" s="321"/>
      <c r="BE47" s="321"/>
      <c r="BF47" s="321"/>
      <c r="BG47" s="321"/>
      <c r="BH47" s="321"/>
      <c r="BI47" s="321"/>
      <c r="BJ47" s="321"/>
      <c r="BK47" s="321"/>
      <c r="BL47" s="321"/>
      <c r="BM47" s="321"/>
      <c r="BN47" s="321"/>
      <c r="BO47" s="321"/>
      <c r="BP47" s="321"/>
    </row>
    <row r="48" spans="1:71" ht="16.5" thickBot="1" x14ac:dyDescent="0.35">
      <c r="A48" s="312">
        <v>220101</v>
      </c>
      <c r="B48" s="313" t="s">
        <v>204</v>
      </c>
      <c r="C48" s="313" t="s">
        <v>205</v>
      </c>
      <c r="D48" s="314" t="s">
        <v>206</v>
      </c>
      <c r="E48" s="315">
        <v>3.5527269797792638</v>
      </c>
      <c r="F48" s="316">
        <v>3125</v>
      </c>
      <c r="G48" s="446">
        <f t="shared" si="2"/>
        <v>47.904000000000003</v>
      </c>
      <c r="H48" s="447">
        <f t="shared" si="3"/>
        <v>358</v>
      </c>
      <c r="I48" s="448">
        <f t="shared" si="10"/>
        <v>171</v>
      </c>
      <c r="J48" s="317">
        <v>57</v>
      </c>
      <c r="K48" s="317">
        <v>61</v>
      </c>
      <c r="L48" s="317">
        <v>62</v>
      </c>
      <c r="M48" s="317">
        <v>60</v>
      </c>
      <c r="N48" s="317">
        <v>63</v>
      </c>
      <c r="O48" s="317">
        <v>65</v>
      </c>
      <c r="P48" s="317">
        <v>59</v>
      </c>
      <c r="Q48" s="317">
        <v>58</v>
      </c>
      <c r="R48" s="317">
        <v>65</v>
      </c>
      <c r="S48" s="317">
        <v>64</v>
      </c>
      <c r="T48" s="317">
        <v>66</v>
      </c>
      <c r="U48" s="317">
        <v>63</v>
      </c>
      <c r="V48" s="317">
        <v>62</v>
      </c>
      <c r="W48" s="317">
        <v>63</v>
      </c>
      <c r="X48" s="317">
        <v>61</v>
      </c>
      <c r="Y48" s="317">
        <v>58</v>
      </c>
      <c r="Z48" s="317">
        <v>56</v>
      </c>
      <c r="AA48" s="317">
        <v>58</v>
      </c>
      <c r="AB48" s="317">
        <v>53</v>
      </c>
      <c r="AC48" s="317">
        <v>56</v>
      </c>
      <c r="AD48" s="317">
        <v>265</v>
      </c>
      <c r="AE48" s="317">
        <v>238</v>
      </c>
      <c r="AF48" s="317">
        <v>228</v>
      </c>
      <c r="AG48" s="317">
        <v>216</v>
      </c>
      <c r="AH48" s="317">
        <v>209</v>
      </c>
      <c r="AI48" s="317">
        <v>184</v>
      </c>
      <c r="AJ48" s="317">
        <v>151</v>
      </c>
      <c r="AK48" s="317">
        <v>132</v>
      </c>
      <c r="AL48" s="317">
        <v>105</v>
      </c>
      <c r="AM48" s="317">
        <v>74</v>
      </c>
      <c r="AN48" s="317">
        <v>51</v>
      </c>
      <c r="AO48" s="317">
        <v>30</v>
      </c>
      <c r="AP48" s="317">
        <v>17</v>
      </c>
      <c r="AQ48" s="317">
        <v>15</v>
      </c>
      <c r="AR48" s="317">
        <v>3</v>
      </c>
      <c r="AS48" s="317">
        <v>29</v>
      </c>
      <c r="AT48" s="317">
        <v>29</v>
      </c>
      <c r="AU48" s="317">
        <v>70</v>
      </c>
      <c r="AV48" s="317">
        <v>1497</v>
      </c>
      <c r="AW48" s="317">
        <v>155</v>
      </c>
      <c r="AX48" s="317">
        <v>140</v>
      </c>
      <c r="AY48" s="317">
        <v>640</v>
      </c>
      <c r="AZ48" s="386">
        <v>74</v>
      </c>
      <c r="BA48" s="387" t="s">
        <v>21</v>
      </c>
      <c r="BB48" s="399" t="s">
        <v>27</v>
      </c>
      <c r="BC48" s="371" t="s">
        <v>207</v>
      </c>
      <c r="BD48" s="321"/>
      <c r="BE48" s="321"/>
      <c r="BF48" s="321"/>
      <c r="BG48" s="321"/>
      <c r="BH48" s="321"/>
      <c r="BI48" s="321"/>
      <c r="BJ48" s="321"/>
      <c r="BK48" s="321"/>
      <c r="BL48" s="321"/>
      <c r="BM48" s="321"/>
      <c r="BN48" s="321"/>
      <c r="BO48" s="321"/>
      <c r="BP48" s="321"/>
      <c r="BQ48" s="321"/>
      <c r="BR48" s="321"/>
      <c r="BS48" s="321"/>
    </row>
    <row r="49" spans="1:71" ht="16.5" thickBot="1" x14ac:dyDescent="0.35">
      <c r="A49" s="312">
        <v>220101</v>
      </c>
      <c r="B49" s="313" t="s">
        <v>204</v>
      </c>
      <c r="C49" s="313" t="s">
        <v>208</v>
      </c>
      <c r="D49" s="314" t="s">
        <v>209</v>
      </c>
      <c r="E49" s="315">
        <v>1.2486908885845485</v>
      </c>
      <c r="F49" s="316">
        <v>1100</v>
      </c>
      <c r="G49" s="446">
        <f t="shared" si="2"/>
        <v>47.81818181818182</v>
      </c>
      <c r="H49" s="447">
        <f t="shared" si="3"/>
        <v>126</v>
      </c>
      <c r="I49" s="448">
        <f t="shared" si="10"/>
        <v>60</v>
      </c>
      <c r="J49" s="317">
        <v>20</v>
      </c>
      <c r="K49" s="317">
        <v>22</v>
      </c>
      <c r="L49" s="317">
        <v>22</v>
      </c>
      <c r="M49" s="317">
        <v>21</v>
      </c>
      <c r="N49" s="317">
        <v>22</v>
      </c>
      <c r="O49" s="317">
        <v>23</v>
      </c>
      <c r="P49" s="317">
        <v>21</v>
      </c>
      <c r="Q49" s="317">
        <v>20</v>
      </c>
      <c r="R49" s="317">
        <v>23</v>
      </c>
      <c r="S49" s="317">
        <v>23</v>
      </c>
      <c r="T49" s="317">
        <v>23</v>
      </c>
      <c r="U49" s="317">
        <v>22</v>
      </c>
      <c r="V49" s="317">
        <v>22</v>
      </c>
      <c r="W49" s="317">
        <v>22</v>
      </c>
      <c r="X49" s="317">
        <v>22</v>
      </c>
      <c r="Y49" s="317">
        <v>20</v>
      </c>
      <c r="Z49" s="317">
        <v>20</v>
      </c>
      <c r="AA49" s="317">
        <v>20</v>
      </c>
      <c r="AB49" s="317">
        <v>19</v>
      </c>
      <c r="AC49" s="317">
        <v>20</v>
      </c>
      <c r="AD49" s="317">
        <v>93</v>
      </c>
      <c r="AE49" s="317">
        <v>84</v>
      </c>
      <c r="AF49" s="317">
        <v>80</v>
      </c>
      <c r="AG49" s="317">
        <v>76</v>
      </c>
      <c r="AH49" s="317">
        <v>73</v>
      </c>
      <c r="AI49" s="317">
        <v>65</v>
      </c>
      <c r="AJ49" s="317">
        <v>53</v>
      </c>
      <c r="AK49" s="317">
        <v>46</v>
      </c>
      <c r="AL49" s="317">
        <v>37</v>
      </c>
      <c r="AM49" s="317">
        <v>26</v>
      </c>
      <c r="AN49" s="317">
        <v>18</v>
      </c>
      <c r="AO49" s="317">
        <v>11</v>
      </c>
      <c r="AP49" s="317">
        <v>6</v>
      </c>
      <c r="AQ49" s="317">
        <v>5</v>
      </c>
      <c r="AR49" s="317">
        <v>1</v>
      </c>
      <c r="AS49" s="317">
        <v>10</v>
      </c>
      <c r="AT49" s="317">
        <v>10</v>
      </c>
      <c r="AU49" s="317">
        <v>25</v>
      </c>
      <c r="AV49" s="317">
        <v>526</v>
      </c>
      <c r="AW49" s="317">
        <v>54</v>
      </c>
      <c r="AX49" s="317">
        <v>49</v>
      </c>
      <c r="AY49" s="317">
        <v>225</v>
      </c>
      <c r="AZ49" s="386">
        <v>26</v>
      </c>
      <c r="BA49" s="387" t="s">
        <v>21</v>
      </c>
      <c r="BB49" s="399" t="s">
        <v>27</v>
      </c>
      <c r="BC49" s="371" t="s">
        <v>210</v>
      </c>
      <c r="BD49" s="321"/>
      <c r="BE49" s="321"/>
      <c r="BF49" s="321"/>
      <c r="BG49" s="321"/>
      <c r="BH49" s="321"/>
      <c r="BI49" s="321"/>
      <c r="BJ49" s="321"/>
      <c r="BK49" s="321"/>
      <c r="BL49" s="321"/>
      <c r="BM49" s="321"/>
      <c r="BN49" s="321"/>
      <c r="BO49" s="321"/>
      <c r="BP49" s="321"/>
      <c r="BQ49" s="321"/>
      <c r="BR49" s="321"/>
      <c r="BS49" s="321"/>
    </row>
    <row r="50" spans="1:71" ht="16.5" thickBot="1" x14ac:dyDescent="0.35">
      <c r="A50" s="403">
        <v>220101</v>
      </c>
      <c r="B50" s="404" t="s">
        <v>204</v>
      </c>
      <c r="C50" s="404" t="s">
        <v>219</v>
      </c>
      <c r="D50" s="405" t="s">
        <v>220</v>
      </c>
      <c r="E50" s="406">
        <v>3.2511997790335019</v>
      </c>
      <c r="F50" s="407">
        <v>2864</v>
      </c>
      <c r="G50" s="446">
        <f t="shared" si="2"/>
        <v>47.83519553072626</v>
      </c>
      <c r="H50" s="447">
        <f t="shared" si="3"/>
        <v>328</v>
      </c>
      <c r="I50" s="448">
        <f t="shared" si="10"/>
        <v>157</v>
      </c>
      <c r="J50" s="408">
        <v>53</v>
      </c>
      <c r="K50" s="408">
        <v>56</v>
      </c>
      <c r="L50" s="408">
        <v>57</v>
      </c>
      <c r="M50" s="408">
        <v>55</v>
      </c>
      <c r="N50" s="408">
        <v>58</v>
      </c>
      <c r="O50" s="408">
        <v>59</v>
      </c>
      <c r="P50" s="408">
        <v>54</v>
      </c>
      <c r="Q50" s="408">
        <v>53</v>
      </c>
      <c r="R50" s="408">
        <v>60</v>
      </c>
      <c r="S50" s="408">
        <v>59</v>
      </c>
      <c r="T50" s="408">
        <v>60</v>
      </c>
      <c r="U50" s="408">
        <v>58</v>
      </c>
      <c r="V50" s="408">
        <v>57</v>
      </c>
      <c r="W50" s="408">
        <v>58</v>
      </c>
      <c r="X50" s="408">
        <v>56</v>
      </c>
      <c r="Y50" s="408">
        <v>53</v>
      </c>
      <c r="Z50" s="408">
        <v>51</v>
      </c>
      <c r="AA50" s="408">
        <v>53</v>
      </c>
      <c r="AB50" s="408">
        <v>49</v>
      </c>
      <c r="AC50" s="408">
        <v>52</v>
      </c>
      <c r="AD50" s="408">
        <v>243</v>
      </c>
      <c r="AE50" s="408">
        <v>218</v>
      </c>
      <c r="AF50" s="408">
        <v>208</v>
      </c>
      <c r="AG50" s="408">
        <v>198</v>
      </c>
      <c r="AH50" s="408">
        <v>191</v>
      </c>
      <c r="AI50" s="408">
        <v>168</v>
      </c>
      <c r="AJ50" s="408">
        <v>139</v>
      </c>
      <c r="AK50" s="408">
        <v>120</v>
      </c>
      <c r="AL50" s="408">
        <v>96</v>
      </c>
      <c r="AM50" s="408">
        <v>68</v>
      </c>
      <c r="AN50" s="408">
        <v>47</v>
      </c>
      <c r="AO50" s="408">
        <v>27</v>
      </c>
      <c r="AP50" s="408">
        <v>16</v>
      </c>
      <c r="AQ50" s="408">
        <v>14</v>
      </c>
      <c r="AR50" s="408">
        <v>3</v>
      </c>
      <c r="AS50" s="408">
        <v>26</v>
      </c>
      <c r="AT50" s="408">
        <v>26</v>
      </c>
      <c r="AU50" s="408">
        <v>64</v>
      </c>
      <c r="AV50" s="408">
        <v>1370</v>
      </c>
      <c r="AW50" s="408">
        <v>141</v>
      </c>
      <c r="AX50" s="408">
        <v>128</v>
      </c>
      <c r="AY50" s="408">
        <v>586</v>
      </c>
      <c r="AZ50" s="409">
        <v>68</v>
      </c>
      <c r="BA50" s="410" t="s">
        <v>21</v>
      </c>
      <c r="BB50" s="411" t="s">
        <v>27</v>
      </c>
      <c r="BC50" s="371" t="s">
        <v>221</v>
      </c>
      <c r="BD50" s="321"/>
      <c r="BE50" s="321"/>
      <c r="BF50" s="321"/>
      <c r="BG50" s="321"/>
      <c r="BH50" s="321"/>
      <c r="BI50" s="321"/>
      <c r="BJ50" s="321"/>
      <c r="BK50" s="321"/>
      <c r="BL50" s="321"/>
      <c r="BM50" s="321"/>
      <c r="BN50" s="321"/>
      <c r="BO50" s="321"/>
      <c r="BP50" s="321"/>
      <c r="BQ50" s="321"/>
      <c r="BR50" s="321"/>
      <c r="BS50" s="321"/>
    </row>
    <row r="51" spans="1:71" ht="16.5" thickBot="1" x14ac:dyDescent="0.35">
      <c r="A51" s="433"/>
      <c r="B51" s="434"/>
      <c r="C51" s="434"/>
      <c r="D51" s="435" t="s">
        <v>1354</v>
      </c>
      <c r="E51" s="436"/>
      <c r="F51" s="437">
        <f>SUM(F52:F54)</f>
        <v>8628</v>
      </c>
      <c r="G51" s="446">
        <f t="shared" si="2"/>
        <v>49.385720908669448</v>
      </c>
      <c r="H51" s="447">
        <f t="shared" si="3"/>
        <v>1064</v>
      </c>
      <c r="I51" s="448">
        <f t="shared" si="10"/>
        <v>525</v>
      </c>
      <c r="J51" s="437">
        <f t="shared" ref="J51:AZ51" si="13">SUM(J52:J54)</f>
        <v>213</v>
      </c>
      <c r="K51" s="437">
        <f t="shared" si="13"/>
        <v>166</v>
      </c>
      <c r="L51" s="437">
        <f t="shared" si="13"/>
        <v>183</v>
      </c>
      <c r="M51" s="437">
        <f t="shared" si="13"/>
        <v>158</v>
      </c>
      <c r="N51" s="437">
        <f t="shared" si="13"/>
        <v>155</v>
      </c>
      <c r="O51" s="437">
        <f t="shared" si="13"/>
        <v>158</v>
      </c>
      <c r="P51" s="437">
        <f t="shared" si="13"/>
        <v>158</v>
      </c>
      <c r="Q51" s="437">
        <f t="shared" si="13"/>
        <v>153</v>
      </c>
      <c r="R51" s="437">
        <f t="shared" si="13"/>
        <v>154</v>
      </c>
      <c r="S51" s="437">
        <f t="shared" si="13"/>
        <v>166</v>
      </c>
      <c r="T51" s="437">
        <f t="shared" si="13"/>
        <v>176</v>
      </c>
      <c r="U51" s="437">
        <f t="shared" si="13"/>
        <v>195</v>
      </c>
      <c r="V51" s="437">
        <f t="shared" si="13"/>
        <v>180</v>
      </c>
      <c r="W51" s="437">
        <f t="shared" si="13"/>
        <v>180</v>
      </c>
      <c r="X51" s="437">
        <f t="shared" si="13"/>
        <v>187</v>
      </c>
      <c r="Y51" s="437">
        <f t="shared" si="13"/>
        <v>180</v>
      </c>
      <c r="Z51" s="437">
        <f t="shared" si="13"/>
        <v>168</v>
      </c>
      <c r="AA51" s="437">
        <f t="shared" si="13"/>
        <v>169</v>
      </c>
      <c r="AB51" s="437">
        <f t="shared" si="13"/>
        <v>166</v>
      </c>
      <c r="AC51" s="437">
        <f t="shared" si="13"/>
        <v>151</v>
      </c>
      <c r="AD51" s="437">
        <f t="shared" si="13"/>
        <v>780</v>
      </c>
      <c r="AE51" s="437">
        <f t="shared" si="13"/>
        <v>681</v>
      </c>
      <c r="AF51" s="437">
        <f t="shared" si="13"/>
        <v>677</v>
      </c>
      <c r="AG51" s="437">
        <f t="shared" si="13"/>
        <v>614</v>
      </c>
      <c r="AH51" s="437">
        <f t="shared" si="13"/>
        <v>589</v>
      </c>
      <c r="AI51" s="437">
        <f t="shared" si="13"/>
        <v>506</v>
      </c>
      <c r="AJ51" s="437">
        <f t="shared" si="13"/>
        <v>382</v>
      </c>
      <c r="AK51" s="437">
        <f t="shared" si="13"/>
        <v>330</v>
      </c>
      <c r="AL51" s="437">
        <f t="shared" si="13"/>
        <v>237</v>
      </c>
      <c r="AM51" s="437">
        <f t="shared" si="13"/>
        <v>168</v>
      </c>
      <c r="AN51" s="437">
        <f t="shared" si="13"/>
        <v>109</v>
      </c>
      <c r="AO51" s="437">
        <f t="shared" si="13"/>
        <v>70</v>
      </c>
      <c r="AP51" s="437">
        <f t="shared" si="13"/>
        <v>41</v>
      </c>
      <c r="AQ51" s="437">
        <f t="shared" si="13"/>
        <v>28</v>
      </c>
      <c r="AR51" s="437">
        <f t="shared" si="13"/>
        <v>15</v>
      </c>
      <c r="AS51" s="437">
        <f t="shared" si="13"/>
        <v>105</v>
      </c>
      <c r="AT51" s="437">
        <f t="shared" si="13"/>
        <v>109</v>
      </c>
      <c r="AU51" s="437">
        <f t="shared" si="13"/>
        <v>259</v>
      </c>
      <c r="AV51" s="437">
        <f t="shared" si="13"/>
        <v>4261</v>
      </c>
      <c r="AW51" s="437">
        <f t="shared" si="13"/>
        <v>435</v>
      </c>
      <c r="AX51" s="437">
        <f t="shared" si="13"/>
        <v>411</v>
      </c>
      <c r="AY51" s="437">
        <f t="shared" si="13"/>
        <v>1944</v>
      </c>
      <c r="AZ51" s="437">
        <f t="shared" si="13"/>
        <v>335</v>
      </c>
      <c r="BA51" s="438"/>
      <c r="BB51" s="439"/>
      <c r="BC51" s="440"/>
      <c r="BD51" s="321"/>
      <c r="BE51" s="321"/>
      <c r="BF51" s="321"/>
      <c r="BG51" s="321"/>
      <c r="BH51" s="321"/>
      <c r="BI51" s="321"/>
      <c r="BJ51" s="321"/>
      <c r="BK51" s="321"/>
      <c r="BL51" s="321"/>
      <c r="BM51" s="321"/>
      <c r="BN51" s="321"/>
      <c r="BO51" s="321"/>
      <c r="BP51" s="321"/>
      <c r="BQ51" s="321"/>
      <c r="BR51" s="321"/>
      <c r="BS51" s="321"/>
    </row>
    <row r="52" spans="1:71" ht="16.5" thickBot="1" x14ac:dyDescent="0.35">
      <c r="A52" s="171">
        <v>220502</v>
      </c>
      <c r="B52" s="165" t="s">
        <v>191</v>
      </c>
      <c r="C52" s="165" t="s">
        <v>569</v>
      </c>
      <c r="D52" s="172" t="s">
        <v>570</v>
      </c>
      <c r="E52" s="122">
        <v>44.440406976744185</v>
      </c>
      <c r="F52" s="213">
        <v>6389</v>
      </c>
      <c r="G52" s="446">
        <f t="shared" si="2"/>
        <v>49.381749882610734</v>
      </c>
      <c r="H52" s="447">
        <f t="shared" si="3"/>
        <v>787</v>
      </c>
      <c r="I52" s="448">
        <f t="shared" si="10"/>
        <v>389</v>
      </c>
      <c r="J52" s="174">
        <v>158</v>
      </c>
      <c r="K52" s="174">
        <v>123</v>
      </c>
      <c r="L52" s="174">
        <v>135</v>
      </c>
      <c r="M52" s="174">
        <v>117</v>
      </c>
      <c r="N52" s="174">
        <v>114</v>
      </c>
      <c r="O52" s="174">
        <v>117</v>
      </c>
      <c r="P52" s="174">
        <v>117</v>
      </c>
      <c r="Q52" s="174">
        <v>114</v>
      </c>
      <c r="R52" s="174">
        <v>115</v>
      </c>
      <c r="S52" s="174">
        <v>123</v>
      </c>
      <c r="T52" s="174">
        <v>130</v>
      </c>
      <c r="U52" s="174">
        <v>144</v>
      </c>
      <c r="V52" s="174">
        <v>133</v>
      </c>
      <c r="W52" s="174">
        <v>133</v>
      </c>
      <c r="X52" s="174">
        <v>138</v>
      </c>
      <c r="Y52" s="174">
        <v>134</v>
      </c>
      <c r="Z52" s="174">
        <v>124</v>
      </c>
      <c r="AA52" s="174">
        <v>125</v>
      </c>
      <c r="AB52" s="174">
        <v>123</v>
      </c>
      <c r="AC52" s="174">
        <v>112</v>
      </c>
      <c r="AD52" s="174">
        <v>577</v>
      </c>
      <c r="AE52" s="174">
        <v>504</v>
      </c>
      <c r="AF52" s="174">
        <v>501</v>
      </c>
      <c r="AG52" s="174">
        <v>455</v>
      </c>
      <c r="AH52" s="174">
        <v>436</v>
      </c>
      <c r="AI52" s="174">
        <v>375</v>
      </c>
      <c r="AJ52" s="174">
        <v>283</v>
      </c>
      <c r="AK52" s="174">
        <v>245</v>
      </c>
      <c r="AL52" s="174">
        <v>176</v>
      </c>
      <c r="AM52" s="174">
        <v>124</v>
      </c>
      <c r="AN52" s="174">
        <v>80</v>
      </c>
      <c r="AO52" s="174">
        <v>52</v>
      </c>
      <c r="AP52" s="174">
        <v>31</v>
      </c>
      <c r="AQ52" s="175">
        <v>21</v>
      </c>
      <c r="AR52" s="176">
        <v>11</v>
      </c>
      <c r="AS52" s="174">
        <v>78</v>
      </c>
      <c r="AT52" s="175">
        <v>80</v>
      </c>
      <c r="AU52" s="177">
        <v>192</v>
      </c>
      <c r="AV52" s="178">
        <v>3155</v>
      </c>
      <c r="AW52" s="176">
        <v>322</v>
      </c>
      <c r="AX52" s="174">
        <v>304</v>
      </c>
      <c r="AY52" s="175">
        <v>1439</v>
      </c>
      <c r="AZ52" s="178">
        <v>248</v>
      </c>
      <c r="BA52" s="119" t="s">
        <v>21</v>
      </c>
      <c r="BB52" s="155" t="s">
        <v>571</v>
      </c>
      <c r="BC52" s="156" t="s">
        <v>572</v>
      </c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321"/>
      <c r="BO52" s="321"/>
      <c r="BP52" s="321"/>
      <c r="BQ52" s="321"/>
      <c r="BR52" s="321"/>
      <c r="BS52" s="321"/>
    </row>
    <row r="53" spans="1:71" ht="16.5" thickBot="1" x14ac:dyDescent="0.35">
      <c r="A53" s="171">
        <v>220502</v>
      </c>
      <c r="B53" s="165" t="s">
        <v>204</v>
      </c>
      <c r="C53" s="165" t="s">
        <v>580</v>
      </c>
      <c r="D53" s="172" t="s">
        <v>581</v>
      </c>
      <c r="E53" s="122">
        <v>6.4420681063122913</v>
      </c>
      <c r="F53" s="213">
        <v>924</v>
      </c>
      <c r="G53" s="446">
        <f t="shared" si="2"/>
        <v>49.458874458874462</v>
      </c>
      <c r="H53" s="447">
        <f t="shared" si="3"/>
        <v>113</v>
      </c>
      <c r="I53" s="448">
        <f t="shared" si="10"/>
        <v>56</v>
      </c>
      <c r="J53" s="174">
        <v>23</v>
      </c>
      <c r="K53" s="174">
        <v>18</v>
      </c>
      <c r="L53" s="174">
        <v>20</v>
      </c>
      <c r="M53" s="174">
        <v>17</v>
      </c>
      <c r="N53" s="174">
        <v>17</v>
      </c>
      <c r="O53" s="174">
        <v>17</v>
      </c>
      <c r="P53" s="174">
        <v>17</v>
      </c>
      <c r="Q53" s="174">
        <v>16</v>
      </c>
      <c r="R53" s="174">
        <v>16</v>
      </c>
      <c r="S53" s="174">
        <v>18</v>
      </c>
      <c r="T53" s="174">
        <v>19</v>
      </c>
      <c r="U53" s="174">
        <v>21</v>
      </c>
      <c r="V53" s="174">
        <v>19</v>
      </c>
      <c r="W53" s="174">
        <v>19</v>
      </c>
      <c r="X53" s="174">
        <v>20</v>
      </c>
      <c r="Y53" s="174">
        <v>19</v>
      </c>
      <c r="Z53" s="174">
        <v>18</v>
      </c>
      <c r="AA53" s="174">
        <v>18</v>
      </c>
      <c r="AB53" s="174">
        <v>18</v>
      </c>
      <c r="AC53" s="174">
        <v>16</v>
      </c>
      <c r="AD53" s="174">
        <v>84</v>
      </c>
      <c r="AE53" s="174">
        <v>73</v>
      </c>
      <c r="AF53" s="174">
        <v>73</v>
      </c>
      <c r="AG53" s="174">
        <v>66</v>
      </c>
      <c r="AH53" s="174">
        <v>63</v>
      </c>
      <c r="AI53" s="174">
        <v>54</v>
      </c>
      <c r="AJ53" s="174">
        <v>41</v>
      </c>
      <c r="AK53" s="174">
        <v>35</v>
      </c>
      <c r="AL53" s="174">
        <v>25</v>
      </c>
      <c r="AM53" s="174">
        <v>18</v>
      </c>
      <c r="AN53" s="174">
        <v>12</v>
      </c>
      <c r="AO53" s="174">
        <v>7</v>
      </c>
      <c r="AP53" s="174">
        <v>4</v>
      </c>
      <c r="AQ53" s="175">
        <v>3</v>
      </c>
      <c r="AR53" s="176">
        <v>2</v>
      </c>
      <c r="AS53" s="174">
        <v>11</v>
      </c>
      <c r="AT53" s="175">
        <v>12</v>
      </c>
      <c r="AU53" s="177">
        <v>28</v>
      </c>
      <c r="AV53" s="178">
        <v>457</v>
      </c>
      <c r="AW53" s="176">
        <v>47</v>
      </c>
      <c r="AX53" s="174">
        <v>44</v>
      </c>
      <c r="AY53" s="175">
        <v>209</v>
      </c>
      <c r="AZ53" s="178">
        <v>36</v>
      </c>
      <c r="BA53" s="119" t="s">
        <v>21</v>
      </c>
      <c r="BB53" s="155" t="s">
        <v>571</v>
      </c>
      <c r="BC53" s="156" t="s">
        <v>582</v>
      </c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321"/>
      <c r="BO53" s="321"/>
      <c r="BP53" s="321"/>
      <c r="BQ53" s="321"/>
      <c r="BR53" s="321"/>
      <c r="BS53" s="321"/>
    </row>
    <row r="54" spans="1:71" ht="16.5" thickBot="1" x14ac:dyDescent="0.35">
      <c r="A54" s="171">
        <v>220502</v>
      </c>
      <c r="B54" s="165" t="s">
        <v>204</v>
      </c>
      <c r="C54" s="165" t="s">
        <v>583</v>
      </c>
      <c r="D54" s="172" t="s">
        <v>584</v>
      </c>
      <c r="E54" s="122">
        <v>9.1362126245847186</v>
      </c>
      <c r="F54" s="213">
        <v>1315</v>
      </c>
      <c r="G54" s="446">
        <f t="shared" si="2"/>
        <v>49.353612167300383</v>
      </c>
      <c r="H54" s="447">
        <f t="shared" si="3"/>
        <v>164</v>
      </c>
      <c r="I54" s="448">
        <f t="shared" si="10"/>
        <v>81</v>
      </c>
      <c r="J54" s="174">
        <v>32</v>
      </c>
      <c r="K54" s="174">
        <v>25</v>
      </c>
      <c r="L54" s="174">
        <v>28</v>
      </c>
      <c r="M54" s="174">
        <v>24</v>
      </c>
      <c r="N54" s="174">
        <v>24</v>
      </c>
      <c r="O54" s="174">
        <v>24</v>
      </c>
      <c r="P54" s="174">
        <v>24</v>
      </c>
      <c r="Q54" s="174">
        <v>23</v>
      </c>
      <c r="R54" s="174">
        <v>23</v>
      </c>
      <c r="S54" s="174">
        <v>25</v>
      </c>
      <c r="T54" s="174">
        <v>27</v>
      </c>
      <c r="U54" s="174">
        <v>30</v>
      </c>
      <c r="V54" s="174">
        <v>28</v>
      </c>
      <c r="W54" s="174">
        <v>28</v>
      </c>
      <c r="X54" s="174">
        <v>29</v>
      </c>
      <c r="Y54" s="174">
        <v>27</v>
      </c>
      <c r="Z54" s="174">
        <v>26</v>
      </c>
      <c r="AA54" s="174">
        <v>26</v>
      </c>
      <c r="AB54" s="174">
        <v>25</v>
      </c>
      <c r="AC54" s="174">
        <v>23</v>
      </c>
      <c r="AD54" s="174">
        <v>119</v>
      </c>
      <c r="AE54" s="174">
        <v>104</v>
      </c>
      <c r="AF54" s="174">
        <v>103</v>
      </c>
      <c r="AG54" s="174">
        <v>93</v>
      </c>
      <c r="AH54" s="174">
        <v>90</v>
      </c>
      <c r="AI54" s="174">
        <v>77</v>
      </c>
      <c r="AJ54" s="174">
        <v>58</v>
      </c>
      <c r="AK54" s="174">
        <v>50</v>
      </c>
      <c r="AL54" s="174">
        <v>36</v>
      </c>
      <c r="AM54" s="174">
        <v>26</v>
      </c>
      <c r="AN54" s="174">
        <v>17</v>
      </c>
      <c r="AO54" s="174">
        <v>11</v>
      </c>
      <c r="AP54" s="174">
        <v>6</v>
      </c>
      <c r="AQ54" s="175">
        <v>4</v>
      </c>
      <c r="AR54" s="176">
        <v>2</v>
      </c>
      <c r="AS54" s="174">
        <v>16</v>
      </c>
      <c r="AT54" s="175">
        <v>17</v>
      </c>
      <c r="AU54" s="177">
        <v>39</v>
      </c>
      <c r="AV54" s="178">
        <v>649</v>
      </c>
      <c r="AW54" s="176">
        <v>66</v>
      </c>
      <c r="AX54" s="174">
        <v>63</v>
      </c>
      <c r="AY54" s="175">
        <v>296</v>
      </c>
      <c r="AZ54" s="178">
        <v>51</v>
      </c>
      <c r="BA54" s="119" t="s">
        <v>21</v>
      </c>
      <c r="BB54" s="155" t="s">
        <v>571</v>
      </c>
      <c r="BC54" s="156" t="s">
        <v>585</v>
      </c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321"/>
      <c r="BO54" s="321"/>
      <c r="BP54" s="321"/>
      <c r="BQ54" s="321"/>
      <c r="BR54" s="321"/>
      <c r="BS54" s="321"/>
    </row>
    <row r="55" spans="1:71" ht="16.5" thickBot="1" x14ac:dyDescent="0.35">
      <c r="A55" s="422"/>
      <c r="B55" s="423"/>
      <c r="C55" s="423"/>
      <c r="D55" s="427" t="s">
        <v>146</v>
      </c>
      <c r="E55" s="423"/>
      <c r="F55" s="426">
        <f>+F56+F57+F66+F73+F81+F85+F88+F99+F108</f>
        <v>145381</v>
      </c>
      <c r="G55" s="446">
        <f t="shared" si="2"/>
        <v>48.382525914665599</v>
      </c>
      <c r="H55" s="447">
        <f t="shared" si="3"/>
        <v>16570</v>
      </c>
      <c r="I55" s="448">
        <f t="shared" si="10"/>
        <v>8017</v>
      </c>
      <c r="J55" s="426">
        <f t="shared" ref="J55:AZ55" si="14">+J56+J57+J66+J73+J81+J85+J88+J99+J108</f>
        <v>2962</v>
      </c>
      <c r="K55" s="426">
        <f t="shared" si="14"/>
        <v>2967</v>
      </c>
      <c r="L55" s="426">
        <f t="shared" si="14"/>
        <v>2849</v>
      </c>
      <c r="M55" s="426">
        <f t="shared" si="14"/>
        <v>2977</v>
      </c>
      <c r="N55" s="426">
        <f t="shared" si="14"/>
        <v>2923</v>
      </c>
      <c r="O55" s="426">
        <f t="shared" si="14"/>
        <v>2906</v>
      </c>
      <c r="P55" s="426">
        <f t="shared" si="14"/>
        <v>2901</v>
      </c>
      <c r="Q55" s="426">
        <f t="shared" si="14"/>
        <v>2840</v>
      </c>
      <c r="R55" s="426">
        <f t="shared" si="14"/>
        <v>2876</v>
      </c>
      <c r="S55" s="426">
        <f t="shared" si="14"/>
        <v>2893</v>
      </c>
      <c r="T55" s="426">
        <f t="shared" si="14"/>
        <v>2965</v>
      </c>
      <c r="U55" s="426">
        <f t="shared" si="14"/>
        <v>2924</v>
      </c>
      <c r="V55" s="426">
        <f t="shared" si="14"/>
        <v>2916</v>
      </c>
      <c r="W55" s="426">
        <f t="shared" si="14"/>
        <v>2849</v>
      </c>
      <c r="X55" s="426">
        <f t="shared" si="14"/>
        <v>2815</v>
      </c>
      <c r="Y55" s="426">
        <f t="shared" si="14"/>
        <v>2755</v>
      </c>
      <c r="Z55" s="426">
        <f t="shared" si="14"/>
        <v>2676</v>
      </c>
      <c r="AA55" s="426">
        <f t="shared" si="14"/>
        <v>2559</v>
      </c>
      <c r="AB55" s="426">
        <f t="shared" si="14"/>
        <v>2617</v>
      </c>
      <c r="AC55" s="426">
        <f t="shared" si="14"/>
        <v>2602</v>
      </c>
      <c r="AD55" s="426">
        <f t="shared" si="14"/>
        <v>12730</v>
      </c>
      <c r="AE55" s="426">
        <f t="shared" si="14"/>
        <v>11008</v>
      </c>
      <c r="AF55" s="426">
        <f t="shared" si="14"/>
        <v>10068</v>
      </c>
      <c r="AG55" s="426">
        <f t="shared" si="14"/>
        <v>10177</v>
      </c>
      <c r="AH55" s="426">
        <f t="shared" si="14"/>
        <v>9780</v>
      </c>
      <c r="AI55" s="426">
        <f t="shared" si="14"/>
        <v>8632</v>
      </c>
      <c r="AJ55" s="426">
        <f t="shared" si="14"/>
        <v>7016</v>
      </c>
      <c r="AK55" s="426">
        <f t="shared" si="14"/>
        <v>6023</v>
      </c>
      <c r="AL55" s="426">
        <f t="shared" si="14"/>
        <v>4725</v>
      </c>
      <c r="AM55" s="426">
        <f t="shared" si="14"/>
        <v>3393</v>
      </c>
      <c r="AN55" s="426">
        <f t="shared" si="14"/>
        <v>2227</v>
      </c>
      <c r="AO55" s="426">
        <f t="shared" si="14"/>
        <v>1359</v>
      </c>
      <c r="AP55" s="426">
        <f t="shared" si="14"/>
        <v>815</v>
      </c>
      <c r="AQ55" s="426">
        <f t="shared" si="14"/>
        <v>656</v>
      </c>
      <c r="AR55" s="426">
        <f t="shared" si="14"/>
        <v>222</v>
      </c>
      <c r="AS55" s="426">
        <f t="shared" si="14"/>
        <v>1508</v>
      </c>
      <c r="AT55" s="426">
        <f t="shared" si="14"/>
        <v>1456</v>
      </c>
      <c r="AU55" s="426">
        <f t="shared" si="14"/>
        <v>3611</v>
      </c>
      <c r="AV55" s="426">
        <f t="shared" si="14"/>
        <v>70339</v>
      </c>
      <c r="AW55" s="426">
        <f t="shared" si="14"/>
        <v>7280</v>
      </c>
      <c r="AX55" s="426">
        <f t="shared" si="14"/>
        <v>6472</v>
      </c>
      <c r="AY55" s="426">
        <f t="shared" si="14"/>
        <v>30444</v>
      </c>
      <c r="AZ55" s="426">
        <f t="shared" si="14"/>
        <v>4997</v>
      </c>
      <c r="BA55" s="423"/>
      <c r="BB55" s="423"/>
      <c r="BC55" s="424"/>
    </row>
    <row r="56" spans="1:71" ht="16.5" thickBot="1" x14ac:dyDescent="0.35">
      <c r="A56" s="295">
        <v>220801</v>
      </c>
      <c r="B56" s="296" t="s">
        <v>186</v>
      </c>
      <c r="C56" s="296" t="s">
        <v>936</v>
      </c>
      <c r="D56" s="297" t="s">
        <v>937</v>
      </c>
      <c r="E56" s="298">
        <v>0</v>
      </c>
      <c r="F56" s="358">
        <f t="shared" ref="F56" si="15">SUM(J56:AQ56)</f>
        <v>0</v>
      </c>
      <c r="G56" s="446">
        <v>0</v>
      </c>
      <c r="H56" s="447">
        <f t="shared" si="3"/>
        <v>0</v>
      </c>
      <c r="I56" s="448">
        <v>0</v>
      </c>
      <c r="J56" s="299">
        <v>0</v>
      </c>
      <c r="K56" s="299">
        <v>0</v>
      </c>
      <c r="L56" s="299">
        <v>0</v>
      </c>
      <c r="M56" s="299">
        <v>0</v>
      </c>
      <c r="N56" s="299">
        <v>0</v>
      </c>
      <c r="O56" s="299">
        <v>0</v>
      </c>
      <c r="P56" s="299">
        <v>0</v>
      </c>
      <c r="Q56" s="299">
        <v>0</v>
      </c>
      <c r="R56" s="299">
        <v>0</v>
      </c>
      <c r="S56" s="299">
        <v>0</v>
      </c>
      <c r="T56" s="299">
        <v>0</v>
      </c>
      <c r="U56" s="299">
        <v>0</v>
      </c>
      <c r="V56" s="299">
        <v>0</v>
      </c>
      <c r="W56" s="299">
        <v>0</v>
      </c>
      <c r="X56" s="299">
        <v>0</v>
      </c>
      <c r="Y56" s="299">
        <v>0</v>
      </c>
      <c r="Z56" s="299">
        <v>0</v>
      </c>
      <c r="AA56" s="299">
        <v>0</v>
      </c>
      <c r="AB56" s="299">
        <v>0</v>
      </c>
      <c r="AC56" s="299">
        <v>0</v>
      </c>
      <c r="AD56" s="299">
        <v>0</v>
      </c>
      <c r="AE56" s="299">
        <v>0</v>
      </c>
      <c r="AF56" s="299">
        <v>0</v>
      </c>
      <c r="AG56" s="299">
        <v>0</v>
      </c>
      <c r="AH56" s="299">
        <v>0</v>
      </c>
      <c r="AI56" s="299">
        <v>0</v>
      </c>
      <c r="AJ56" s="299">
        <v>0</v>
      </c>
      <c r="AK56" s="299">
        <v>0</v>
      </c>
      <c r="AL56" s="299">
        <v>0</v>
      </c>
      <c r="AM56" s="299">
        <v>0</v>
      </c>
      <c r="AN56" s="299">
        <v>0</v>
      </c>
      <c r="AO56" s="299">
        <v>0</v>
      </c>
      <c r="AP56" s="299">
        <v>0</v>
      </c>
      <c r="AQ56" s="299">
        <v>0</v>
      </c>
      <c r="AR56" s="299">
        <v>0</v>
      </c>
      <c r="AS56" s="299">
        <v>0</v>
      </c>
      <c r="AT56" s="299">
        <v>0</v>
      </c>
      <c r="AU56" s="299">
        <v>0</v>
      </c>
      <c r="AV56" s="299">
        <v>0</v>
      </c>
      <c r="AW56" s="299">
        <v>0</v>
      </c>
      <c r="AX56" s="299">
        <v>0</v>
      </c>
      <c r="AY56" s="299">
        <v>0</v>
      </c>
      <c r="AZ56" s="299">
        <v>0</v>
      </c>
      <c r="BA56" s="359" t="s">
        <v>72</v>
      </c>
      <c r="BB56" s="360" t="s">
        <v>938</v>
      </c>
      <c r="BC56" s="361" t="s">
        <v>939</v>
      </c>
    </row>
    <row r="57" spans="1:71" ht="16.5" thickBot="1" x14ac:dyDescent="0.35">
      <c r="A57" s="355"/>
      <c r="B57" s="353"/>
      <c r="C57" s="353"/>
      <c r="D57" s="353" t="s">
        <v>1346</v>
      </c>
      <c r="E57" s="353"/>
      <c r="F57" s="356">
        <f>SUM(F58:F65)</f>
        <v>31898</v>
      </c>
      <c r="G57" s="446">
        <f t="shared" si="2"/>
        <v>46.071854034735722</v>
      </c>
      <c r="H57" s="447">
        <f t="shared" si="3"/>
        <v>3374</v>
      </c>
      <c r="I57" s="448">
        <f t="shared" ref="I57:I70" si="16">ROUND((SUM(V57:AA57)*G57/100),0)</f>
        <v>1554</v>
      </c>
      <c r="J57" s="356">
        <f t="shared" ref="J57:AZ57" si="17">SUM(J58:J65)</f>
        <v>555</v>
      </c>
      <c r="K57" s="356">
        <f t="shared" si="17"/>
        <v>644</v>
      </c>
      <c r="L57" s="356">
        <f t="shared" si="17"/>
        <v>586</v>
      </c>
      <c r="M57" s="356">
        <f t="shared" si="17"/>
        <v>587</v>
      </c>
      <c r="N57" s="356">
        <f t="shared" si="17"/>
        <v>642</v>
      </c>
      <c r="O57" s="356">
        <f t="shared" si="17"/>
        <v>598</v>
      </c>
      <c r="P57" s="356">
        <f t="shared" si="17"/>
        <v>605</v>
      </c>
      <c r="Q57" s="356">
        <f t="shared" si="17"/>
        <v>572</v>
      </c>
      <c r="R57" s="356">
        <f t="shared" si="17"/>
        <v>588</v>
      </c>
      <c r="S57" s="356">
        <f t="shared" si="17"/>
        <v>611</v>
      </c>
      <c r="T57" s="356">
        <f t="shared" si="17"/>
        <v>623</v>
      </c>
      <c r="U57" s="356">
        <f t="shared" si="17"/>
        <v>594</v>
      </c>
      <c r="V57" s="356">
        <f t="shared" si="17"/>
        <v>640</v>
      </c>
      <c r="W57" s="356">
        <f t="shared" si="17"/>
        <v>594</v>
      </c>
      <c r="X57" s="356">
        <f t="shared" si="17"/>
        <v>551</v>
      </c>
      <c r="Y57" s="356">
        <f t="shared" si="17"/>
        <v>529</v>
      </c>
      <c r="Z57" s="356">
        <f t="shared" si="17"/>
        <v>556</v>
      </c>
      <c r="AA57" s="356">
        <f t="shared" si="17"/>
        <v>504</v>
      </c>
      <c r="AB57" s="356">
        <f t="shared" si="17"/>
        <v>551</v>
      </c>
      <c r="AC57" s="356">
        <f t="shared" si="17"/>
        <v>519</v>
      </c>
      <c r="AD57" s="356">
        <f t="shared" si="17"/>
        <v>2574</v>
      </c>
      <c r="AE57" s="356">
        <f t="shared" si="17"/>
        <v>2381</v>
      </c>
      <c r="AF57" s="356">
        <f t="shared" si="17"/>
        <v>2228</v>
      </c>
      <c r="AG57" s="356">
        <f t="shared" si="17"/>
        <v>2253</v>
      </c>
      <c r="AH57" s="356">
        <f t="shared" si="17"/>
        <v>2064</v>
      </c>
      <c r="AI57" s="356">
        <f t="shared" si="17"/>
        <v>1930</v>
      </c>
      <c r="AJ57" s="356">
        <f t="shared" si="17"/>
        <v>1722</v>
      </c>
      <c r="AK57" s="356">
        <f t="shared" si="17"/>
        <v>1518</v>
      </c>
      <c r="AL57" s="356">
        <f t="shared" si="17"/>
        <v>1240</v>
      </c>
      <c r="AM57" s="356">
        <f t="shared" si="17"/>
        <v>912</v>
      </c>
      <c r="AN57" s="356">
        <f t="shared" si="17"/>
        <v>583</v>
      </c>
      <c r="AO57" s="356">
        <f t="shared" si="17"/>
        <v>398</v>
      </c>
      <c r="AP57" s="356">
        <f t="shared" si="17"/>
        <v>248</v>
      </c>
      <c r="AQ57" s="356">
        <f t="shared" si="17"/>
        <v>198</v>
      </c>
      <c r="AR57" s="356">
        <f t="shared" si="17"/>
        <v>38</v>
      </c>
      <c r="AS57" s="356">
        <f t="shared" si="17"/>
        <v>295</v>
      </c>
      <c r="AT57" s="356">
        <f t="shared" si="17"/>
        <v>260</v>
      </c>
      <c r="AU57" s="356">
        <f t="shared" si="17"/>
        <v>673</v>
      </c>
      <c r="AV57" s="356">
        <f t="shared" si="17"/>
        <v>14696</v>
      </c>
      <c r="AW57" s="356">
        <f t="shared" si="17"/>
        <v>1541</v>
      </c>
      <c r="AX57" s="356">
        <f t="shared" si="17"/>
        <v>1314</v>
      </c>
      <c r="AY57" s="356">
        <f t="shared" si="17"/>
        <v>6083</v>
      </c>
      <c r="AZ57" s="356">
        <f t="shared" si="17"/>
        <v>1060</v>
      </c>
      <c r="BA57" s="353"/>
      <c r="BB57" s="353"/>
      <c r="BC57" s="354"/>
    </row>
    <row r="58" spans="1:71" ht="16.5" thickBot="1" x14ac:dyDescent="0.35">
      <c r="A58" s="295">
        <v>220801</v>
      </c>
      <c r="B58" s="296" t="s">
        <v>191</v>
      </c>
      <c r="C58" s="296" t="s">
        <v>940</v>
      </c>
      <c r="D58" s="297" t="s">
        <v>941</v>
      </c>
      <c r="E58" s="298">
        <v>91.386993729542141</v>
      </c>
      <c r="F58" s="358">
        <v>24842</v>
      </c>
      <c r="G58" s="446">
        <f t="shared" si="2"/>
        <v>46.195958457451091</v>
      </c>
      <c r="H58" s="447">
        <f t="shared" si="3"/>
        <v>2655</v>
      </c>
      <c r="I58" s="448">
        <f t="shared" si="16"/>
        <v>1227</v>
      </c>
      <c r="J58" s="299">
        <v>436</v>
      </c>
      <c r="K58" s="299">
        <v>517</v>
      </c>
      <c r="L58" s="299">
        <v>469</v>
      </c>
      <c r="M58" s="299">
        <v>466</v>
      </c>
      <c r="N58" s="299">
        <v>513</v>
      </c>
      <c r="O58" s="299">
        <v>472</v>
      </c>
      <c r="P58" s="299">
        <v>485</v>
      </c>
      <c r="Q58" s="299">
        <v>461</v>
      </c>
      <c r="R58" s="299">
        <v>472</v>
      </c>
      <c r="S58" s="299">
        <v>471</v>
      </c>
      <c r="T58" s="299">
        <v>489</v>
      </c>
      <c r="U58" s="299">
        <v>472</v>
      </c>
      <c r="V58" s="299">
        <v>508</v>
      </c>
      <c r="W58" s="299">
        <v>473</v>
      </c>
      <c r="X58" s="299">
        <v>434</v>
      </c>
      <c r="Y58" s="299">
        <v>414</v>
      </c>
      <c r="Z58" s="299">
        <v>434</v>
      </c>
      <c r="AA58" s="299">
        <v>392</v>
      </c>
      <c r="AB58" s="299">
        <v>439</v>
      </c>
      <c r="AC58" s="299">
        <v>398</v>
      </c>
      <c r="AD58" s="299">
        <v>1975</v>
      </c>
      <c r="AE58" s="299">
        <v>1851</v>
      </c>
      <c r="AF58" s="299">
        <v>1715</v>
      </c>
      <c r="AG58" s="299">
        <v>1714</v>
      </c>
      <c r="AH58" s="299">
        <v>1580</v>
      </c>
      <c r="AI58" s="299">
        <v>1496</v>
      </c>
      <c r="AJ58" s="299">
        <v>1305</v>
      </c>
      <c r="AK58" s="299">
        <v>1173</v>
      </c>
      <c r="AL58" s="299">
        <v>966</v>
      </c>
      <c r="AM58" s="299">
        <v>720</v>
      </c>
      <c r="AN58" s="299">
        <v>457</v>
      </c>
      <c r="AO58" s="299">
        <v>315</v>
      </c>
      <c r="AP58" s="299">
        <v>197</v>
      </c>
      <c r="AQ58" s="299">
        <v>163</v>
      </c>
      <c r="AR58" s="299">
        <v>32</v>
      </c>
      <c r="AS58" s="299">
        <v>232</v>
      </c>
      <c r="AT58" s="299">
        <v>204</v>
      </c>
      <c r="AU58" s="299">
        <v>530</v>
      </c>
      <c r="AV58" s="299">
        <v>11476</v>
      </c>
      <c r="AW58" s="299">
        <v>1225</v>
      </c>
      <c r="AX58" s="299">
        <v>1024</v>
      </c>
      <c r="AY58" s="299">
        <v>4724</v>
      </c>
      <c r="AZ58" s="299">
        <v>794</v>
      </c>
      <c r="BA58" s="359" t="s">
        <v>72</v>
      </c>
      <c r="BB58" s="360" t="s">
        <v>942</v>
      </c>
      <c r="BC58" s="361" t="s">
        <v>943</v>
      </c>
    </row>
    <row r="59" spans="1:71" ht="16.5" thickBot="1" x14ac:dyDescent="0.35">
      <c r="A59" s="295">
        <v>220801</v>
      </c>
      <c r="B59" s="296" t="s">
        <v>204</v>
      </c>
      <c r="C59" s="296" t="s">
        <v>944</v>
      </c>
      <c r="D59" s="297" t="s">
        <v>945</v>
      </c>
      <c r="E59" s="298">
        <v>1.6011357810466538</v>
      </c>
      <c r="F59" s="358">
        <v>436</v>
      </c>
      <c r="G59" s="446">
        <f t="shared" si="2"/>
        <v>46.100917431192663</v>
      </c>
      <c r="H59" s="447">
        <f t="shared" si="3"/>
        <v>47</v>
      </c>
      <c r="I59" s="448">
        <f t="shared" si="16"/>
        <v>22</v>
      </c>
      <c r="J59" s="299">
        <v>8</v>
      </c>
      <c r="K59" s="299">
        <v>9</v>
      </c>
      <c r="L59" s="299">
        <v>8</v>
      </c>
      <c r="M59" s="299">
        <v>8</v>
      </c>
      <c r="N59" s="299">
        <v>9</v>
      </c>
      <c r="O59" s="299">
        <v>8</v>
      </c>
      <c r="P59" s="299">
        <v>8</v>
      </c>
      <c r="Q59" s="299">
        <v>8</v>
      </c>
      <c r="R59" s="299">
        <v>8</v>
      </c>
      <c r="S59" s="299">
        <v>8</v>
      </c>
      <c r="T59" s="299">
        <v>9</v>
      </c>
      <c r="U59" s="299">
        <v>8</v>
      </c>
      <c r="V59" s="299">
        <v>9</v>
      </c>
      <c r="W59" s="299">
        <v>8</v>
      </c>
      <c r="X59" s="299">
        <v>8</v>
      </c>
      <c r="Y59" s="299">
        <v>7</v>
      </c>
      <c r="Z59" s="299">
        <v>8</v>
      </c>
      <c r="AA59" s="299">
        <v>7</v>
      </c>
      <c r="AB59" s="299">
        <v>8</v>
      </c>
      <c r="AC59" s="299">
        <v>7</v>
      </c>
      <c r="AD59" s="299">
        <v>35</v>
      </c>
      <c r="AE59" s="299">
        <v>32</v>
      </c>
      <c r="AF59" s="299">
        <v>30</v>
      </c>
      <c r="AG59" s="299">
        <v>30</v>
      </c>
      <c r="AH59" s="299">
        <v>28</v>
      </c>
      <c r="AI59" s="299">
        <v>26</v>
      </c>
      <c r="AJ59" s="299">
        <v>23</v>
      </c>
      <c r="AK59" s="299">
        <v>21</v>
      </c>
      <c r="AL59" s="299">
        <v>17</v>
      </c>
      <c r="AM59" s="299">
        <v>13</v>
      </c>
      <c r="AN59" s="299">
        <v>8</v>
      </c>
      <c r="AO59" s="299">
        <v>6</v>
      </c>
      <c r="AP59" s="299">
        <v>3</v>
      </c>
      <c r="AQ59" s="299">
        <v>3</v>
      </c>
      <c r="AR59" s="299">
        <v>1</v>
      </c>
      <c r="AS59" s="299">
        <v>4</v>
      </c>
      <c r="AT59" s="299">
        <v>4</v>
      </c>
      <c r="AU59" s="299">
        <v>9</v>
      </c>
      <c r="AV59" s="299">
        <v>201</v>
      </c>
      <c r="AW59" s="299">
        <v>21</v>
      </c>
      <c r="AX59" s="299">
        <v>18</v>
      </c>
      <c r="AY59" s="299">
        <v>83</v>
      </c>
      <c r="AZ59" s="299">
        <v>14</v>
      </c>
      <c r="BA59" s="359" t="s">
        <v>72</v>
      </c>
      <c r="BB59" s="360" t="s">
        <v>942</v>
      </c>
      <c r="BC59" s="361" t="s">
        <v>946</v>
      </c>
    </row>
    <row r="60" spans="1:71" ht="16.5" thickBot="1" x14ac:dyDescent="0.35">
      <c r="A60" s="295">
        <v>220801</v>
      </c>
      <c r="B60" s="296" t="s">
        <v>204</v>
      </c>
      <c r="C60" s="362" t="s">
        <v>947</v>
      </c>
      <c r="D60" s="297" t="s">
        <v>948</v>
      </c>
      <c r="E60" s="298">
        <v>4.026501557755255</v>
      </c>
      <c r="F60" s="358">
        <v>1098</v>
      </c>
      <c r="G60" s="446">
        <f t="shared" si="2"/>
        <v>46.083788706739526</v>
      </c>
      <c r="H60" s="447">
        <f t="shared" si="3"/>
        <v>116</v>
      </c>
      <c r="I60" s="448">
        <f t="shared" si="16"/>
        <v>53</v>
      </c>
      <c r="J60" s="299">
        <v>19</v>
      </c>
      <c r="K60" s="299">
        <v>23</v>
      </c>
      <c r="L60" s="299">
        <v>21</v>
      </c>
      <c r="M60" s="299">
        <v>21</v>
      </c>
      <c r="N60" s="299">
        <v>23</v>
      </c>
      <c r="O60" s="299">
        <v>21</v>
      </c>
      <c r="P60" s="299">
        <v>21</v>
      </c>
      <c r="Q60" s="299">
        <v>20</v>
      </c>
      <c r="R60" s="299">
        <v>21</v>
      </c>
      <c r="S60" s="299">
        <v>21</v>
      </c>
      <c r="T60" s="299">
        <v>22</v>
      </c>
      <c r="U60" s="299">
        <v>21</v>
      </c>
      <c r="V60" s="299">
        <v>22</v>
      </c>
      <c r="W60" s="299">
        <v>21</v>
      </c>
      <c r="X60" s="299">
        <v>19</v>
      </c>
      <c r="Y60" s="299">
        <v>18</v>
      </c>
      <c r="Z60" s="299">
        <v>19</v>
      </c>
      <c r="AA60" s="299">
        <v>17</v>
      </c>
      <c r="AB60" s="299">
        <v>19</v>
      </c>
      <c r="AC60" s="299">
        <v>18</v>
      </c>
      <c r="AD60" s="299">
        <v>87</v>
      </c>
      <c r="AE60" s="299">
        <v>82</v>
      </c>
      <c r="AF60" s="299">
        <v>76</v>
      </c>
      <c r="AG60" s="299">
        <v>76</v>
      </c>
      <c r="AH60" s="299">
        <v>70</v>
      </c>
      <c r="AI60" s="299">
        <v>66</v>
      </c>
      <c r="AJ60" s="299">
        <v>57</v>
      </c>
      <c r="AK60" s="299">
        <v>52</v>
      </c>
      <c r="AL60" s="299">
        <v>43</v>
      </c>
      <c r="AM60" s="299">
        <v>32</v>
      </c>
      <c r="AN60" s="299">
        <v>20</v>
      </c>
      <c r="AO60" s="299">
        <v>14</v>
      </c>
      <c r="AP60" s="299">
        <v>9</v>
      </c>
      <c r="AQ60" s="299">
        <v>7</v>
      </c>
      <c r="AR60" s="299">
        <v>1</v>
      </c>
      <c r="AS60" s="299">
        <v>10</v>
      </c>
      <c r="AT60" s="299">
        <v>9</v>
      </c>
      <c r="AU60" s="299">
        <v>23</v>
      </c>
      <c r="AV60" s="299">
        <v>506</v>
      </c>
      <c r="AW60" s="299">
        <v>54</v>
      </c>
      <c r="AX60" s="299">
        <v>45</v>
      </c>
      <c r="AY60" s="299">
        <v>208</v>
      </c>
      <c r="AZ60" s="299">
        <v>35</v>
      </c>
      <c r="BA60" s="359" t="s">
        <v>72</v>
      </c>
      <c r="BB60" s="360" t="s">
        <v>942</v>
      </c>
      <c r="BC60" s="361" t="s">
        <v>949</v>
      </c>
    </row>
    <row r="61" spans="1:71" ht="16.5" thickBot="1" x14ac:dyDescent="0.35">
      <c r="A61" s="295">
        <v>220801</v>
      </c>
      <c r="B61" s="296" t="s">
        <v>204</v>
      </c>
      <c r="C61" s="296" t="s">
        <v>950</v>
      </c>
      <c r="D61" s="297" t="s">
        <v>951</v>
      </c>
      <c r="E61" s="298">
        <v>1.6800094648420556</v>
      </c>
      <c r="F61" s="358">
        <v>459</v>
      </c>
      <c r="G61" s="446">
        <f t="shared" si="2"/>
        <v>45.969498910675384</v>
      </c>
      <c r="H61" s="447">
        <f t="shared" si="3"/>
        <v>49</v>
      </c>
      <c r="I61" s="448">
        <f t="shared" si="16"/>
        <v>23</v>
      </c>
      <c r="J61" s="299">
        <v>8</v>
      </c>
      <c r="K61" s="299">
        <v>10</v>
      </c>
      <c r="L61" s="299">
        <v>9</v>
      </c>
      <c r="M61" s="299">
        <v>9</v>
      </c>
      <c r="N61" s="299">
        <v>9</v>
      </c>
      <c r="O61" s="299">
        <v>9</v>
      </c>
      <c r="P61" s="299">
        <v>9</v>
      </c>
      <c r="Q61" s="299">
        <v>8</v>
      </c>
      <c r="R61" s="299">
        <v>9</v>
      </c>
      <c r="S61" s="299">
        <v>9</v>
      </c>
      <c r="T61" s="299">
        <v>9</v>
      </c>
      <c r="U61" s="299">
        <v>9</v>
      </c>
      <c r="V61" s="299">
        <v>9</v>
      </c>
      <c r="W61" s="299">
        <v>9</v>
      </c>
      <c r="X61" s="299">
        <v>8</v>
      </c>
      <c r="Y61" s="299">
        <v>8</v>
      </c>
      <c r="Z61" s="299">
        <v>8</v>
      </c>
      <c r="AA61" s="299">
        <v>7</v>
      </c>
      <c r="AB61" s="299">
        <v>8</v>
      </c>
      <c r="AC61" s="299">
        <v>7</v>
      </c>
      <c r="AD61" s="299">
        <v>36</v>
      </c>
      <c r="AE61" s="299">
        <v>34</v>
      </c>
      <c r="AF61" s="299">
        <v>32</v>
      </c>
      <c r="AG61" s="299">
        <v>32</v>
      </c>
      <c r="AH61" s="299">
        <v>29</v>
      </c>
      <c r="AI61" s="299">
        <v>27</v>
      </c>
      <c r="AJ61" s="299">
        <v>24</v>
      </c>
      <c r="AK61" s="299">
        <v>22</v>
      </c>
      <c r="AL61" s="299">
        <v>18</v>
      </c>
      <c r="AM61" s="299">
        <v>13</v>
      </c>
      <c r="AN61" s="299">
        <v>8</v>
      </c>
      <c r="AO61" s="299">
        <v>6</v>
      </c>
      <c r="AP61" s="299">
        <v>4</v>
      </c>
      <c r="AQ61" s="299">
        <v>3</v>
      </c>
      <c r="AR61" s="299">
        <v>1</v>
      </c>
      <c r="AS61" s="299">
        <v>4</v>
      </c>
      <c r="AT61" s="299">
        <v>4</v>
      </c>
      <c r="AU61" s="299">
        <v>10</v>
      </c>
      <c r="AV61" s="299">
        <v>211</v>
      </c>
      <c r="AW61" s="299">
        <v>23</v>
      </c>
      <c r="AX61" s="299">
        <v>19</v>
      </c>
      <c r="AY61" s="299">
        <v>87</v>
      </c>
      <c r="AZ61" s="299">
        <v>15</v>
      </c>
      <c r="BA61" s="359" t="s">
        <v>72</v>
      </c>
      <c r="BB61" s="360" t="s">
        <v>942</v>
      </c>
      <c r="BC61" s="361" t="s">
        <v>952</v>
      </c>
    </row>
    <row r="62" spans="1:71" ht="16.5" thickBot="1" x14ac:dyDescent="0.35">
      <c r="A62" s="295">
        <v>220801</v>
      </c>
      <c r="B62" s="296" t="s">
        <v>204</v>
      </c>
      <c r="C62" s="296" t="s">
        <v>953</v>
      </c>
      <c r="D62" s="297" t="s">
        <v>954</v>
      </c>
      <c r="E62" s="298">
        <v>1.3053594668138975</v>
      </c>
      <c r="F62" s="358">
        <v>358</v>
      </c>
      <c r="G62" s="446">
        <f t="shared" si="2"/>
        <v>45.81005586592179</v>
      </c>
      <c r="H62" s="447">
        <f t="shared" si="3"/>
        <v>38</v>
      </c>
      <c r="I62" s="448">
        <f t="shared" si="16"/>
        <v>17</v>
      </c>
      <c r="J62" s="299">
        <v>6</v>
      </c>
      <c r="K62" s="299">
        <v>7</v>
      </c>
      <c r="L62" s="299">
        <v>7</v>
      </c>
      <c r="M62" s="299">
        <v>7</v>
      </c>
      <c r="N62" s="299">
        <v>7</v>
      </c>
      <c r="O62" s="299">
        <v>7</v>
      </c>
      <c r="P62" s="299">
        <v>7</v>
      </c>
      <c r="Q62" s="299">
        <v>7</v>
      </c>
      <c r="R62" s="299">
        <v>7</v>
      </c>
      <c r="S62" s="299">
        <v>7</v>
      </c>
      <c r="T62" s="299">
        <v>7</v>
      </c>
      <c r="U62" s="299">
        <v>7</v>
      </c>
      <c r="V62" s="299">
        <v>7</v>
      </c>
      <c r="W62" s="299">
        <v>7</v>
      </c>
      <c r="X62" s="299">
        <v>6</v>
      </c>
      <c r="Y62" s="299">
        <v>6</v>
      </c>
      <c r="Z62" s="299">
        <v>6</v>
      </c>
      <c r="AA62" s="299">
        <v>6</v>
      </c>
      <c r="AB62" s="299">
        <v>6</v>
      </c>
      <c r="AC62" s="299">
        <v>6</v>
      </c>
      <c r="AD62" s="299">
        <v>28</v>
      </c>
      <c r="AE62" s="299">
        <v>26</v>
      </c>
      <c r="AF62" s="299">
        <v>25</v>
      </c>
      <c r="AG62" s="299">
        <v>25</v>
      </c>
      <c r="AH62" s="299">
        <v>23</v>
      </c>
      <c r="AI62" s="299">
        <v>21</v>
      </c>
      <c r="AJ62" s="299">
        <v>19</v>
      </c>
      <c r="AK62" s="299">
        <v>17</v>
      </c>
      <c r="AL62" s="299">
        <v>14</v>
      </c>
      <c r="AM62" s="299">
        <v>10</v>
      </c>
      <c r="AN62" s="299">
        <v>7</v>
      </c>
      <c r="AO62" s="299">
        <v>5</v>
      </c>
      <c r="AP62" s="299">
        <v>3</v>
      </c>
      <c r="AQ62" s="299">
        <v>2</v>
      </c>
      <c r="AR62" s="299">
        <v>0</v>
      </c>
      <c r="AS62" s="299">
        <v>3</v>
      </c>
      <c r="AT62" s="299">
        <v>3</v>
      </c>
      <c r="AU62" s="299">
        <v>8</v>
      </c>
      <c r="AV62" s="299">
        <v>164</v>
      </c>
      <c r="AW62" s="299">
        <v>17</v>
      </c>
      <c r="AX62" s="299">
        <v>15</v>
      </c>
      <c r="AY62" s="299">
        <v>67</v>
      </c>
      <c r="AZ62" s="299">
        <v>11</v>
      </c>
      <c r="BA62" s="359" t="s">
        <v>72</v>
      </c>
      <c r="BB62" s="360" t="s">
        <v>942</v>
      </c>
      <c r="BC62" s="361" t="s">
        <v>955</v>
      </c>
    </row>
    <row r="63" spans="1:71" ht="16.5" thickBot="1" x14ac:dyDescent="0.35">
      <c r="A63" s="295">
        <v>220806</v>
      </c>
      <c r="B63" s="296" t="s">
        <v>204</v>
      </c>
      <c r="C63" s="296" t="s">
        <v>1046</v>
      </c>
      <c r="D63" s="297" t="s">
        <v>1047</v>
      </c>
      <c r="E63" s="298">
        <v>100</v>
      </c>
      <c r="F63" s="358">
        <v>2194</v>
      </c>
      <c r="G63" s="446">
        <f t="shared" si="2"/>
        <v>46.262534184138559</v>
      </c>
      <c r="H63" s="447">
        <f t="shared" si="3"/>
        <v>209</v>
      </c>
      <c r="I63" s="448">
        <f t="shared" si="16"/>
        <v>97</v>
      </c>
      <c r="J63" s="301">
        <v>45</v>
      </c>
      <c r="K63" s="301">
        <v>38</v>
      </c>
      <c r="L63" s="301">
        <v>31</v>
      </c>
      <c r="M63" s="301">
        <v>43</v>
      </c>
      <c r="N63" s="301">
        <v>35</v>
      </c>
      <c r="O63" s="301">
        <v>29</v>
      </c>
      <c r="P63" s="301">
        <v>31</v>
      </c>
      <c r="Q63" s="301">
        <v>33</v>
      </c>
      <c r="R63" s="301">
        <v>31</v>
      </c>
      <c r="S63" s="301">
        <v>42</v>
      </c>
      <c r="T63" s="301">
        <v>44</v>
      </c>
      <c r="U63" s="301">
        <v>39</v>
      </c>
      <c r="V63" s="301">
        <v>37</v>
      </c>
      <c r="W63" s="301">
        <v>29</v>
      </c>
      <c r="X63" s="301">
        <v>38</v>
      </c>
      <c r="Y63" s="301">
        <v>32</v>
      </c>
      <c r="Z63" s="301">
        <v>38</v>
      </c>
      <c r="AA63" s="301">
        <v>35</v>
      </c>
      <c r="AB63" s="301">
        <v>30</v>
      </c>
      <c r="AC63" s="301">
        <v>40</v>
      </c>
      <c r="AD63" s="301">
        <v>182</v>
      </c>
      <c r="AE63" s="301">
        <v>164</v>
      </c>
      <c r="AF63" s="301">
        <v>183</v>
      </c>
      <c r="AG63" s="301">
        <v>176</v>
      </c>
      <c r="AH63" s="301">
        <v>153</v>
      </c>
      <c r="AI63" s="301">
        <v>131</v>
      </c>
      <c r="AJ63" s="301">
        <v>138</v>
      </c>
      <c r="AK63" s="301">
        <v>115</v>
      </c>
      <c r="AL63" s="301">
        <v>91</v>
      </c>
      <c r="AM63" s="301">
        <v>61</v>
      </c>
      <c r="AN63" s="301">
        <v>37</v>
      </c>
      <c r="AO63" s="301">
        <v>22</v>
      </c>
      <c r="AP63" s="301">
        <v>13</v>
      </c>
      <c r="AQ63" s="301">
        <v>8</v>
      </c>
      <c r="AR63" s="301">
        <v>2</v>
      </c>
      <c r="AS63" s="301">
        <v>24</v>
      </c>
      <c r="AT63" s="301">
        <v>21</v>
      </c>
      <c r="AU63" s="301">
        <v>53</v>
      </c>
      <c r="AV63" s="301">
        <v>1015</v>
      </c>
      <c r="AW63" s="301">
        <v>93</v>
      </c>
      <c r="AX63" s="301">
        <v>93</v>
      </c>
      <c r="AY63" s="301">
        <v>410</v>
      </c>
      <c r="AZ63" s="363">
        <v>127</v>
      </c>
      <c r="BA63" s="359" t="s">
        <v>72</v>
      </c>
      <c r="BB63" s="360" t="s">
        <v>942</v>
      </c>
      <c r="BC63" s="361" t="s">
        <v>1048</v>
      </c>
    </row>
    <row r="64" spans="1:71" ht="16.5" thickBot="1" x14ac:dyDescent="0.35">
      <c r="A64" s="295">
        <v>220808</v>
      </c>
      <c r="B64" s="296" t="s">
        <v>191</v>
      </c>
      <c r="C64" s="296" t="s">
        <v>1055</v>
      </c>
      <c r="D64" s="297" t="s">
        <v>1056</v>
      </c>
      <c r="E64" s="298">
        <v>93.458197611292064</v>
      </c>
      <c r="F64" s="358">
        <v>2346</v>
      </c>
      <c r="G64" s="446">
        <f t="shared" si="2"/>
        <v>44.757033248081839</v>
      </c>
      <c r="H64" s="447">
        <f t="shared" si="3"/>
        <v>243</v>
      </c>
      <c r="I64" s="448">
        <f t="shared" si="16"/>
        <v>109</v>
      </c>
      <c r="J64" s="299">
        <v>31</v>
      </c>
      <c r="K64" s="299">
        <v>37</v>
      </c>
      <c r="L64" s="299">
        <v>38</v>
      </c>
      <c r="M64" s="299">
        <v>31</v>
      </c>
      <c r="N64" s="299">
        <v>43</v>
      </c>
      <c r="O64" s="299">
        <v>49</v>
      </c>
      <c r="P64" s="299">
        <v>41</v>
      </c>
      <c r="Q64" s="299">
        <v>33</v>
      </c>
      <c r="R64" s="299">
        <v>37</v>
      </c>
      <c r="S64" s="299">
        <v>50</v>
      </c>
      <c r="T64" s="299">
        <v>40</v>
      </c>
      <c r="U64" s="299">
        <v>36</v>
      </c>
      <c r="V64" s="299">
        <v>45</v>
      </c>
      <c r="W64" s="299">
        <v>44</v>
      </c>
      <c r="X64" s="299">
        <v>36</v>
      </c>
      <c r="Y64" s="299">
        <v>41</v>
      </c>
      <c r="Z64" s="299">
        <v>40</v>
      </c>
      <c r="AA64" s="299">
        <v>37</v>
      </c>
      <c r="AB64" s="299">
        <v>38</v>
      </c>
      <c r="AC64" s="299">
        <v>40</v>
      </c>
      <c r="AD64" s="299">
        <v>216</v>
      </c>
      <c r="AE64" s="299">
        <v>179</v>
      </c>
      <c r="AF64" s="299">
        <v>156</v>
      </c>
      <c r="AG64" s="299">
        <v>187</v>
      </c>
      <c r="AH64" s="299">
        <v>169</v>
      </c>
      <c r="AI64" s="299">
        <v>152</v>
      </c>
      <c r="AJ64" s="299">
        <v>146</v>
      </c>
      <c r="AK64" s="299">
        <v>110</v>
      </c>
      <c r="AL64" s="299">
        <v>85</v>
      </c>
      <c r="AM64" s="299">
        <v>59</v>
      </c>
      <c r="AN64" s="299">
        <v>43</v>
      </c>
      <c r="AO64" s="299">
        <v>28</v>
      </c>
      <c r="AP64" s="299">
        <v>18</v>
      </c>
      <c r="AQ64" s="299">
        <v>11</v>
      </c>
      <c r="AR64" s="299">
        <v>1</v>
      </c>
      <c r="AS64" s="299">
        <v>17</v>
      </c>
      <c r="AT64" s="299">
        <v>14</v>
      </c>
      <c r="AU64" s="299">
        <v>37</v>
      </c>
      <c r="AV64" s="299">
        <v>1050</v>
      </c>
      <c r="AW64" s="299">
        <v>101</v>
      </c>
      <c r="AX64" s="299">
        <v>93</v>
      </c>
      <c r="AY64" s="299">
        <v>471</v>
      </c>
      <c r="AZ64" s="299">
        <v>60</v>
      </c>
      <c r="BA64" s="359" t="s">
        <v>72</v>
      </c>
      <c r="BB64" s="360" t="s">
        <v>942</v>
      </c>
      <c r="BC64" s="361" t="s">
        <v>1057</v>
      </c>
    </row>
    <row r="65" spans="1:55" ht="16.5" thickBot="1" x14ac:dyDescent="0.35">
      <c r="A65" s="295">
        <v>220808</v>
      </c>
      <c r="B65" s="296" t="s">
        <v>204</v>
      </c>
      <c r="C65" s="296" t="s">
        <v>1058</v>
      </c>
      <c r="D65" s="297" t="s">
        <v>1059</v>
      </c>
      <c r="E65" s="298">
        <v>6.541802388707926</v>
      </c>
      <c r="F65" s="358">
        <v>165</v>
      </c>
      <c r="G65" s="446">
        <f t="shared" si="2"/>
        <v>44.242424242424242</v>
      </c>
      <c r="H65" s="447">
        <f t="shared" si="3"/>
        <v>17</v>
      </c>
      <c r="I65" s="448">
        <f t="shared" si="16"/>
        <v>8</v>
      </c>
      <c r="J65" s="299">
        <v>2</v>
      </c>
      <c r="K65" s="299">
        <v>3</v>
      </c>
      <c r="L65" s="299">
        <v>3</v>
      </c>
      <c r="M65" s="299">
        <v>2</v>
      </c>
      <c r="N65" s="299">
        <v>3</v>
      </c>
      <c r="O65" s="299">
        <v>3</v>
      </c>
      <c r="P65" s="299">
        <v>3</v>
      </c>
      <c r="Q65" s="299">
        <v>2</v>
      </c>
      <c r="R65" s="299">
        <v>3</v>
      </c>
      <c r="S65" s="299">
        <v>3</v>
      </c>
      <c r="T65" s="299">
        <v>3</v>
      </c>
      <c r="U65" s="299">
        <v>2</v>
      </c>
      <c r="V65" s="299">
        <v>3</v>
      </c>
      <c r="W65" s="299">
        <v>3</v>
      </c>
      <c r="X65" s="299">
        <v>2</v>
      </c>
      <c r="Y65" s="299">
        <v>3</v>
      </c>
      <c r="Z65" s="299">
        <v>3</v>
      </c>
      <c r="AA65" s="299">
        <v>3</v>
      </c>
      <c r="AB65" s="299">
        <v>3</v>
      </c>
      <c r="AC65" s="299">
        <v>3</v>
      </c>
      <c r="AD65" s="299">
        <v>15</v>
      </c>
      <c r="AE65" s="299">
        <v>13</v>
      </c>
      <c r="AF65" s="299">
        <v>11</v>
      </c>
      <c r="AG65" s="299">
        <v>13</v>
      </c>
      <c r="AH65" s="299">
        <v>12</v>
      </c>
      <c r="AI65" s="299">
        <v>11</v>
      </c>
      <c r="AJ65" s="299">
        <v>10</v>
      </c>
      <c r="AK65" s="299">
        <v>8</v>
      </c>
      <c r="AL65" s="299">
        <v>6</v>
      </c>
      <c r="AM65" s="299">
        <v>4</v>
      </c>
      <c r="AN65" s="299">
        <v>3</v>
      </c>
      <c r="AO65" s="299">
        <v>2</v>
      </c>
      <c r="AP65" s="299">
        <v>1</v>
      </c>
      <c r="AQ65" s="299">
        <v>1</v>
      </c>
      <c r="AR65" s="299">
        <v>0</v>
      </c>
      <c r="AS65" s="299">
        <v>1</v>
      </c>
      <c r="AT65" s="299">
        <v>1</v>
      </c>
      <c r="AU65" s="299">
        <v>3</v>
      </c>
      <c r="AV65" s="299">
        <v>73</v>
      </c>
      <c r="AW65" s="299">
        <v>7</v>
      </c>
      <c r="AX65" s="299">
        <v>7</v>
      </c>
      <c r="AY65" s="299">
        <v>33</v>
      </c>
      <c r="AZ65" s="299">
        <v>4</v>
      </c>
      <c r="BA65" s="359" t="s">
        <v>72</v>
      </c>
      <c r="BB65" s="360" t="s">
        <v>942</v>
      </c>
      <c r="BC65" s="361" t="s">
        <v>1060</v>
      </c>
    </row>
    <row r="66" spans="1:55" ht="16.5" thickBot="1" x14ac:dyDescent="0.35">
      <c r="A66" s="355"/>
      <c r="B66" s="353"/>
      <c r="C66" s="353"/>
      <c r="D66" s="353" t="s">
        <v>1347</v>
      </c>
      <c r="E66" s="353"/>
      <c r="F66" s="356">
        <f>SUM(F67:F72)</f>
        <v>22875</v>
      </c>
      <c r="G66" s="446">
        <f t="shared" si="2"/>
        <v>52.612021857923494</v>
      </c>
      <c r="H66" s="447">
        <f t="shared" si="3"/>
        <v>2758</v>
      </c>
      <c r="I66" s="448">
        <f t="shared" si="16"/>
        <v>1451</v>
      </c>
      <c r="J66" s="356">
        <f t="shared" ref="J66:AZ66" si="18">SUM(J67:J72)</f>
        <v>696</v>
      </c>
      <c r="K66" s="356">
        <f t="shared" si="18"/>
        <v>537</v>
      </c>
      <c r="L66" s="356">
        <f t="shared" si="18"/>
        <v>450</v>
      </c>
      <c r="M66" s="356">
        <f t="shared" si="18"/>
        <v>500</v>
      </c>
      <c r="N66" s="356">
        <f t="shared" si="18"/>
        <v>469</v>
      </c>
      <c r="O66" s="356">
        <f t="shared" si="18"/>
        <v>482</v>
      </c>
      <c r="P66" s="356">
        <f t="shared" si="18"/>
        <v>477</v>
      </c>
      <c r="Q66" s="356">
        <f t="shared" si="18"/>
        <v>457</v>
      </c>
      <c r="R66" s="356">
        <f t="shared" si="18"/>
        <v>485</v>
      </c>
      <c r="S66" s="356">
        <f t="shared" si="18"/>
        <v>496</v>
      </c>
      <c r="T66" s="356">
        <f t="shared" si="18"/>
        <v>504</v>
      </c>
      <c r="U66" s="356">
        <f t="shared" si="18"/>
        <v>511</v>
      </c>
      <c r="V66" s="356">
        <f t="shared" si="18"/>
        <v>443</v>
      </c>
      <c r="W66" s="356">
        <f t="shared" si="18"/>
        <v>483</v>
      </c>
      <c r="X66" s="356">
        <f t="shared" si="18"/>
        <v>488</v>
      </c>
      <c r="Y66" s="356">
        <f t="shared" si="18"/>
        <v>461</v>
      </c>
      <c r="Z66" s="356">
        <f t="shared" si="18"/>
        <v>452</v>
      </c>
      <c r="AA66" s="356">
        <f t="shared" si="18"/>
        <v>431</v>
      </c>
      <c r="AB66" s="356">
        <f t="shared" si="18"/>
        <v>456</v>
      </c>
      <c r="AC66" s="356">
        <f t="shared" si="18"/>
        <v>429</v>
      </c>
      <c r="AD66" s="356">
        <f t="shared" si="18"/>
        <v>2255</v>
      </c>
      <c r="AE66" s="356">
        <f t="shared" si="18"/>
        <v>1739</v>
      </c>
      <c r="AF66" s="356">
        <f t="shared" si="18"/>
        <v>1517</v>
      </c>
      <c r="AG66" s="356">
        <f t="shared" si="18"/>
        <v>1517</v>
      </c>
      <c r="AH66" s="356">
        <f t="shared" si="18"/>
        <v>1560</v>
      </c>
      <c r="AI66" s="356">
        <f t="shared" si="18"/>
        <v>1287</v>
      </c>
      <c r="AJ66" s="356">
        <f t="shared" si="18"/>
        <v>894</v>
      </c>
      <c r="AK66" s="356">
        <f t="shared" si="18"/>
        <v>768</v>
      </c>
      <c r="AL66" s="356">
        <f t="shared" si="18"/>
        <v>583</v>
      </c>
      <c r="AM66" s="356">
        <f t="shared" si="18"/>
        <v>411</v>
      </c>
      <c r="AN66" s="356">
        <f t="shared" si="18"/>
        <v>297</v>
      </c>
      <c r="AO66" s="356">
        <f t="shared" si="18"/>
        <v>171</v>
      </c>
      <c r="AP66" s="356">
        <f t="shared" si="18"/>
        <v>91</v>
      </c>
      <c r="AQ66" s="356">
        <f t="shared" si="18"/>
        <v>78</v>
      </c>
      <c r="AR66" s="356">
        <f t="shared" si="18"/>
        <v>46</v>
      </c>
      <c r="AS66" s="356">
        <f t="shared" si="18"/>
        <v>377</v>
      </c>
      <c r="AT66" s="356">
        <f t="shared" si="18"/>
        <v>319</v>
      </c>
      <c r="AU66" s="356">
        <f t="shared" si="18"/>
        <v>851</v>
      </c>
      <c r="AV66" s="356">
        <f t="shared" si="18"/>
        <v>12035</v>
      </c>
      <c r="AW66" s="356">
        <f t="shared" si="18"/>
        <v>1246</v>
      </c>
      <c r="AX66" s="356">
        <f t="shared" si="18"/>
        <v>1067</v>
      </c>
      <c r="AY66" s="356">
        <f t="shared" si="18"/>
        <v>5513</v>
      </c>
      <c r="AZ66" s="356">
        <f t="shared" si="18"/>
        <v>1081</v>
      </c>
      <c r="BA66" s="353"/>
      <c r="BB66" s="353"/>
      <c r="BC66" s="354"/>
    </row>
    <row r="67" spans="1:55" ht="16.5" thickBot="1" x14ac:dyDescent="0.35">
      <c r="A67" s="295">
        <v>220803</v>
      </c>
      <c r="B67" s="296" t="s">
        <v>191</v>
      </c>
      <c r="C67" s="296" t="s">
        <v>968</v>
      </c>
      <c r="D67" s="297" t="s">
        <v>969</v>
      </c>
      <c r="E67" s="298">
        <v>77.55130434782609</v>
      </c>
      <c r="F67" s="358">
        <f t="shared" ref="F67:F72" si="19">SUM(J67:AQ67)</f>
        <v>17746</v>
      </c>
      <c r="G67" s="446">
        <f t="shared" si="2"/>
        <v>52.597768511213793</v>
      </c>
      <c r="H67" s="447">
        <f t="shared" si="3"/>
        <v>2140</v>
      </c>
      <c r="I67" s="448">
        <f t="shared" si="16"/>
        <v>1126</v>
      </c>
      <c r="J67" s="299">
        <v>540</v>
      </c>
      <c r="K67" s="299">
        <v>416</v>
      </c>
      <c r="L67" s="299">
        <v>349</v>
      </c>
      <c r="M67" s="299">
        <v>388</v>
      </c>
      <c r="N67" s="299">
        <v>363</v>
      </c>
      <c r="O67" s="299">
        <v>375</v>
      </c>
      <c r="P67" s="299">
        <v>370</v>
      </c>
      <c r="Q67" s="299">
        <v>354</v>
      </c>
      <c r="R67" s="299">
        <v>376</v>
      </c>
      <c r="S67" s="299">
        <v>384</v>
      </c>
      <c r="T67" s="299">
        <v>392</v>
      </c>
      <c r="U67" s="299">
        <v>396</v>
      </c>
      <c r="V67" s="299">
        <v>344</v>
      </c>
      <c r="W67" s="299">
        <v>375</v>
      </c>
      <c r="X67" s="299">
        <v>379</v>
      </c>
      <c r="Y67" s="299">
        <v>357</v>
      </c>
      <c r="Z67" s="299">
        <v>351</v>
      </c>
      <c r="AA67" s="299">
        <v>334</v>
      </c>
      <c r="AB67" s="299">
        <v>354</v>
      </c>
      <c r="AC67" s="299">
        <v>333</v>
      </c>
      <c r="AD67" s="299">
        <v>1750</v>
      </c>
      <c r="AE67" s="299">
        <v>1348</v>
      </c>
      <c r="AF67" s="299">
        <v>1176</v>
      </c>
      <c r="AG67" s="299">
        <v>1176</v>
      </c>
      <c r="AH67" s="299">
        <v>1211</v>
      </c>
      <c r="AI67" s="299">
        <v>998</v>
      </c>
      <c r="AJ67" s="299">
        <v>694</v>
      </c>
      <c r="AK67" s="299">
        <v>597</v>
      </c>
      <c r="AL67" s="299">
        <v>453</v>
      </c>
      <c r="AM67" s="299">
        <v>318</v>
      </c>
      <c r="AN67" s="299">
        <v>232</v>
      </c>
      <c r="AO67" s="299">
        <v>132</v>
      </c>
      <c r="AP67" s="299">
        <v>71</v>
      </c>
      <c r="AQ67" s="299">
        <v>60</v>
      </c>
      <c r="AR67" s="299">
        <v>35</v>
      </c>
      <c r="AS67" s="299">
        <v>293</v>
      </c>
      <c r="AT67" s="299">
        <v>247</v>
      </c>
      <c r="AU67" s="299">
        <v>659</v>
      </c>
      <c r="AV67" s="299">
        <v>9334</v>
      </c>
      <c r="AW67" s="299">
        <v>966</v>
      </c>
      <c r="AX67" s="299">
        <v>827</v>
      </c>
      <c r="AY67" s="299">
        <v>4276</v>
      </c>
      <c r="AZ67" s="299">
        <v>840</v>
      </c>
      <c r="BA67" s="359" t="s">
        <v>72</v>
      </c>
      <c r="BB67" s="360" t="s">
        <v>970</v>
      </c>
      <c r="BC67" s="361" t="s">
        <v>971</v>
      </c>
    </row>
    <row r="68" spans="1:55" ht="16.5" thickBot="1" x14ac:dyDescent="0.35">
      <c r="A68" s="295">
        <v>220803</v>
      </c>
      <c r="B68" s="296" t="s">
        <v>204</v>
      </c>
      <c r="C68" s="296" t="s">
        <v>972</v>
      </c>
      <c r="D68" s="297" t="s">
        <v>973</v>
      </c>
      <c r="E68" s="298">
        <v>2.0730434782608698</v>
      </c>
      <c r="F68" s="358">
        <f t="shared" si="19"/>
        <v>473</v>
      </c>
      <c r="G68" s="446">
        <f t="shared" si="2"/>
        <v>52.642706131078221</v>
      </c>
      <c r="H68" s="447">
        <f t="shared" si="3"/>
        <v>57</v>
      </c>
      <c r="I68" s="448">
        <f t="shared" si="16"/>
        <v>30</v>
      </c>
      <c r="J68" s="299">
        <v>14</v>
      </c>
      <c r="K68" s="299">
        <v>11</v>
      </c>
      <c r="L68" s="299">
        <v>9</v>
      </c>
      <c r="M68" s="299">
        <v>10</v>
      </c>
      <c r="N68" s="299">
        <v>10</v>
      </c>
      <c r="O68" s="299">
        <v>10</v>
      </c>
      <c r="P68" s="299">
        <v>10</v>
      </c>
      <c r="Q68" s="299">
        <v>9</v>
      </c>
      <c r="R68" s="299">
        <v>10</v>
      </c>
      <c r="S68" s="299">
        <v>10</v>
      </c>
      <c r="T68" s="299">
        <v>10</v>
      </c>
      <c r="U68" s="299">
        <v>11</v>
      </c>
      <c r="V68" s="299">
        <v>9</v>
      </c>
      <c r="W68" s="299">
        <v>10</v>
      </c>
      <c r="X68" s="299">
        <v>10</v>
      </c>
      <c r="Y68" s="299">
        <v>10</v>
      </c>
      <c r="Z68" s="299">
        <v>9</v>
      </c>
      <c r="AA68" s="299">
        <v>9</v>
      </c>
      <c r="AB68" s="299">
        <v>9</v>
      </c>
      <c r="AC68" s="299">
        <v>9</v>
      </c>
      <c r="AD68" s="299">
        <v>47</v>
      </c>
      <c r="AE68" s="299">
        <v>36</v>
      </c>
      <c r="AF68" s="299">
        <v>31</v>
      </c>
      <c r="AG68" s="299">
        <v>31</v>
      </c>
      <c r="AH68" s="299">
        <v>32</v>
      </c>
      <c r="AI68" s="299">
        <v>27</v>
      </c>
      <c r="AJ68" s="299">
        <v>19</v>
      </c>
      <c r="AK68" s="299">
        <v>16</v>
      </c>
      <c r="AL68" s="299">
        <v>12</v>
      </c>
      <c r="AM68" s="299">
        <v>9</v>
      </c>
      <c r="AN68" s="299">
        <v>6</v>
      </c>
      <c r="AO68" s="299">
        <v>4</v>
      </c>
      <c r="AP68" s="299">
        <v>2</v>
      </c>
      <c r="AQ68" s="299">
        <v>2</v>
      </c>
      <c r="AR68" s="299">
        <v>1</v>
      </c>
      <c r="AS68" s="299">
        <v>8</v>
      </c>
      <c r="AT68" s="299">
        <v>7</v>
      </c>
      <c r="AU68" s="299">
        <v>18</v>
      </c>
      <c r="AV68" s="299">
        <v>249</v>
      </c>
      <c r="AW68" s="299">
        <v>26</v>
      </c>
      <c r="AX68" s="299">
        <v>22</v>
      </c>
      <c r="AY68" s="299">
        <v>114</v>
      </c>
      <c r="AZ68" s="299">
        <v>22</v>
      </c>
      <c r="BA68" s="359" t="s">
        <v>72</v>
      </c>
      <c r="BB68" s="360" t="s">
        <v>970</v>
      </c>
      <c r="BC68" s="361" t="s">
        <v>974</v>
      </c>
    </row>
    <row r="69" spans="1:55" ht="16.5" thickBot="1" x14ac:dyDescent="0.35">
      <c r="A69" s="295">
        <v>220803</v>
      </c>
      <c r="B69" s="296" t="s">
        <v>204</v>
      </c>
      <c r="C69" s="296" t="s">
        <v>975</v>
      </c>
      <c r="D69" s="297" t="s">
        <v>976</v>
      </c>
      <c r="E69" s="298">
        <v>4.1878260869565223</v>
      </c>
      <c r="F69" s="358">
        <f t="shared" si="19"/>
        <v>955</v>
      </c>
      <c r="G69" s="446">
        <f t="shared" si="2"/>
        <v>52.774869109947645</v>
      </c>
      <c r="H69" s="447">
        <f t="shared" si="3"/>
        <v>115</v>
      </c>
      <c r="I69" s="448">
        <f t="shared" si="16"/>
        <v>61</v>
      </c>
      <c r="J69" s="299">
        <v>29</v>
      </c>
      <c r="K69" s="299">
        <v>22</v>
      </c>
      <c r="L69" s="299">
        <v>19</v>
      </c>
      <c r="M69" s="299">
        <v>21</v>
      </c>
      <c r="N69" s="299">
        <v>20</v>
      </c>
      <c r="O69" s="299">
        <v>20</v>
      </c>
      <c r="P69" s="299">
        <v>20</v>
      </c>
      <c r="Q69" s="299">
        <v>19</v>
      </c>
      <c r="R69" s="299">
        <v>20</v>
      </c>
      <c r="S69" s="299">
        <v>21</v>
      </c>
      <c r="T69" s="299">
        <v>21</v>
      </c>
      <c r="U69" s="299">
        <v>21</v>
      </c>
      <c r="V69" s="299">
        <v>19</v>
      </c>
      <c r="W69" s="299">
        <v>20</v>
      </c>
      <c r="X69" s="299">
        <v>20</v>
      </c>
      <c r="Y69" s="299">
        <v>19</v>
      </c>
      <c r="Z69" s="299">
        <v>19</v>
      </c>
      <c r="AA69" s="299">
        <v>18</v>
      </c>
      <c r="AB69" s="299">
        <v>19</v>
      </c>
      <c r="AC69" s="299">
        <v>18</v>
      </c>
      <c r="AD69" s="299">
        <v>94</v>
      </c>
      <c r="AE69" s="299">
        <v>73</v>
      </c>
      <c r="AF69" s="299">
        <v>64</v>
      </c>
      <c r="AG69" s="299">
        <v>64</v>
      </c>
      <c r="AH69" s="299">
        <v>65</v>
      </c>
      <c r="AI69" s="299">
        <v>54</v>
      </c>
      <c r="AJ69" s="299">
        <v>37</v>
      </c>
      <c r="AK69" s="299">
        <v>32</v>
      </c>
      <c r="AL69" s="299">
        <v>24</v>
      </c>
      <c r="AM69" s="299">
        <v>17</v>
      </c>
      <c r="AN69" s="299">
        <v>12</v>
      </c>
      <c r="AO69" s="299">
        <v>7</v>
      </c>
      <c r="AP69" s="299">
        <v>4</v>
      </c>
      <c r="AQ69" s="299">
        <v>3</v>
      </c>
      <c r="AR69" s="299">
        <v>2</v>
      </c>
      <c r="AS69" s="299">
        <v>16</v>
      </c>
      <c r="AT69" s="299">
        <v>13</v>
      </c>
      <c r="AU69" s="299">
        <v>36</v>
      </c>
      <c r="AV69" s="299">
        <v>504</v>
      </c>
      <c r="AW69" s="299">
        <v>52</v>
      </c>
      <c r="AX69" s="299">
        <v>45</v>
      </c>
      <c r="AY69" s="299">
        <v>231</v>
      </c>
      <c r="AZ69" s="299">
        <v>45</v>
      </c>
      <c r="BA69" s="359" t="s">
        <v>72</v>
      </c>
      <c r="BB69" s="360" t="s">
        <v>970</v>
      </c>
      <c r="BC69" s="361" t="s">
        <v>977</v>
      </c>
    </row>
    <row r="70" spans="1:55" ht="16.5" thickBot="1" x14ac:dyDescent="0.35">
      <c r="A70" s="295">
        <v>220803</v>
      </c>
      <c r="B70" s="296" t="s">
        <v>204</v>
      </c>
      <c r="C70" s="296" t="s">
        <v>978</v>
      </c>
      <c r="D70" s="297" t="s">
        <v>979</v>
      </c>
      <c r="E70" s="298">
        <v>3.8330434782608696</v>
      </c>
      <c r="F70" s="358">
        <f t="shared" si="19"/>
        <v>876</v>
      </c>
      <c r="G70" s="446">
        <f t="shared" ref="G70:G110" si="20">+AV70*100/F70</f>
        <v>52.625570776255707</v>
      </c>
      <c r="H70" s="447">
        <f t="shared" si="3"/>
        <v>107</v>
      </c>
      <c r="I70" s="448">
        <f t="shared" si="16"/>
        <v>56</v>
      </c>
      <c r="J70" s="299">
        <v>27</v>
      </c>
      <c r="K70" s="299">
        <v>21</v>
      </c>
      <c r="L70" s="299">
        <v>17</v>
      </c>
      <c r="M70" s="299">
        <v>19</v>
      </c>
      <c r="N70" s="299">
        <v>18</v>
      </c>
      <c r="O70" s="299">
        <v>18</v>
      </c>
      <c r="P70" s="299">
        <v>18</v>
      </c>
      <c r="Q70" s="299">
        <v>18</v>
      </c>
      <c r="R70" s="299">
        <v>19</v>
      </c>
      <c r="S70" s="299">
        <v>19</v>
      </c>
      <c r="T70" s="299">
        <v>19</v>
      </c>
      <c r="U70" s="299">
        <v>20</v>
      </c>
      <c r="V70" s="299">
        <v>17</v>
      </c>
      <c r="W70" s="299">
        <v>19</v>
      </c>
      <c r="X70" s="299">
        <v>19</v>
      </c>
      <c r="Y70" s="299">
        <v>18</v>
      </c>
      <c r="Z70" s="299">
        <v>17</v>
      </c>
      <c r="AA70" s="299">
        <v>17</v>
      </c>
      <c r="AB70" s="299">
        <v>17</v>
      </c>
      <c r="AC70" s="299">
        <v>16</v>
      </c>
      <c r="AD70" s="299">
        <v>86</v>
      </c>
      <c r="AE70" s="299">
        <v>67</v>
      </c>
      <c r="AF70" s="299">
        <v>58</v>
      </c>
      <c r="AG70" s="299">
        <v>58</v>
      </c>
      <c r="AH70" s="299">
        <v>60</v>
      </c>
      <c r="AI70" s="299">
        <v>49</v>
      </c>
      <c r="AJ70" s="299">
        <v>34</v>
      </c>
      <c r="AK70" s="299">
        <v>29</v>
      </c>
      <c r="AL70" s="299">
        <v>22</v>
      </c>
      <c r="AM70" s="299">
        <v>16</v>
      </c>
      <c r="AN70" s="299">
        <v>11</v>
      </c>
      <c r="AO70" s="299">
        <v>7</v>
      </c>
      <c r="AP70" s="299">
        <v>3</v>
      </c>
      <c r="AQ70" s="299">
        <v>3</v>
      </c>
      <c r="AR70" s="299">
        <v>2</v>
      </c>
      <c r="AS70" s="299">
        <v>14</v>
      </c>
      <c r="AT70" s="299">
        <v>12</v>
      </c>
      <c r="AU70" s="299">
        <v>33</v>
      </c>
      <c r="AV70" s="299">
        <v>461</v>
      </c>
      <c r="AW70" s="299">
        <v>48</v>
      </c>
      <c r="AX70" s="299">
        <v>41</v>
      </c>
      <c r="AY70" s="299">
        <v>211</v>
      </c>
      <c r="AZ70" s="299">
        <v>41</v>
      </c>
      <c r="BA70" s="359" t="s">
        <v>72</v>
      </c>
      <c r="BB70" s="360" t="s">
        <v>970</v>
      </c>
      <c r="BC70" s="361" t="s">
        <v>980</v>
      </c>
    </row>
    <row r="71" spans="1:55" ht="16.5" thickBot="1" x14ac:dyDescent="0.35">
      <c r="A71" s="295">
        <v>220804</v>
      </c>
      <c r="B71" s="296" t="s">
        <v>204</v>
      </c>
      <c r="C71" s="296" t="s">
        <v>981</v>
      </c>
      <c r="D71" s="297" t="s">
        <v>982</v>
      </c>
      <c r="E71" s="298">
        <v>10.212173913043477</v>
      </c>
      <c r="F71" s="358">
        <f t="shared" si="19"/>
        <v>2335</v>
      </c>
      <c r="G71" s="446">
        <f t="shared" si="20"/>
        <v>52.633832976445397</v>
      </c>
      <c r="H71" s="447">
        <f t="shared" ref="H71:H110" si="21">SUM(V71:AA71)</f>
        <v>281</v>
      </c>
      <c r="I71" s="448">
        <f t="shared" ref="I71:I110" si="22">ROUND((SUM(V71:AA71)*G71/100),0)</f>
        <v>148</v>
      </c>
      <c r="J71" s="299">
        <v>71</v>
      </c>
      <c r="K71" s="299">
        <v>55</v>
      </c>
      <c r="L71" s="299">
        <v>46</v>
      </c>
      <c r="M71" s="299">
        <v>51</v>
      </c>
      <c r="N71" s="299">
        <v>48</v>
      </c>
      <c r="O71" s="299">
        <v>49</v>
      </c>
      <c r="P71" s="299">
        <v>49</v>
      </c>
      <c r="Q71" s="299">
        <v>47</v>
      </c>
      <c r="R71" s="299">
        <v>50</v>
      </c>
      <c r="S71" s="299">
        <v>51</v>
      </c>
      <c r="T71" s="299">
        <v>51</v>
      </c>
      <c r="U71" s="299">
        <v>52</v>
      </c>
      <c r="V71" s="299">
        <v>45</v>
      </c>
      <c r="W71" s="299">
        <v>49</v>
      </c>
      <c r="X71" s="299">
        <v>50</v>
      </c>
      <c r="Y71" s="299">
        <v>47</v>
      </c>
      <c r="Z71" s="299">
        <v>46</v>
      </c>
      <c r="AA71" s="299">
        <v>44</v>
      </c>
      <c r="AB71" s="299">
        <v>47</v>
      </c>
      <c r="AC71" s="299">
        <v>44</v>
      </c>
      <c r="AD71" s="299">
        <v>230</v>
      </c>
      <c r="AE71" s="299">
        <v>178</v>
      </c>
      <c r="AF71" s="299">
        <v>155</v>
      </c>
      <c r="AG71" s="299">
        <v>155</v>
      </c>
      <c r="AH71" s="299">
        <v>159</v>
      </c>
      <c r="AI71" s="299">
        <v>131</v>
      </c>
      <c r="AJ71" s="299">
        <v>91</v>
      </c>
      <c r="AK71" s="299">
        <v>78</v>
      </c>
      <c r="AL71" s="299">
        <v>60</v>
      </c>
      <c r="AM71" s="299">
        <v>42</v>
      </c>
      <c r="AN71" s="299">
        <v>30</v>
      </c>
      <c r="AO71" s="299">
        <v>17</v>
      </c>
      <c r="AP71" s="299">
        <v>9</v>
      </c>
      <c r="AQ71" s="299">
        <v>8</v>
      </c>
      <c r="AR71" s="299">
        <v>5</v>
      </c>
      <c r="AS71" s="299">
        <v>38</v>
      </c>
      <c r="AT71" s="299">
        <v>33</v>
      </c>
      <c r="AU71" s="299">
        <v>87</v>
      </c>
      <c r="AV71" s="299">
        <v>1229</v>
      </c>
      <c r="AW71" s="299">
        <v>127</v>
      </c>
      <c r="AX71" s="299">
        <v>109</v>
      </c>
      <c r="AY71" s="299">
        <v>563</v>
      </c>
      <c r="AZ71" s="299">
        <v>110</v>
      </c>
      <c r="BA71" s="359" t="s">
        <v>72</v>
      </c>
      <c r="BB71" s="360" t="s">
        <v>970</v>
      </c>
      <c r="BC71" s="361" t="s">
        <v>983</v>
      </c>
    </row>
    <row r="72" spans="1:55" ht="16.5" thickBot="1" x14ac:dyDescent="0.35">
      <c r="A72" s="364">
        <v>220804</v>
      </c>
      <c r="B72" s="296" t="s">
        <v>204</v>
      </c>
      <c r="C72" s="296" t="s">
        <v>984</v>
      </c>
      <c r="D72" s="365" t="s">
        <v>985</v>
      </c>
      <c r="E72" s="298">
        <v>2.1426086956521742</v>
      </c>
      <c r="F72" s="358">
        <f t="shared" si="19"/>
        <v>490</v>
      </c>
      <c r="G72" s="446">
        <f t="shared" si="20"/>
        <v>52.653061224489797</v>
      </c>
      <c r="H72" s="447">
        <f t="shared" si="21"/>
        <v>58</v>
      </c>
      <c r="I72" s="448">
        <f t="shared" si="22"/>
        <v>31</v>
      </c>
      <c r="J72" s="299">
        <v>15</v>
      </c>
      <c r="K72" s="299">
        <v>12</v>
      </c>
      <c r="L72" s="299">
        <v>10</v>
      </c>
      <c r="M72" s="299">
        <v>11</v>
      </c>
      <c r="N72" s="299">
        <v>10</v>
      </c>
      <c r="O72" s="299">
        <v>10</v>
      </c>
      <c r="P72" s="299">
        <v>10</v>
      </c>
      <c r="Q72" s="299">
        <v>10</v>
      </c>
      <c r="R72" s="299">
        <v>10</v>
      </c>
      <c r="S72" s="299">
        <v>11</v>
      </c>
      <c r="T72" s="299">
        <v>11</v>
      </c>
      <c r="U72" s="299">
        <v>11</v>
      </c>
      <c r="V72" s="299">
        <v>9</v>
      </c>
      <c r="W72" s="299">
        <v>10</v>
      </c>
      <c r="X72" s="299">
        <v>10</v>
      </c>
      <c r="Y72" s="299">
        <v>10</v>
      </c>
      <c r="Z72" s="299">
        <v>10</v>
      </c>
      <c r="AA72" s="299">
        <v>9</v>
      </c>
      <c r="AB72" s="299">
        <v>10</v>
      </c>
      <c r="AC72" s="299">
        <v>9</v>
      </c>
      <c r="AD72" s="299">
        <v>48</v>
      </c>
      <c r="AE72" s="299">
        <v>37</v>
      </c>
      <c r="AF72" s="299">
        <v>33</v>
      </c>
      <c r="AG72" s="299">
        <v>33</v>
      </c>
      <c r="AH72" s="299">
        <v>33</v>
      </c>
      <c r="AI72" s="299">
        <v>28</v>
      </c>
      <c r="AJ72" s="299">
        <v>19</v>
      </c>
      <c r="AK72" s="299">
        <v>16</v>
      </c>
      <c r="AL72" s="299">
        <v>12</v>
      </c>
      <c r="AM72" s="299">
        <v>9</v>
      </c>
      <c r="AN72" s="299">
        <v>6</v>
      </c>
      <c r="AO72" s="299">
        <v>4</v>
      </c>
      <c r="AP72" s="299">
        <v>2</v>
      </c>
      <c r="AQ72" s="299">
        <v>2</v>
      </c>
      <c r="AR72" s="299">
        <v>1</v>
      </c>
      <c r="AS72" s="299">
        <v>8</v>
      </c>
      <c r="AT72" s="299">
        <v>7</v>
      </c>
      <c r="AU72" s="299">
        <v>18</v>
      </c>
      <c r="AV72" s="299">
        <v>258</v>
      </c>
      <c r="AW72" s="299">
        <v>27</v>
      </c>
      <c r="AX72" s="299">
        <v>23</v>
      </c>
      <c r="AY72" s="299">
        <v>118</v>
      </c>
      <c r="AZ72" s="299">
        <v>23</v>
      </c>
      <c r="BA72" s="359" t="s">
        <v>72</v>
      </c>
      <c r="BB72" s="360" t="s">
        <v>970</v>
      </c>
      <c r="BC72" s="361" t="s">
        <v>986</v>
      </c>
    </row>
    <row r="73" spans="1:55" ht="16.5" thickBot="1" x14ac:dyDescent="0.35">
      <c r="A73" s="355"/>
      <c r="B73" s="353"/>
      <c r="C73" s="353"/>
      <c r="D73" s="353" t="s">
        <v>1348</v>
      </c>
      <c r="E73" s="353"/>
      <c r="F73" s="356">
        <f>SUM(F74:F80)</f>
        <v>32070</v>
      </c>
      <c r="G73" s="446">
        <f t="shared" si="20"/>
        <v>47.94200187090739</v>
      </c>
      <c r="H73" s="447">
        <f t="shared" si="21"/>
        <v>3507</v>
      </c>
      <c r="I73" s="448">
        <f t="shared" si="22"/>
        <v>1681</v>
      </c>
      <c r="J73" s="356">
        <f t="shared" ref="J73:AZ73" si="23">SUM(J74:J80)</f>
        <v>617</v>
      </c>
      <c r="K73" s="356">
        <f t="shared" si="23"/>
        <v>655</v>
      </c>
      <c r="L73" s="356">
        <f t="shared" si="23"/>
        <v>670</v>
      </c>
      <c r="M73" s="356">
        <f t="shared" si="23"/>
        <v>712</v>
      </c>
      <c r="N73" s="356">
        <f t="shared" si="23"/>
        <v>667</v>
      </c>
      <c r="O73" s="356">
        <f t="shared" si="23"/>
        <v>680</v>
      </c>
      <c r="P73" s="356">
        <f t="shared" si="23"/>
        <v>658</v>
      </c>
      <c r="Q73" s="356">
        <f t="shared" si="23"/>
        <v>668</v>
      </c>
      <c r="R73" s="356">
        <f t="shared" si="23"/>
        <v>657</v>
      </c>
      <c r="S73" s="356">
        <f t="shared" si="23"/>
        <v>667</v>
      </c>
      <c r="T73" s="356">
        <f t="shared" si="23"/>
        <v>667</v>
      </c>
      <c r="U73" s="356">
        <f t="shared" si="23"/>
        <v>629</v>
      </c>
      <c r="V73" s="356">
        <f t="shared" si="23"/>
        <v>612</v>
      </c>
      <c r="W73" s="356">
        <f t="shared" si="23"/>
        <v>601</v>
      </c>
      <c r="X73" s="356">
        <f t="shared" si="23"/>
        <v>604</v>
      </c>
      <c r="Y73" s="356">
        <f t="shared" si="23"/>
        <v>598</v>
      </c>
      <c r="Z73" s="356">
        <f t="shared" si="23"/>
        <v>560</v>
      </c>
      <c r="AA73" s="356">
        <f t="shared" si="23"/>
        <v>532</v>
      </c>
      <c r="AB73" s="356">
        <f t="shared" si="23"/>
        <v>550</v>
      </c>
      <c r="AC73" s="356">
        <f t="shared" si="23"/>
        <v>563</v>
      </c>
      <c r="AD73" s="356">
        <f t="shared" si="23"/>
        <v>2700</v>
      </c>
      <c r="AE73" s="356">
        <f t="shared" si="23"/>
        <v>2433</v>
      </c>
      <c r="AF73" s="356">
        <f t="shared" si="23"/>
        <v>2137</v>
      </c>
      <c r="AG73" s="356">
        <f t="shared" si="23"/>
        <v>2297</v>
      </c>
      <c r="AH73" s="356">
        <f t="shared" si="23"/>
        <v>2231</v>
      </c>
      <c r="AI73" s="356">
        <f t="shared" si="23"/>
        <v>1930</v>
      </c>
      <c r="AJ73" s="356">
        <f t="shared" si="23"/>
        <v>1600</v>
      </c>
      <c r="AK73" s="356">
        <f t="shared" si="23"/>
        <v>1342</v>
      </c>
      <c r="AL73" s="356">
        <f t="shared" si="23"/>
        <v>1051</v>
      </c>
      <c r="AM73" s="356">
        <f t="shared" si="23"/>
        <v>727</v>
      </c>
      <c r="AN73" s="356">
        <f t="shared" si="23"/>
        <v>484</v>
      </c>
      <c r="AO73" s="356">
        <f t="shared" si="23"/>
        <v>271</v>
      </c>
      <c r="AP73" s="356">
        <f t="shared" si="23"/>
        <v>173</v>
      </c>
      <c r="AQ73" s="356">
        <f t="shared" si="23"/>
        <v>127</v>
      </c>
      <c r="AR73" s="356">
        <f t="shared" si="23"/>
        <v>45</v>
      </c>
      <c r="AS73" s="356">
        <f t="shared" si="23"/>
        <v>301</v>
      </c>
      <c r="AT73" s="356">
        <f t="shared" si="23"/>
        <v>317</v>
      </c>
      <c r="AU73" s="356">
        <f t="shared" si="23"/>
        <v>753</v>
      </c>
      <c r="AV73" s="356">
        <f t="shared" si="23"/>
        <v>15375</v>
      </c>
      <c r="AW73" s="356">
        <f t="shared" si="23"/>
        <v>1575</v>
      </c>
      <c r="AX73" s="356">
        <f t="shared" si="23"/>
        <v>1361</v>
      </c>
      <c r="AY73" s="356">
        <f t="shared" si="23"/>
        <v>6497</v>
      </c>
      <c r="AZ73" s="356">
        <f t="shared" si="23"/>
        <v>1027</v>
      </c>
      <c r="BA73" s="353"/>
      <c r="BB73" s="353"/>
      <c r="BC73" s="354"/>
    </row>
    <row r="74" spans="1:55" ht="16.5" thickBot="1" x14ac:dyDescent="0.35">
      <c r="A74" s="295">
        <v>220804</v>
      </c>
      <c r="B74" s="296" t="s">
        <v>272</v>
      </c>
      <c r="C74" s="296" t="s">
        <v>987</v>
      </c>
      <c r="D74" s="297" t="s">
        <v>988</v>
      </c>
      <c r="E74" s="298">
        <v>49.934608468203365</v>
      </c>
      <c r="F74" s="358">
        <v>24096</v>
      </c>
      <c r="G74" s="446">
        <f t="shared" si="20"/>
        <v>47.937416998671978</v>
      </c>
      <c r="H74" s="447">
        <f t="shared" si="21"/>
        <v>2635</v>
      </c>
      <c r="I74" s="448">
        <f t="shared" si="22"/>
        <v>1263</v>
      </c>
      <c r="J74" s="299">
        <v>463</v>
      </c>
      <c r="K74" s="299">
        <v>491</v>
      </c>
      <c r="L74" s="299">
        <v>503</v>
      </c>
      <c r="M74" s="299">
        <v>535</v>
      </c>
      <c r="N74" s="299">
        <v>502</v>
      </c>
      <c r="O74" s="299">
        <v>512</v>
      </c>
      <c r="P74" s="299">
        <v>494</v>
      </c>
      <c r="Q74" s="299">
        <v>502</v>
      </c>
      <c r="R74" s="299">
        <v>493</v>
      </c>
      <c r="S74" s="299">
        <v>502</v>
      </c>
      <c r="T74" s="299">
        <v>502</v>
      </c>
      <c r="U74" s="299">
        <v>472</v>
      </c>
      <c r="V74" s="299">
        <v>462</v>
      </c>
      <c r="W74" s="299">
        <v>451</v>
      </c>
      <c r="X74" s="299">
        <v>454</v>
      </c>
      <c r="Y74" s="299">
        <v>449</v>
      </c>
      <c r="Z74" s="299">
        <v>421</v>
      </c>
      <c r="AA74" s="299">
        <v>398</v>
      </c>
      <c r="AB74" s="299">
        <v>413</v>
      </c>
      <c r="AC74" s="299">
        <v>422</v>
      </c>
      <c r="AD74" s="299">
        <v>2029</v>
      </c>
      <c r="AE74" s="299">
        <v>1827</v>
      </c>
      <c r="AF74" s="299">
        <v>1606</v>
      </c>
      <c r="AG74" s="299">
        <v>1725</v>
      </c>
      <c r="AH74" s="299">
        <v>1676</v>
      </c>
      <c r="AI74" s="299">
        <v>1451</v>
      </c>
      <c r="AJ74" s="299">
        <v>1202</v>
      </c>
      <c r="AK74" s="299">
        <v>1009</v>
      </c>
      <c r="AL74" s="299">
        <v>790</v>
      </c>
      <c r="AM74" s="299">
        <v>546</v>
      </c>
      <c r="AN74" s="299">
        <v>364</v>
      </c>
      <c r="AO74" s="299">
        <v>204</v>
      </c>
      <c r="AP74" s="299">
        <v>130</v>
      </c>
      <c r="AQ74" s="299">
        <v>96</v>
      </c>
      <c r="AR74" s="299">
        <v>33</v>
      </c>
      <c r="AS74" s="299">
        <v>226</v>
      </c>
      <c r="AT74" s="299">
        <v>238</v>
      </c>
      <c r="AU74" s="299">
        <v>566</v>
      </c>
      <c r="AV74" s="299">
        <v>11551</v>
      </c>
      <c r="AW74" s="299">
        <v>1182</v>
      </c>
      <c r="AX74" s="299">
        <v>1021</v>
      </c>
      <c r="AY74" s="299">
        <v>4882</v>
      </c>
      <c r="AZ74" s="299">
        <v>770</v>
      </c>
      <c r="BA74" s="359" t="s">
        <v>72</v>
      </c>
      <c r="BB74" s="360" t="s">
        <v>75</v>
      </c>
      <c r="BC74" s="361" t="s">
        <v>989</v>
      </c>
    </row>
    <row r="75" spans="1:55" ht="16.5" thickBot="1" x14ac:dyDescent="0.35">
      <c r="A75" s="295">
        <v>220804</v>
      </c>
      <c r="B75" s="296" t="s">
        <v>204</v>
      </c>
      <c r="C75" s="296" t="s">
        <v>990</v>
      </c>
      <c r="D75" s="297" t="s">
        <v>991</v>
      </c>
      <c r="E75" s="298">
        <v>3.9500572175903219</v>
      </c>
      <c r="F75" s="358">
        <v>1908</v>
      </c>
      <c r="G75" s="446">
        <f t="shared" si="20"/>
        <v>47.903563941299794</v>
      </c>
      <c r="H75" s="447">
        <f t="shared" si="21"/>
        <v>209</v>
      </c>
      <c r="I75" s="448">
        <f t="shared" si="22"/>
        <v>100</v>
      </c>
      <c r="J75" s="299">
        <v>37</v>
      </c>
      <c r="K75" s="299">
        <v>39</v>
      </c>
      <c r="L75" s="299">
        <v>40</v>
      </c>
      <c r="M75" s="299">
        <v>42</v>
      </c>
      <c r="N75" s="299">
        <v>40</v>
      </c>
      <c r="O75" s="299">
        <v>40</v>
      </c>
      <c r="P75" s="299">
        <v>39</v>
      </c>
      <c r="Q75" s="299">
        <v>40</v>
      </c>
      <c r="R75" s="299">
        <v>39</v>
      </c>
      <c r="S75" s="299">
        <v>40</v>
      </c>
      <c r="T75" s="299">
        <v>40</v>
      </c>
      <c r="U75" s="299">
        <v>37</v>
      </c>
      <c r="V75" s="299">
        <v>36</v>
      </c>
      <c r="W75" s="299">
        <v>36</v>
      </c>
      <c r="X75" s="299">
        <v>36</v>
      </c>
      <c r="Y75" s="299">
        <v>36</v>
      </c>
      <c r="Z75" s="299">
        <v>33</v>
      </c>
      <c r="AA75" s="299">
        <v>32</v>
      </c>
      <c r="AB75" s="299">
        <v>33</v>
      </c>
      <c r="AC75" s="299">
        <v>33</v>
      </c>
      <c r="AD75" s="299">
        <v>160</v>
      </c>
      <c r="AE75" s="299">
        <v>145</v>
      </c>
      <c r="AF75" s="299">
        <v>127</v>
      </c>
      <c r="AG75" s="299">
        <v>137</v>
      </c>
      <c r="AH75" s="299">
        <v>133</v>
      </c>
      <c r="AI75" s="299">
        <v>115</v>
      </c>
      <c r="AJ75" s="299">
        <v>95</v>
      </c>
      <c r="AK75" s="299">
        <v>80</v>
      </c>
      <c r="AL75" s="299">
        <v>62</v>
      </c>
      <c r="AM75" s="299">
        <v>43</v>
      </c>
      <c r="AN75" s="299">
        <v>29</v>
      </c>
      <c r="AO75" s="299">
        <v>16</v>
      </c>
      <c r="AP75" s="299">
        <v>10</v>
      </c>
      <c r="AQ75" s="299">
        <v>8</v>
      </c>
      <c r="AR75" s="299">
        <v>3</v>
      </c>
      <c r="AS75" s="299">
        <v>18</v>
      </c>
      <c r="AT75" s="299">
        <v>19</v>
      </c>
      <c r="AU75" s="299">
        <v>45</v>
      </c>
      <c r="AV75" s="299">
        <v>914</v>
      </c>
      <c r="AW75" s="299">
        <v>94</v>
      </c>
      <c r="AX75" s="299">
        <v>81</v>
      </c>
      <c r="AY75" s="299">
        <v>386</v>
      </c>
      <c r="AZ75" s="299">
        <v>61</v>
      </c>
      <c r="BA75" s="359" t="s">
        <v>72</v>
      </c>
      <c r="BB75" s="360" t="s">
        <v>75</v>
      </c>
      <c r="BC75" s="361" t="s">
        <v>992</v>
      </c>
    </row>
    <row r="76" spans="1:55" ht="16.5" thickBot="1" x14ac:dyDescent="0.35">
      <c r="A76" s="295">
        <v>220804</v>
      </c>
      <c r="B76" s="296" t="s">
        <v>204</v>
      </c>
      <c r="C76" s="296" t="s">
        <v>993</v>
      </c>
      <c r="D76" s="297" t="s">
        <v>994</v>
      </c>
      <c r="E76" s="298">
        <v>4.82058198463299</v>
      </c>
      <c r="F76" s="358">
        <v>2327</v>
      </c>
      <c r="G76" s="446">
        <f t="shared" si="20"/>
        <v>47.915771379458533</v>
      </c>
      <c r="H76" s="447">
        <f t="shared" si="21"/>
        <v>255</v>
      </c>
      <c r="I76" s="448">
        <f t="shared" si="22"/>
        <v>122</v>
      </c>
      <c r="J76" s="299">
        <v>45</v>
      </c>
      <c r="K76" s="299">
        <v>48</v>
      </c>
      <c r="L76" s="299">
        <v>49</v>
      </c>
      <c r="M76" s="299">
        <v>52</v>
      </c>
      <c r="N76" s="299">
        <v>48</v>
      </c>
      <c r="O76" s="299">
        <v>49</v>
      </c>
      <c r="P76" s="299">
        <v>48</v>
      </c>
      <c r="Q76" s="299">
        <v>48</v>
      </c>
      <c r="R76" s="299">
        <v>48</v>
      </c>
      <c r="S76" s="299">
        <v>48</v>
      </c>
      <c r="T76" s="299">
        <v>48</v>
      </c>
      <c r="U76" s="299">
        <v>46</v>
      </c>
      <c r="V76" s="299">
        <v>44</v>
      </c>
      <c r="W76" s="299">
        <v>44</v>
      </c>
      <c r="X76" s="299">
        <v>44</v>
      </c>
      <c r="Y76" s="299">
        <v>43</v>
      </c>
      <c r="Z76" s="299">
        <v>41</v>
      </c>
      <c r="AA76" s="299">
        <v>39</v>
      </c>
      <c r="AB76" s="299">
        <v>40</v>
      </c>
      <c r="AC76" s="299">
        <v>41</v>
      </c>
      <c r="AD76" s="299">
        <v>196</v>
      </c>
      <c r="AE76" s="299">
        <v>176</v>
      </c>
      <c r="AF76" s="299">
        <v>155</v>
      </c>
      <c r="AG76" s="299">
        <v>167</v>
      </c>
      <c r="AH76" s="299">
        <v>162</v>
      </c>
      <c r="AI76" s="299">
        <v>140</v>
      </c>
      <c r="AJ76" s="299">
        <v>116</v>
      </c>
      <c r="AK76" s="299">
        <v>97</v>
      </c>
      <c r="AL76" s="299">
        <v>76</v>
      </c>
      <c r="AM76" s="299">
        <v>53</v>
      </c>
      <c r="AN76" s="299">
        <v>35</v>
      </c>
      <c r="AO76" s="299">
        <v>20</v>
      </c>
      <c r="AP76" s="299">
        <v>12</v>
      </c>
      <c r="AQ76" s="299">
        <v>9</v>
      </c>
      <c r="AR76" s="299">
        <v>3</v>
      </c>
      <c r="AS76" s="299">
        <v>22</v>
      </c>
      <c r="AT76" s="299">
        <v>23</v>
      </c>
      <c r="AU76" s="299">
        <v>55</v>
      </c>
      <c r="AV76" s="299">
        <v>1115</v>
      </c>
      <c r="AW76" s="299">
        <v>114</v>
      </c>
      <c r="AX76" s="299">
        <v>99</v>
      </c>
      <c r="AY76" s="299">
        <v>471</v>
      </c>
      <c r="AZ76" s="299">
        <v>75</v>
      </c>
      <c r="BA76" s="359" t="s">
        <v>72</v>
      </c>
      <c r="BB76" s="360" t="s">
        <v>75</v>
      </c>
      <c r="BC76" s="361" t="s">
        <v>995</v>
      </c>
    </row>
    <row r="77" spans="1:55" ht="16.5" thickBot="1" x14ac:dyDescent="0.35">
      <c r="A77" s="295">
        <v>220804</v>
      </c>
      <c r="B77" s="296" t="s">
        <v>204</v>
      </c>
      <c r="C77" s="296" t="s">
        <v>996</v>
      </c>
      <c r="D77" s="297" t="s">
        <v>997</v>
      </c>
      <c r="E77" s="298">
        <v>1.007438286741867</v>
      </c>
      <c r="F77" s="358">
        <v>484</v>
      </c>
      <c r="G77" s="446">
        <f t="shared" si="20"/>
        <v>48.140495867768593</v>
      </c>
      <c r="H77" s="447">
        <f t="shared" si="21"/>
        <v>52</v>
      </c>
      <c r="I77" s="448">
        <f t="shared" si="22"/>
        <v>25</v>
      </c>
      <c r="J77" s="299">
        <v>9</v>
      </c>
      <c r="K77" s="299">
        <v>10</v>
      </c>
      <c r="L77" s="299">
        <v>10</v>
      </c>
      <c r="M77" s="299">
        <v>11</v>
      </c>
      <c r="N77" s="299">
        <v>10</v>
      </c>
      <c r="O77" s="299">
        <v>10</v>
      </c>
      <c r="P77" s="299">
        <v>10</v>
      </c>
      <c r="Q77" s="299">
        <v>10</v>
      </c>
      <c r="R77" s="299">
        <v>10</v>
      </c>
      <c r="S77" s="299">
        <v>10</v>
      </c>
      <c r="T77" s="299">
        <v>10</v>
      </c>
      <c r="U77" s="299">
        <v>10</v>
      </c>
      <c r="V77" s="299">
        <v>9</v>
      </c>
      <c r="W77" s="299">
        <v>9</v>
      </c>
      <c r="X77" s="299">
        <v>9</v>
      </c>
      <c r="Y77" s="299">
        <v>9</v>
      </c>
      <c r="Z77" s="299">
        <v>8</v>
      </c>
      <c r="AA77" s="299">
        <v>8</v>
      </c>
      <c r="AB77" s="299">
        <v>8</v>
      </c>
      <c r="AC77" s="299">
        <v>9</v>
      </c>
      <c r="AD77" s="299">
        <v>41</v>
      </c>
      <c r="AE77" s="299">
        <v>37</v>
      </c>
      <c r="AF77" s="299">
        <v>32</v>
      </c>
      <c r="AG77" s="299">
        <v>35</v>
      </c>
      <c r="AH77" s="299">
        <v>34</v>
      </c>
      <c r="AI77" s="299">
        <v>29</v>
      </c>
      <c r="AJ77" s="299">
        <v>24</v>
      </c>
      <c r="AK77" s="299">
        <v>20</v>
      </c>
      <c r="AL77" s="299">
        <v>16</v>
      </c>
      <c r="AM77" s="299">
        <v>11</v>
      </c>
      <c r="AN77" s="299">
        <v>7</v>
      </c>
      <c r="AO77" s="299">
        <v>4</v>
      </c>
      <c r="AP77" s="299">
        <v>3</v>
      </c>
      <c r="AQ77" s="299">
        <v>2</v>
      </c>
      <c r="AR77" s="299">
        <v>1</v>
      </c>
      <c r="AS77" s="299">
        <v>5</v>
      </c>
      <c r="AT77" s="299">
        <v>5</v>
      </c>
      <c r="AU77" s="299">
        <v>11</v>
      </c>
      <c r="AV77" s="299">
        <v>233</v>
      </c>
      <c r="AW77" s="299">
        <v>24</v>
      </c>
      <c r="AX77" s="299">
        <v>21</v>
      </c>
      <c r="AY77" s="299">
        <v>98</v>
      </c>
      <c r="AZ77" s="299">
        <v>16</v>
      </c>
      <c r="BA77" s="359" t="s">
        <v>72</v>
      </c>
      <c r="BB77" s="360" t="s">
        <v>75</v>
      </c>
      <c r="BC77" s="361" t="s">
        <v>998</v>
      </c>
    </row>
    <row r="78" spans="1:55" ht="16.5" thickBot="1" x14ac:dyDescent="0.35">
      <c r="A78" s="295">
        <v>220804</v>
      </c>
      <c r="B78" s="296" t="s">
        <v>204</v>
      </c>
      <c r="C78" s="296" t="s">
        <v>1006</v>
      </c>
      <c r="D78" s="297" t="s">
        <v>1007</v>
      </c>
      <c r="E78" s="298">
        <v>0.69682851070786334</v>
      </c>
      <c r="F78" s="358">
        <v>335</v>
      </c>
      <c r="G78" s="446">
        <f t="shared" si="20"/>
        <v>48.059701492537314</v>
      </c>
      <c r="H78" s="447">
        <f t="shared" si="21"/>
        <v>36</v>
      </c>
      <c r="I78" s="448">
        <f t="shared" si="22"/>
        <v>17</v>
      </c>
      <c r="J78" s="299">
        <v>6</v>
      </c>
      <c r="K78" s="299">
        <v>7</v>
      </c>
      <c r="L78" s="299">
        <v>7</v>
      </c>
      <c r="M78" s="299">
        <v>7</v>
      </c>
      <c r="N78" s="299">
        <v>7</v>
      </c>
      <c r="O78" s="299">
        <v>7</v>
      </c>
      <c r="P78" s="299">
        <v>7</v>
      </c>
      <c r="Q78" s="299">
        <v>7</v>
      </c>
      <c r="R78" s="299">
        <v>7</v>
      </c>
      <c r="S78" s="299">
        <v>7</v>
      </c>
      <c r="T78" s="299">
        <v>7</v>
      </c>
      <c r="U78" s="299">
        <v>7</v>
      </c>
      <c r="V78" s="299">
        <v>6</v>
      </c>
      <c r="W78" s="299">
        <v>6</v>
      </c>
      <c r="X78" s="299">
        <v>6</v>
      </c>
      <c r="Y78" s="299">
        <v>6</v>
      </c>
      <c r="Z78" s="299">
        <v>6</v>
      </c>
      <c r="AA78" s="299">
        <v>6</v>
      </c>
      <c r="AB78" s="299">
        <v>6</v>
      </c>
      <c r="AC78" s="299">
        <v>6</v>
      </c>
      <c r="AD78" s="299">
        <v>28</v>
      </c>
      <c r="AE78" s="299">
        <v>26</v>
      </c>
      <c r="AF78" s="299">
        <v>22</v>
      </c>
      <c r="AG78" s="299">
        <v>24</v>
      </c>
      <c r="AH78" s="299">
        <v>23</v>
      </c>
      <c r="AI78" s="299">
        <v>20</v>
      </c>
      <c r="AJ78" s="299">
        <v>17</v>
      </c>
      <c r="AK78" s="299">
        <v>14</v>
      </c>
      <c r="AL78" s="299">
        <v>11</v>
      </c>
      <c r="AM78" s="299">
        <v>8</v>
      </c>
      <c r="AN78" s="299">
        <v>5</v>
      </c>
      <c r="AO78" s="299">
        <v>3</v>
      </c>
      <c r="AP78" s="299">
        <v>2</v>
      </c>
      <c r="AQ78" s="299">
        <v>1</v>
      </c>
      <c r="AR78" s="299">
        <v>0</v>
      </c>
      <c r="AS78" s="299">
        <v>3</v>
      </c>
      <c r="AT78" s="299">
        <v>3</v>
      </c>
      <c r="AU78" s="299">
        <v>8</v>
      </c>
      <c r="AV78" s="299">
        <v>161</v>
      </c>
      <c r="AW78" s="299">
        <v>17</v>
      </c>
      <c r="AX78" s="299">
        <v>14</v>
      </c>
      <c r="AY78" s="299">
        <v>68</v>
      </c>
      <c r="AZ78" s="299">
        <v>11</v>
      </c>
      <c r="BA78" s="359" t="s">
        <v>72</v>
      </c>
      <c r="BB78" s="360" t="s">
        <v>75</v>
      </c>
      <c r="BC78" s="361" t="s">
        <v>1008</v>
      </c>
    </row>
    <row r="79" spans="1:55" ht="16.5" thickBot="1" x14ac:dyDescent="0.35">
      <c r="A79" s="295">
        <v>220804</v>
      </c>
      <c r="B79" s="296" t="s">
        <v>204</v>
      </c>
      <c r="C79" s="296" t="s">
        <v>1009</v>
      </c>
      <c r="D79" s="297" t="s">
        <v>1010</v>
      </c>
      <c r="E79" s="298">
        <v>2.3213993787804479</v>
      </c>
      <c r="F79" s="358">
        <v>1119</v>
      </c>
      <c r="G79" s="446">
        <f t="shared" si="20"/>
        <v>47.989276139410187</v>
      </c>
      <c r="H79" s="447">
        <f t="shared" si="21"/>
        <v>123</v>
      </c>
      <c r="I79" s="448">
        <f t="shared" si="22"/>
        <v>59</v>
      </c>
      <c r="J79" s="299">
        <v>22</v>
      </c>
      <c r="K79" s="299">
        <v>23</v>
      </c>
      <c r="L79" s="299">
        <v>23</v>
      </c>
      <c r="M79" s="299">
        <v>25</v>
      </c>
      <c r="N79" s="299">
        <v>23</v>
      </c>
      <c r="O79" s="299">
        <v>24</v>
      </c>
      <c r="P79" s="299">
        <v>23</v>
      </c>
      <c r="Q79" s="299">
        <v>23</v>
      </c>
      <c r="R79" s="299">
        <v>23</v>
      </c>
      <c r="S79" s="299">
        <v>23</v>
      </c>
      <c r="T79" s="299">
        <v>23</v>
      </c>
      <c r="U79" s="299">
        <v>22</v>
      </c>
      <c r="V79" s="299">
        <v>21</v>
      </c>
      <c r="W79" s="299">
        <v>21</v>
      </c>
      <c r="X79" s="299">
        <v>21</v>
      </c>
      <c r="Y79" s="299">
        <v>21</v>
      </c>
      <c r="Z79" s="299">
        <v>20</v>
      </c>
      <c r="AA79" s="299">
        <v>19</v>
      </c>
      <c r="AB79" s="299">
        <v>19</v>
      </c>
      <c r="AC79" s="299">
        <v>20</v>
      </c>
      <c r="AD79" s="299">
        <v>94</v>
      </c>
      <c r="AE79" s="299">
        <v>85</v>
      </c>
      <c r="AF79" s="299">
        <v>75</v>
      </c>
      <c r="AG79" s="299">
        <v>80</v>
      </c>
      <c r="AH79" s="299">
        <v>78</v>
      </c>
      <c r="AI79" s="299">
        <v>67</v>
      </c>
      <c r="AJ79" s="299">
        <v>56</v>
      </c>
      <c r="AK79" s="299">
        <v>47</v>
      </c>
      <c r="AL79" s="299">
        <v>37</v>
      </c>
      <c r="AM79" s="299">
        <v>25</v>
      </c>
      <c r="AN79" s="299">
        <v>17</v>
      </c>
      <c r="AO79" s="299">
        <v>9</v>
      </c>
      <c r="AP79" s="299">
        <v>6</v>
      </c>
      <c r="AQ79" s="299">
        <v>4</v>
      </c>
      <c r="AR79" s="299">
        <v>2</v>
      </c>
      <c r="AS79" s="299">
        <v>10</v>
      </c>
      <c r="AT79" s="299">
        <v>11</v>
      </c>
      <c r="AU79" s="299">
        <v>26</v>
      </c>
      <c r="AV79" s="299">
        <v>537</v>
      </c>
      <c r="AW79" s="299">
        <v>55</v>
      </c>
      <c r="AX79" s="299">
        <v>48</v>
      </c>
      <c r="AY79" s="299">
        <v>227</v>
      </c>
      <c r="AZ79" s="299">
        <v>36</v>
      </c>
      <c r="BA79" s="359" t="s">
        <v>72</v>
      </c>
      <c r="BB79" s="360" t="s">
        <v>75</v>
      </c>
      <c r="BC79" s="361" t="s">
        <v>1011</v>
      </c>
    </row>
    <row r="80" spans="1:55" ht="16.5" thickBot="1" x14ac:dyDescent="0.35">
      <c r="A80" s="295">
        <v>220804</v>
      </c>
      <c r="B80" s="296" t="s">
        <v>204</v>
      </c>
      <c r="C80" s="296" t="s">
        <v>1018</v>
      </c>
      <c r="D80" s="297" t="s">
        <v>1019</v>
      </c>
      <c r="E80" s="298">
        <v>3.7354912538826222</v>
      </c>
      <c r="F80" s="358">
        <v>1801</v>
      </c>
      <c r="G80" s="446">
        <f t="shared" si="20"/>
        <v>47.973348139922265</v>
      </c>
      <c r="H80" s="447">
        <f t="shared" si="21"/>
        <v>197</v>
      </c>
      <c r="I80" s="448">
        <f t="shared" si="22"/>
        <v>95</v>
      </c>
      <c r="J80" s="299">
        <v>35</v>
      </c>
      <c r="K80" s="299">
        <v>37</v>
      </c>
      <c r="L80" s="299">
        <v>38</v>
      </c>
      <c r="M80" s="299">
        <v>40</v>
      </c>
      <c r="N80" s="299">
        <v>37</v>
      </c>
      <c r="O80" s="299">
        <v>38</v>
      </c>
      <c r="P80" s="299">
        <v>37</v>
      </c>
      <c r="Q80" s="299">
        <v>38</v>
      </c>
      <c r="R80" s="299">
        <v>37</v>
      </c>
      <c r="S80" s="299">
        <v>37</v>
      </c>
      <c r="T80" s="299">
        <v>37</v>
      </c>
      <c r="U80" s="299">
        <v>35</v>
      </c>
      <c r="V80" s="299">
        <v>34</v>
      </c>
      <c r="W80" s="299">
        <v>34</v>
      </c>
      <c r="X80" s="299">
        <v>34</v>
      </c>
      <c r="Y80" s="299">
        <v>34</v>
      </c>
      <c r="Z80" s="299">
        <v>31</v>
      </c>
      <c r="AA80" s="299">
        <v>30</v>
      </c>
      <c r="AB80" s="299">
        <v>31</v>
      </c>
      <c r="AC80" s="299">
        <v>32</v>
      </c>
      <c r="AD80" s="299">
        <v>152</v>
      </c>
      <c r="AE80" s="299">
        <v>137</v>
      </c>
      <c r="AF80" s="299">
        <v>120</v>
      </c>
      <c r="AG80" s="299">
        <v>129</v>
      </c>
      <c r="AH80" s="299">
        <v>125</v>
      </c>
      <c r="AI80" s="299">
        <v>108</v>
      </c>
      <c r="AJ80" s="299">
        <v>90</v>
      </c>
      <c r="AK80" s="299">
        <v>75</v>
      </c>
      <c r="AL80" s="299">
        <v>59</v>
      </c>
      <c r="AM80" s="299">
        <v>41</v>
      </c>
      <c r="AN80" s="299">
        <v>27</v>
      </c>
      <c r="AO80" s="299">
        <v>15</v>
      </c>
      <c r="AP80" s="299">
        <v>10</v>
      </c>
      <c r="AQ80" s="299">
        <v>7</v>
      </c>
      <c r="AR80" s="299">
        <v>3</v>
      </c>
      <c r="AS80" s="299">
        <v>17</v>
      </c>
      <c r="AT80" s="299">
        <v>18</v>
      </c>
      <c r="AU80" s="299">
        <v>42</v>
      </c>
      <c r="AV80" s="299">
        <v>864</v>
      </c>
      <c r="AW80" s="299">
        <v>89</v>
      </c>
      <c r="AX80" s="299">
        <v>77</v>
      </c>
      <c r="AY80" s="299">
        <v>365</v>
      </c>
      <c r="AZ80" s="299">
        <v>58</v>
      </c>
      <c r="BA80" s="359" t="s">
        <v>72</v>
      </c>
      <c r="BB80" s="360" t="s">
        <v>75</v>
      </c>
      <c r="BC80" s="361" t="s">
        <v>1020</v>
      </c>
    </row>
    <row r="81" spans="1:67" s="352" customFormat="1" ht="16.5" thickBot="1" x14ac:dyDescent="0.35">
      <c r="A81" s="355"/>
      <c r="B81" s="353"/>
      <c r="C81" s="353"/>
      <c r="D81" s="353" t="s">
        <v>1349</v>
      </c>
      <c r="E81" s="353"/>
      <c r="F81" s="356">
        <f>+F82+F83</f>
        <v>3668</v>
      </c>
      <c r="G81" s="446">
        <f t="shared" si="20"/>
        <v>46.401308615049075</v>
      </c>
      <c r="H81" s="447">
        <f t="shared" si="21"/>
        <v>418</v>
      </c>
      <c r="I81" s="448">
        <f t="shared" si="22"/>
        <v>194</v>
      </c>
      <c r="J81" s="356">
        <f t="shared" ref="J81:AZ81" si="24">+J82+J83</f>
        <v>73</v>
      </c>
      <c r="K81" s="356">
        <f t="shared" si="24"/>
        <v>73</v>
      </c>
      <c r="L81" s="356">
        <f t="shared" si="24"/>
        <v>75</v>
      </c>
      <c r="M81" s="356">
        <f t="shared" si="24"/>
        <v>86</v>
      </c>
      <c r="N81" s="356">
        <f t="shared" si="24"/>
        <v>73</v>
      </c>
      <c r="O81" s="356">
        <f t="shared" si="24"/>
        <v>71</v>
      </c>
      <c r="P81" s="356">
        <f t="shared" si="24"/>
        <v>69</v>
      </c>
      <c r="Q81" s="356">
        <f t="shared" si="24"/>
        <v>74</v>
      </c>
      <c r="R81" s="356">
        <f t="shared" si="24"/>
        <v>58</v>
      </c>
      <c r="S81" s="356">
        <f t="shared" si="24"/>
        <v>64</v>
      </c>
      <c r="T81" s="356">
        <f t="shared" si="24"/>
        <v>76</v>
      </c>
      <c r="U81" s="356">
        <f t="shared" si="24"/>
        <v>71</v>
      </c>
      <c r="V81" s="356">
        <f t="shared" si="24"/>
        <v>67</v>
      </c>
      <c r="W81" s="356">
        <f t="shared" si="24"/>
        <v>63</v>
      </c>
      <c r="X81" s="356">
        <f t="shared" si="24"/>
        <v>67</v>
      </c>
      <c r="Y81" s="356">
        <f t="shared" si="24"/>
        <v>65</v>
      </c>
      <c r="Z81" s="356">
        <f t="shared" si="24"/>
        <v>80</v>
      </c>
      <c r="AA81" s="356">
        <f t="shared" si="24"/>
        <v>76</v>
      </c>
      <c r="AB81" s="356">
        <f t="shared" si="24"/>
        <v>61</v>
      </c>
      <c r="AC81" s="356">
        <f t="shared" si="24"/>
        <v>61</v>
      </c>
      <c r="AD81" s="356">
        <f t="shared" si="24"/>
        <v>333</v>
      </c>
      <c r="AE81" s="356">
        <f t="shared" si="24"/>
        <v>244</v>
      </c>
      <c r="AF81" s="356">
        <f t="shared" si="24"/>
        <v>245</v>
      </c>
      <c r="AG81" s="356">
        <f t="shared" si="24"/>
        <v>247</v>
      </c>
      <c r="AH81" s="356">
        <f t="shared" si="24"/>
        <v>239</v>
      </c>
      <c r="AI81" s="356">
        <f t="shared" si="24"/>
        <v>226</v>
      </c>
      <c r="AJ81" s="356">
        <f t="shared" si="24"/>
        <v>194</v>
      </c>
      <c r="AK81" s="356">
        <f t="shared" si="24"/>
        <v>159</v>
      </c>
      <c r="AL81" s="356">
        <f t="shared" si="24"/>
        <v>130</v>
      </c>
      <c r="AM81" s="356">
        <f t="shared" si="24"/>
        <v>107</v>
      </c>
      <c r="AN81" s="356">
        <f t="shared" si="24"/>
        <v>67</v>
      </c>
      <c r="AO81" s="356">
        <f t="shared" si="24"/>
        <v>32</v>
      </c>
      <c r="AP81" s="356">
        <f t="shared" si="24"/>
        <v>20</v>
      </c>
      <c r="AQ81" s="356">
        <f t="shared" si="24"/>
        <v>22</v>
      </c>
      <c r="AR81" s="356">
        <f t="shared" si="24"/>
        <v>6</v>
      </c>
      <c r="AS81" s="356">
        <f t="shared" si="24"/>
        <v>36</v>
      </c>
      <c r="AT81" s="356">
        <f t="shared" si="24"/>
        <v>37</v>
      </c>
      <c r="AU81" s="356">
        <f t="shared" si="24"/>
        <v>88</v>
      </c>
      <c r="AV81" s="356">
        <f t="shared" si="24"/>
        <v>1702</v>
      </c>
      <c r="AW81" s="356">
        <f t="shared" si="24"/>
        <v>183</v>
      </c>
      <c r="AX81" s="356">
        <f t="shared" si="24"/>
        <v>148</v>
      </c>
      <c r="AY81" s="356">
        <f t="shared" si="24"/>
        <v>700</v>
      </c>
      <c r="AZ81" s="356">
        <f t="shared" si="24"/>
        <v>104</v>
      </c>
      <c r="BA81" s="353"/>
      <c r="BB81" s="353"/>
      <c r="BC81" s="354"/>
    </row>
    <row r="82" spans="1:67" ht="16.5" thickBot="1" x14ac:dyDescent="0.35">
      <c r="A82" s="295">
        <v>220807</v>
      </c>
      <c r="B82" s="296" t="s">
        <v>191</v>
      </c>
      <c r="C82" s="296" t="s">
        <v>1049</v>
      </c>
      <c r="D82" s="297" t="s">
        <v>1050</v>
      </c>
      <c r="E82" s="298">
        <v>83.161416225257881</v>
      </c>
      <c r="F82" s="358">
        <v>3052</v>
      </c>
      <c r="G82" s="446">
        <f t="shared" si="20"/>
        <v>46.363040629095678</v>
      </c>
      <c r="H82" s="447">
        <f t="shared" si="21"/>
        <v>348</v>
      </c>
      <c r="I82" s="448">
        <f t="shared" si="22"/>
        <v>161</v>
      </c>
      <c r="J82" s="299">
        <v>61</v>
      </c>
      <c r="K82" s="299">
        <v>61</v>
      </c>
      <c r="L82" s="299">
        <v>62</v>
      </c>
      <c r="M82" s="299">
        <v>72</v>
      </c>
      <c r="N82" s="299">
        <v>61</v>
      </c>
      <c r="O82" s="299">
        <v>59</v>
      </c>
      <c r="P82" s="299">
        <v>57</v>
      </c>
      <c r="Q82" s="299">
        <v>62</v>
      </c>
      <c r="R82" s="299">
        <v>48</v>
      </c>
      <c r="S82" s="299">
        <v>53</v>
      </c>
      <c r="T82" s="299">
        <v>63</v>
      </c>
      <c r="U82" s="299">
        <v>59</v>
      </c>
      <c r="V82" s="299">
        <v>56</v>
      </c>
      <c r="W82" s="299">
        <v>52</v>
      </c>
      <c r="X82" s="299">
        <v>56</v>
      </c>
      <c r="Y82" s="299">
        <v>54</v>
      </c>
      <c r="Z82" s="299">
        <v>67</v>
      </c>
      <c r="AA82" s="299">
        <v>63</v>
      </c>
      <c r="AB82" s="299">
        <v>51</v>
      </c>
      <c r="AC82" s="299">
        <v>51</v>
      </c>
      <c r="AD82" s="299">
        <v>277</v>
      </c>
      <c r="AE82" s="299">
        <v>203</v>
      </c>
      <c r="AF82" s="299">
        <v>204</v>
      </c>
      <c r="AG82" s="299">
        <v>205</v>
      </c>
      <c r="AH82" s="299">
        <v>199</v>
      </c>
      <c r="AI82" s="299">
        <v>188</v>
      </c>
      <c r="AJ82" s="299">
        <v>161</v>
      </c>
      <c r="AK82" s="299">
        <v>132</v>
      </c>
      <c r="AL82" s="299">
        <v>108</v>
      </c>
      <c r="AM82" s="299">
        <v>89</v>
      </c>
      <c r="AN82" s="299">
        <v>56</v>
      </c>
      <c r="AO82" s="299">
        <v>27</v>
      </c>
      <c r="AP82" s="299">
        <v>17</v>
      </c>
      <c r="AQ82" s="299">
        <v>18</v>
      </c>
      <c r="AR82" s="299">
        <v>5</v>
      </c>
      <c r="AS82" s="299">
        <v>30</v>
      </c>
      <c r="AT82" s="299">
        <v>31</v>
      </c>
      <c r="AU82" s="299">
        <v>73</v>
      </c>
      <c r="AV82" s="299">
        <v>1415</v>
      </c>
      <c r="AW82" s="299">
        <v>152</v>
      </c>
      <c r="AX82" s="299">
        <v>123</v>
      </c>
      <c r="AY82" s="299">
        <v>582</v>
      </c>
      <c r="AZ82" s="299">
        <v>86</v>
      </c>
      <c r="BA82" s="359" t="s">
        <v>72</v>
      </c>
      <c r="BB82" s="360" t="s">
        <v>78</v>
      </c>
      <c r="BC82" s="361" t="s">
        <v>1051</v>
      </c>
    </row>
    <row r="83" spans="1:67" ht="16.5" thickBot="1" x14ac:dyDescent="0.35">
      <c r="A83" s="295">
        <v>220807</v>
      </c>
      <c r="B83" s="296" t="s">
        <v>204</v>
      </c>
      <c r="C83" s="296" t="s">
        <v>1052</v>
      </c>
      <c r="D83" s="297" t="s">
        <v>1053</v>
      </c>
      <c r="E83" s="298">
        <v>16.838583774742126</v>
      </c>
      <c r="F83" s="358">
        <v>616</v>
      </c>
      <c r="G83" s="446">
        <f t="shared" si="20"/>
        <v>46.590909090909093</v>
      </c>
      <c r="H83" s="447">
        <f t="shared" si="21"/>
        <v>70</v>
      </c>
      <c r="I83" s="448">
        <f t="shared" si="22"/>
        <v>33</v>
      </c>
      <c r="J83" s="299">
        <v>12</v>
      </c>
      <c r="K83" s="299">
        <v>12</v>
      </c>
      <c r="L83" s="299">
        <v>13</v>
      </c>
      <c r="M83" s="299">
        <v>14</v>
      </c>
      <c r="N83" s="299">
        <v>12</v>
      </c>
      <c r="O83" s="299">
        <v>12</v>
      </c>
      <c r="P83" s="299">
        <v>12</v>
      </c>
      <c r="Q83" s="299">
        <v>12</v>
      </c>
      <c r="R83" s="299">
        <v>10</v>
      </c>
      <c r="S83" s="299">
        <v>11</v>
      </c>
      <c r="T83" s="299">
        <v>13</v>
      </c>
      <c r="U83" s="299">
        <v>12</v>
      </c>
      <c r="V83" s="299">
        <v>11</v>
      </c>
      <c r="W83" s="299">
        <v>11</v>
      </c>
      <c r="X83" s="299">
        <v>11</v>
      </c>
      <c r="Y83" s="299">
        <v>11</v>
      </c>
      <c r="Z83" s="299">
        <v>13</v>
      </c>
      <c r="AA83" s="299">
        <v>13</v>
      </c>
      <c r="AB83" s="299">
        <v>10</v>
      </c>
      <c r="AC83" s="299">
        <v>10</v>
      </c>
      <c r="AD83" s="299">
        <v>56</v>
      </c>
      <c r="AE83" s="299">
        <v>41</v>
      </c>
      <c r="AF83" s="299">
        <v>41</v>
      </c>
      <c r="AG83" s="299">
        <v>42</v>
      </c>
      <c r="AH83" s="299">
        <v>40</v>
      </c>
      <c r="AI83" s="299">
        <v>38</v>
      </c>
      <c r="AJ83" s="299">
        <v>33</v>
      </c>
      <c r="AK83" s="299">
        <v>27</v>
      </c>
      <c r="AL83" s="299">
        <v>22</v>
      </c>
      <c r="AM83" s="299">
        <v>18</v>
      </c>
      <c r="AN83" s="299">
        <v>11</v>
      </c>
      <c r="AO83" s="299">
        <v>5</v>
      </c>
      <c r="AP83" s="299">
        <v>3</v>
      </c>
      <c r="AQ83" s="299">
        <v>4</v>
      </c>
      <c r="AR83" s="299">
        <v>1</v>
      </c>
      <c r="AS83" s="299">
        <v>6</v>
      </c>
      <c r="AT83" s="299">
        <v>6</v>
      </c>
      <c r="AU83" s="299">
        <v>15</v>
      </c>
      <c r="AV83" s="299">
        <v>287</v>
      </c>
      <c r="AW83" s="299">
        <v>31</v>
      </c>
      <c r="AX83" s="299">
        <v>25</v>
      </c>
      <c r="AY83" s="299">
        <v>118</v>
      </c>
      <c r="AZ83" s="299">
        <v>18</v>
      </c>
      <c r="BA83" s="359" t="s">
        <v>72</v>
      </c>
      <c r="BB83" s="360" t="s">
        <v>78</v>
      </c>
      <c r="BC83" s="361" t="s">
        <v>1054</v>
      </c>
    </row>
    <row r="84" spans="1:67" ht="16.5" thickBot="1" x14ac:dyDescent="0.35">
      <c r="A84" s="295">
        <v>220101</v>
      </c>
      <c r="B84" s="296" t="s">
        <v>200</v>
      </c>
      <c r="C84" s="296" t="s">
        <v>201</v>
      </c>
      <c r="D84" s="297" t="s">
        <v>202</v>
      </c>
      <c r="E84" s="298">
        <v>2.1072378036850767</v>
      </c>
      <c r="F84" s="369">
        <v>1853</v>
      </c>
      <c r="G84" s="446">
        <f t="shared" si="20"/>
        <v>47.922288181327573</v>
      </c>
      <c r="H84" s="447">
        <f t="shared" si="21"/>
        <v>212</v>
      </c>
      <c r="I84" s="448">
        <f t="shared" si="22"/>
        <v>102</v>
      </c>
      <c r="J84" s="299">
        <v>34</v>
      </c>
      <c r="K84" s="299">
        <v>36</v>
      </c>
      <c r="L84" s="299">
        <v>37</v>
      </c>
      <c r="M84" s="299">
        <v>36</v>
      </c>
      <c r="N84" s="299">
        <v>38</v>
      </c>
      <c r="O84" s="299">
        <v>38</v>
      </c>
      <c r="P84" s="299">
        <v>35</v>
      </c>
      <c r="Q84" s="299">
        <v>34</v>
      </c>
      <c r="R84" s="299">
        <v>39</v>
      </c>
      <c r="S84" s="299">
        <v>38</v>
      </c>
      <c r="T84" s="299">
        <v>39</v>
      </c>
      <c r="U84" s="299">
        <v>37</v>
      </c>
      <c r="V84" s="299">
        <v>37</v>
      </c>
      <c r="W84" s="299">
        <v>38</v>
      </c>
      <c r="X84" s="299">
        <v>36</v>
      </c>
      <c r="Y84" s="299">
        <v>34</v>
      </c>
      <c r="Z84" s="299">
        <v>33</v>
      </c>
      <c r="AA84" s="299">
        <v>34</v>
      </c>
      <c r="AB84" s="299">
        <v>32</v>
      </c>
      <c r="AC84" s="299">
        <v>33</v>
      </c>
      <c r="AD84" s="299">
        <v>157</v>
      </c>
      <c r="AE84" s="299">
        <v>141</v>
      </c>
      <c r="AF84" s="299">
        <v>135</v>
      </c>
      <c r="AG84" s="299">
        <v>128</v>
      </c>
      <c r="AH84" s="299">
        <v>124</v>
      </c>
      <c r="AI84" s="299">
        <v>109</v>
      </c>
      <c r="AJ84" s="299">
        <v>90</v>
      </c>
      <c r="AK84" s="299">
        <v>78</v>
      </c>
      <c r="AL84" s="299">
        <v>62</v>
      </c>
      <c r="AM84" s="299">
        <v>44</v>
      </c>
      <c r="AN84" s="299">
        <v>30</v>
      </c>
      <c r="AO84" s="299">
        <v>18</v>
      </c>
      <c r="AP84" s="299">
        <v>10</v>
      </c>
      <c r="AQ84" s="299">
        <v>9</v>
      </c>
      <c r="AR84" s="299">
        <v>2</v>
      </c>
      <c r="AS84" s="299">
        <v>17</v>
      </c>
      <c r="AT84" s="299">
        <v>17</v>
      </c>
      <c r="AU84" s="299">
        <v>42</v>
      </c>
      <c r="AV84" s="299">
        <v>888</v>
      </c>
      <c r="AW84" s="299">
        <v>92</v>
      </c>
      <c r="AX84" s="299">
        <v>83</v>
      </c>
      <c r="AY84" s="299">
        <v>380</v>
      </c>
      <c r="AZ84" s="366">
        <v>44</v>
      </c>
      <c r="BA84" s="359" t="s">
        <v>72</v>
      </c>
      <c r="BB84" s="360" t="s">
        <v>78</v>
      </c>
      <c r="BC84" s="361" t="s">
        <v>203</v>
      </c>
    </row>
    <row r="85" spans="1:67" ht="16.5" thickBot="1" x14ac:dyDescent="0.35">
      <c r="A85" s="355"/>
      <c r="B85" s="353"/>
      <c r="C85" s="353"/>
      <c r="D85" s="353" t="s">
        <v>1352</v>
      </c>
      <c r="E85" s="353"/>
      <c r="F85" s="357">
        <f>+F86+F87</f>
        <v>3767</v>
      </c>
      <c r="G85" s="446">
        <f t="shared" si="20"/>
        <v>47.942659941598087</v>
      </c>
      <c r="H85" s="447">
        <f t="shared" si="21"/>
        <v>410</v>
      </c>
      <c r="I85" s="448">
        <f t="shared" si="22"/>
        <v>197</v>
      </c>
      <c r="J85" s="357">
        <f t="shared" ref="J85:AZ85" si="25">+J86+J87</f>
        <v>73</v>
      </c>
      <c r="K85" s="357">
        <f t="shared" si="25"/>
        <v>77</v>
      </c>
      <c r="L85" s="357">
        <f t="shared" si="25"/>
        <v>79</v>
      </c>
      <c r="M85" s="357">
        <f t="shared" si="25"/>
        <v>84</v>
      </c>
      <c r="N85" s="357">
        <f t="shared" si="25"/>
        <v>78</v>
      </c>
      <c r="O85" s="357">
        <f t="shared" si="25"/>
        <v>80</v>
      </c>
      <c r="P85" s="357">
        <f t="shared" si="25"/>
        <v>77</v>
      </c>
      <c r="Q85" s="357">
        <f t="shared" si="25"/>
        <v>78</v>
      </c>
      <c r="R85" s="357">
        <f t="shared" si="25"/>
        <v>77</v>
      </c>
      <c r="S85" s="357">
        <f t="shared" si="25"/>
        <v>78</v>
      </c>
      <c r="T85" s="357">
        <f t="shared" si="25"/>
        <v>78</v>
      </c>
      <c r="U85" s="357">
        <f t="shared" si="25"/>
        <v>74</v>
      </c>
      <c r="V85" s="357">
        <f t="shared" si="25"/>
        <v>71</v>
      </c>
      <c r="W85" s="357">
        <f t="shared" si="25"/>
        <v>70</v>
      </c>
      <c r="X85" s="357">
        <f t="shared" si="25"/>
        <v>70</v>
      </c>
      <c r="Y85" s="357">
        <f t="shared" si="25"/>
        <v>70</v>
      </c>
      <c r="Z85" s="357">
        <f t="shared" si="25"/>
        <v>66</v>
      </c>
      <c r="AA85" s="357">
        <f t="shared" si="25"/>
        <v>63</v>
      </c>
      <c r="AB85" s="357">
        <f t="shared" si="25"/>
        <v>65</v>
      </c>
      <c r="AC85" s="357">
        <f t="shared" si="25"/>
        <v>66</v>
      </c>
      <c r="AD85" s="357">
        <f t="shared" si="25"/>
        <v>317</v>
      </c>
      <c r="AE85" s="357">
        <f t="shared" si="25"/>
        <v>286</v>
      </c>
      <c r="AF85" s="357">
        <f t="shared" si="25"/>
        <v>252</v>
      </c>
      <c r="AG85" s="357">
        <f t="shared" si="25"/>
        <v>270</v>
      </c>
      <c r="AH85" s="357">
        <f t="shared" si="25"/>
        <v>263</v>
      </c>
      <c r="AI85" s="357">
        <f t="shared" si="25"/>
        <v>226</v>
      </c>
      <c r="AJ85" s="357">
        <f t="shared" si="25"/>
        <v>188</v>
      </c>
      <c r="AK85" s="357">
        <f t="shared" si="25"/>
        <v>158</v>
      </c>
      <c r="AL85" s="357">
        <f t="shared" si="25"/>
        <v>123</v>
      </c>
      <c r="AM85" s="357">
        <f t="shared" si="25"/>
        <v>86</v>
      </c>
      <c r="AN85" s="357">
        <f t="shared" si="25"/>
        <v>57</v>
      </c>
      <c r="AO85" s="357">
        <f t="shared" si="25"/>
        <v>32</v>
      </c>
      <c r="AP85" s="357">
        <f t="shared" si="25"/>
        <v>20</v>
      </c>
      <c r="AQ85" s="357">
        <f t="shared" si="25"/>
        <v>15</v>
      </c>
      <c r="AR85" s="357">
        <f t="shared" si="25"/>
        <v>5</v>
      </c>
      <c r="AS85" s="357">
        <f t="shared" si="25"/>
        <v>35</v>
      </c>
      <c r="AT85" s="357">
        <f t="shared" si="25"/>
        <v>37</v>
      </c>
      <c r="AU85" s="357">
        <f t="shared" si="25"/>
        <v>88</v>
      </c>
      <c r="AV85" s="357">
        <f t="shared" si="25"/>
        <v>1806</v>
      </c>
      <c r="AW85" s="357">
        <f t="shared" si="25"/>
        <v>185</v>
      </c>
      <c r="AX85" s="357">
        <f t="shared" si="25"/>
        <v>160</v>
      </c>
      <c r="AY85" s="357">
        <f t="shared" si="25"/>
        <v>764</v>
      </c>
      <c r="AZ85" s="357">
        <f t="shared" si="25"/>
        <v>121</v>
      </c>
      <c r="BA85" s="353"/>
      <c r="BB85" s="353"/>
      <c r="BC85" s="354"/>
    </row>
    <row r="86" spans="1:67" ht="16.5" thickBot="1" x14ac:dyDescent="0.35">
      <c r="A86" s="295">
        <v>220804</v>
      </c>
      <c r="B86" s="296" t="s">
        <v>191</v>
      </c>
      <c r="C86" s="296" t="s">
        <v>1003</v>
      </c>
      <c r="D86" s="297" t="s">
        <v>1004</v>
      </c>
      <c r="E86" s="298">
        <v>7.1072421121464764</v>
      </c>
      <c r="F86" s="358">
        <f t="shared" ref="F86" si="26">SUM(J86:AQ86)</f>
        <v>3428</v>
      </c>
      <c r="G86" s="446">
        <f t="shared" si="20"/>
        <v>47.957992998833141</v>
      </c>
      <c r="H86" s="447">
        <f t="shared" si="21"/>
        <v>374</v>
      </c>
      <c r="I86" s="448">
        <f t="shared" si="22"/>
        <v>179</v>
      </c>
      <c r="J86" s="299">
        <v>66</v>
      </c>
      <c r="K86" s="299">
        <v>70</v>
      </c>
      <c r="L86" s="299">
        <v>72</v>
      </c>
      <c r="M86" s="299">
        <v>76</v>
      </c>
      <c r="N86" s="299">
        <v>71</v>
      </c>
      <c r="O86" s="299">
        <v>73</v>
      </c>
      <c r="P86" s="299">
        <v>70</v>
      </c>
      <c r="Q86" s="299">
        <v>71</v>
      </c>
      <c r="R86" s="299">
        <v>70</v>
      </c>
      <c r="S86" s="299">
        <v>71</v>
      </c>
      <c r="T86" s="299">
        <v>71</v>
      </c>
      <c r="U86" s="299">
        <v>67</v>
      </c>
      <c r="V86" s="299">
        <v>65</v>
      </c>
      <c r="W86" s="299">
        <v>64</v>
      </c>
      <c r="X86" s="299">
        <v>64</v>
      </c>
      <c r="Y86" s="299">
        <v>64</v>
      </c>
      <c r="Z86" s="299">
        <v>60</v>
      </c>
      <c r="AA86" s="299">
        <v>57</v>
      </c>
      <c r="AB86" s="299">
        <v>59</v>
      </c>
      <c r="AC86" s="299">
        <v>60</v>
      </c>
      <c r="AD86" s="299">
        <v>289</v>
      </c>
      <c r="AE86" s="299">
        <v>260</v>
      </c>
      <c r="AF86" s="299">
        <v>229</v>
      </c>
      <c r="AG86" s="299">
        <v>246</v>
      </c>
      <c r="AH86" s="299">
        <v>239</v>
      </c>
      <c r="AI86" s="299">
        <v>206</v>
      </c>
      <c r="AJ86" s="299">
        <v>171</v>
      </c>
      <c r="AK86" s="299">
        <v>144</v>
      </c>
      <c r="AL86" s="299">
        <v>112</v>
      </c>
      <c r="AM86" s="299">
        <v>78</v>
      </c>
      <c r="AN86" s="299">
        <v>52</v>
      </c>
      <c r="AO86" s="299">
        <v>29</v>
      </c>
      <c r="AP86" s="299">
        <v>18</v>
      </c>
      <c r="AQ86" s="299">
        <v>14</v>
      </c>
      <c r="AR86" s="299">
        <v>5</v>
      </c>
      <c r="AS86" s="299">
        <v>32</v>
      </c>
      <c r="AT86" s="299">
        <v>34</v>
      </c>
      <c r="AU86" s="299">
        <v>80</v>
      </c>
      <c r="AV86" s="299">
        <v>1644</v>
      </c>
      <c r="AW86" s="299">
        <v>168</v>
      </c>
      <c r="AX86" s="299">
        <v>146</v>
      </c>
      <c r="AY86" s="299">
        <v>695</v>
      </c>
      <c r="AZ86" s="299">
        <v>110</v>
      </c>
      <c r="BA86" s="359" t="s">
        <v>72</v>
      </c>
      <c r="BB86" s="360" t="s">
        <v>1001</v>
      </c>
      <c r="BC86" s="361" t="s">
        <v>1005</v>
      </c>
      <c r="BD86" s="300"/>
      <c r="BE86" s="300"/>
      <c r="BF86" s="300"/>
      <c r="BG86" s="300"/>
      <c r="BH86" s="300"/>
      <c r="BI86" s="300"/>
      <c r="BJ86" s="300"/>
    </row>
    <row r="87" spans="1:67" ht="16.5" thickBot="1" x14ac:dyDescent="0.35">
      <c r="A87" s="295">
        <v>220804</v>
      </c>
      <c r="B87" s="296" t="s">
        <v>204</v>
      </c>
      <c r="C87" s="296" t="s">
        <v>999</v>
      </c>
      <c r="D87" s="297" t="s">
        <v>1000</v>
      </c>
      <c r="E87" s="298">
        <v>0.70091548144515292</v>
      </c>
      <c r="F87" s="358">
        <f>SUM(J87:AQ87)</f>
        <v>339</v>
      </c>
      <c r="G87" s="446">
        <f t="shared" si="20"/>
        <v>47.787610619469028</v>
      </c>
      <c r="H87" s="447">
        <f t="shared" si="21"/>
        <v>36</v>
      </c>
      <c r="I87" s="448">
        <f t="shared" si="22"/>
        <v>17</v>
      </c>
      <c r="J87" s="299">
        <v>7</v>
      </c>
      <c r="K87" s="299">
        <v>7</v>
      </c>
      <c r="L87" s="299">
        <v>7</v>
      </c>
      <c r="M87" s="299">
        <v>8</v>
      </c>
      <c r="N87" s="299">
        <v>7</v>
      </c>
      <c r="O87" s="299">
        <v>7</v>
      </c>
      <c r="P87" s="299">
        <v>7</v>
      </c>
      <c r="Q87" s="299">
        <v>7</v>
      </c>
      <c r="R87" s="299">
        <v>7</v>
      </c>
      <c r="S87" s="299">
        <v>7</v>
      </c>
      <c r="T87" s="299">
        <v>7</v>
      </c>
      <c r="U87" s="299">
        <v>7</v>
      </c>
      <c r="V87" s="299">
        <v>6</v>
      </c>
      <c r="W87" s="299">
        <v>6</v>
      </c>
      <c r="X87" s="299">
        <v>6</v>
      </c>
      <c r="Y87" s="299">
        <v>6</v>
      </c>
      <c r="Z87" s="299">
        <v>6</v>
      </c>
      <c r="AA87" s="299">
        <v>6</v>
      </c>
      <c r="AB87" s="299">
        <v>6</v>
      </c>
      <c r="AC87" s="299">
        <v>6</v>
      </c>
      <c r="AD87" s="299">
        <v>28</v>
      </c>
      <c r="AE87" s="299">
        <v>26</v>
      </c>
      <c r="AF87" s="299">
        <v>23</v>
      </c>
      <c r="AG87" s="299">
        <v>24</v>
      </c>
      <c r="AH87" s="299">
        <v>24</v>
      </c>
      <c r="AI87" s="299">
        <v>20</v>
      </c>
      <c r="AJ87" s="299">
        <v>17</v>
      </c>
      <c r="AK87" s="299">
        <v>14</v>
      </c>
      <c r="AL87" s="299">
        <v>11</v>
      </c>
      <c r="AM87" s="299">
        <v>8</v>
      </c>
      <c r="AN87" s="299">
        <v>5</v>
      </c>
      <c r="AO87" s="299">
        <v>3</v>
      </c>
      <c r="AP87" s="299">
        <v>2</v>
      </c>
      <c r="AQ87" s="299">
        <v>1</v>
      </c>
      <c r="AR87" s="299">
        <v>0</v>
      </c>
      <c r="AS87" s="299">
        <v>3</v>
      </c>
      <c r="AT87" s="299">
        <v>3</v>
      </c>
      <c r="AU87" s="299">
        <v>8</v>
      </c>
      <c r="AV87" s="299">
        <v>162</v>
      </c>
      <c r="AW87" s="299">
        <v>17</v>
      </c>
      <c r="AX87" s="299">
        <v>14</v>
      </c>
      <c r="AY87" s="299">
        <v>69</v>
      </c>
      <c r="AZ87" s="299">
        <v>11</v>
      </c>
      <c r="BA87" s="359" t="s">
        <v>72</v>
      </c>
      <c r="BB87" s="360" t="s">
        <v>1001</v>
      </c>
      <c r="BC87" s="361" t="s">
        <v>1002</v>
      </c>
      <c r="BD87" s="300"/>
      <c r="BE87" s="300"/>
      <c r="BF87" s="300"/>
      <c r="BG87" s="300"/>
      <c r="BH87" s="300"/>
      <c r="BI87" s="300"/>
      <c r="BJ87" s="300"/>
    </row>
    <row r="88" spans="1:67" ht="16.5" thickBot="1" x14ac:dyDescent="0.35">
      <c r="A88" s="355"/>
      <c r="B88" s="353"/>
      <c r="C88" s="353"/>
      <c r="D88" s="353" t="s">
        <v>1351</v>
      </c>
      <c r="E88" s="353"/>
      <c r="F88" s="357">
        <f>SUM(F89:F98)</f>
        <v>26800</v>
      </c>
      <c r="G88" s="446">
        <f t="shared" si="20"/>
        <v>48.563432835820898</v>
      </c>
      <c r="H88" s="447">
        <f t="shared" si="21"/>
        <v>3162</v>
      </c>
      <c r="I88" s="448">
        <f t="shared" si="22"/>
        <v>1536</v>
      </c>
      <c r="J88" s="357">
        <f t="shared" ref="J88:AZ88" si="27">SUM(J89:J98)</f>
        <v>516</v>
      </c>
      <c r="K88" s="357">
        <f t="shared" si="27"/>
        <v>535</v>
      </c>
      <c r="L88" s="357">
        <f t="shared" si="27"/>
        <v>550</v>
      </c>
      <c r="M88" s="357">
        <f t="shared" si="27"/>
        <v>572</v>
      </c>
      <c r="N88" s="357">
        <f t="shared" si="27"/>
        <v>532</v>
      </c>
      <c r="O88" s="357">
        <f t="shared" si="27"/>
        <v>561</v>
      </c>
      <c r="P88" s="357">
        <f t="shared" si="27"/>
        <v>546</v>
      </c>
      <c r="Q88" s="357">
        <f t="shared" si="27"/>
        <v>556</v>
      </c>
      <c r="R88" s="357">
        <f t="shared" si="27"/>
        <v>556</v>
      </c>
      <c r="S88" s="357">
        <f t="shared" si="27"/>
        <v>564</v>
      </c>
      <c r="T88" s="357">
        <f t="shared" si="27"/>
        <v>567</v>
      </c>
      <c r="U88" s="357">
        <f t="shared" si="27"/>
        <v>559</v>
      </c>
      <c r="V88" s="357">
        <f t="shared" si="27"/>
        <v>555</v>
      </c>
      <c r="W88" s="357">
        <f t="shared" si="27"/>
        <v>555</v>
      </c>
      <c r="X88" s="357">
        <f t="shared" si="27"/>
        <v>540</v>
      </c>
      <c r="Y88" s="357">
        <f t="shared" si="27"/>
        <v>537</v>
      </c>
      <c r="Z88" s="357">
        <f t="shared" si="27"/>
        <v>492</v>
      </c>
      <c r="AA88" s="357">
        <f t="shared" si="27"/>
        <v>483</v>
      </c>
      <c r="AB88" s="357">
        <f t="shared" si="27"/>
        <v>475</v>
      </c>
      <c r="AC88" s="357">
        <f t="shared" si="27"/>
        <v>499</v>
      </c>
      <c r="AD88" s="357">
        <f t="shared" si="27"/>
        <v>2310</v>
      </c>
      <c r="AE88" s="357">
        <f t="shared" si="27"/>
        <v>2071</v>
      </c>
      <c r="AF88" s="357">
        <f t="shared" si="27"/>
        <v>1861</v>
      </c>
      <c r="AG88" s="357">
        <f t="shared" si="27"/>
        <v>1839</v>
      </c>
      <c r="AH88" s="357">
        <f t="shared" si="27"/>
        <v>1851</v>
      </c>
      <c r="AI88" s="357">
        <f t="shared" si="27"/>
        <v>1593</v>
      </c>
      <c r="AJ88" s="357">
        <f t="shared" si="27"/>
        <v>1249</v>
      </c>
      <c r="AK88" s="357">
        <f t="shared" si="27"/>
        <v>1069</v>
      </c>
      <c r="AL88" s="357">
        <f t="shared" si="27"/>
        <v>822</v>
      </c>
      <c r="AM88" s="357">
        <f t="shared" si="27"/>
        <v>568</v>
      </c>
      <c r="AN88" s="357">
        <f t="shared" si="27"/>
        <v>379</v>
      </c>
      <c r="AO88" s="357">
        <f t="shared" si="27"/>
        <v>216</v>
      </c>
      <c r="AP88" s="357">
        <f t="shared" si="27"/>
        <v>125</v>
      </c>
      <c r="AQ88" s="357">
        <f t="shared" si="27"/>
        <v>97</v>
      </c>
      <c r="AR88" s="357">
        <f t="shared" si="27"/>
        <v>46</v>
      </c>
      <c r="AS88" s="357">
        <f t="shared" si="27"/>
        <v>257</v>
      </c>
      <c r="AT88" s="357">
        <f t="shared" si="27"/>
        <v>260</v>
      </c>
      <c r="AU88" s="357">
        <f t="shared" si="27"/>
        <v>629</v>
      </c>
      <c r="AV88" s="357">
        <f t="shared" si="27"/>
        <v>13015</v>
      </c>
      <c r="AW88" s="357">
        <f t="shared" si="27"/>
        <v>1383</v>
      </c>
      <c r="AX88" s="357">
        <f t="shared" si="27"/>
        <v>1226</v>
      </c>
      <c r="AY88" s="357">
        <f t="shared" si="27"/>
        <v>5611</v>
      </c>
      <c r="AZ88" s="357">
        <f t="shared" si="27"/>
        <v>884</v>
      </c>
      <c r="BA88" s="353"/>
      <c r="BB88" s="353"/>
      <c r="BC88" s="354"/>
    </row>
    <row r="89" spans="1:67" ht="16.5" thickBot="1" x14ac:dyDescent="0.35">
      <c r="A89" s="295">
        <v>220802</v>
      </c>
      <c r="B89" s="296" t="s">
        <v>191</v>
      </c>
      <c r="C89" s="296" t="s">
        <v>956</v>
      </c>
      <c r="D89" s="297" t="s">
        <v>957</v>
      </c>
      <c r="E89" s="298">
        <v>48.973703734234611</v>
      </c>
      <c r="F89" s="358">
        <v>3920</v>
      </c>
      <c r="G89" s="446">
        <f t="shared" si="20"/>
        <v>50.025510204081634</v>
      </c>
      <c r="H89" s="447">
        <f t="shared" si="21"/>
        <v>527</v>
      </c>
      <c r="I89" s="448">
        <f t="shared" si="22"/>
        <v>264</v>
      </c>
      <c r="J89" s="299">
        <v>78</v>
      </c>
      <c r="K89" s="299">
        <v>77</v>
      </c>
      <c r="L89" s="299">
        <v>80</v>
      </c>
      <c r="M89" s="299">
        <v>85</v>
      </c>
      <c r="N89" s="299">
        <v>71</v>
      </c>
      <c r="O89" s="299">
        <v>81</v>
      </c>
      <c r="P89" s="299">
        <v>83</v>
      </c>
      <c r="Q89" s="299">
        <v>89</v>
      </c>
      <c r="R89" s="299">
        <v>83</v>
      </c>
      <c r="S89" s="299">
        <v>85</v>
      </c>
      <c r="T89" s="299">
        <v>85</v>
      </c>
      <c r="U89" s="299">
        <v>91</v>
      </c>
      <c r="V89" s="299">
        <v>94</v>
      </c>
      <c r="W89" s="299">
        <v>95</v>
      </c>
      <c r="X89" s="299">
        <v>90</v>
      </c>
      <c r="Y89" s="299">
        <v>91</v>
      </c>
      <c r="Z89" s="299">
        <v>79</v>
      </c>
      <c r="AA89" s="299">
        <v>78</v>
      </c>
      <c r="AB89" s="299">
        <v>75</v>
      </c>
      <c r="AC89" s="299">
        <v>81</v>
      </c>
      <c r="AD89" s="299">
        <v>355</v>
      </c>
      <c r="AE89" s="299">
        <v>316</v>
      </c>
      <c r="AF89" s="299">
        <v>279</v>
      </c>
      <c r="AG89" s="299">
        <v>248</v>
      </c>
      <c r="AH89" s="299">
        <v>274</v>
      </c>
      <c r="AI89" s="299">
        <v>231</v>
      </c>
      <c r="AJ89" s="299">
        <v>158</v>
      </c>
      <c r="AK89" s="299">
        <v>138</v>
      </c>
      <c r="AL89" s="299">
        <v>98</v>
      </c>
      <c r="AM89" s="299">
        <v>65</v>
      </c>
      <c r="AN89" s="299">
        <v>44</v>
      </c>
      <c r="AO89" s="299">
        <v>24</v>
      </c>
      <c r="AP89" s="299">
        <v>11</v>
      </c>
      <c r="AQ89" s="299">
        <v>8</v>
      </c>
      <c r="AR89" s="299">
        <v>10</v>
      </c>
      <c r="AS89" s="299">
        <v>41</v>
      </c>
      <c r="AT89" s="299">
        <v>38</v>
      </c>
      <c r="AU89" s="299">
        <v>95</v>
      </c>
      <c r="AV89" s="299">
        <v>1961</v>
      </c>
      <c r="AW89" s="299">
        <v>225</v>
      </c>
      <c r="AX89" s="299">
        <v>202</v>
      </c>
      <c r="AY89" s="299">
        <v>876</v>
      </c>
      <c r="AZ89" s="299">
        <v>164</v>
      </c>
      <c r="BA89" s="359" t="s">
        <v>72</v>
      </c>
      <c r="BB89" s="360" t="s">
        <v>213</v>
      </c>
      <c r="BC89" s="361" t="s">
        <v>958</v>
      </c>
      <c r="BD89" s="300"/>
      <c r="BE89" s="300"/>
      <c r="BF89" s="300"/>
      <c r="BG89" s="300"/>
      <c r="BH89" s="300"/>
      <c r="BI89" s="300"/>
      <c r="BJ89" s="300"/>
      <c r="BK89" s="300"/>
      <c r="BL89" s="300"/>
      <c r="BM89" s="300"/>
      <c r="BN89" s="300"/>
      <c r="BO89" s="300"/>
    </row>
    <row r="90" spans="1:67" ht="16.5" thickBot="1" x14ac:dyDescent="0.35">
      <c r="A90" s="295">
        <v>220802</v>
      </c>
      <c r="B90" s="296" t="s">
        <v>204</v>
      </c>
      <c r="C90" s="296" t="s">
        <v>959</v>
      </c>
      <c r="D90" s="297" t="s">
        <v>960</v>
      </c>
      <c r="E90" s="298">
        <v>34.729206166020937</v>
      </c>
      <c r="F90" s="367">
        <v>2780</v>
      </c>
      <c r="G90" s="446">
        <f t="shared" si="20"/>
        <v>50.035971223021583</v>
      </c>
      <c r="H90" s="447">
        <f t="shared" si="21"/>
        <v>372</v>
      </c>
      <c r="I90" s="448">
        <f t="shared" si="22"/>
        <v>186</v>
      </c>
      <c r="J90" s="299">
        <v>56</v>
      </c>
      <c r="K90" s="299">
        <v>54</v>
      </c>
      <c r="L90" s="299">
        <v>57</v>
      </c>
      <c r="M90" s="299">
        <v>60</v>
      </c>
      <c r="N90" s="299">
        <v>50</v>
      </c>
      <c r="O90" s="299">
        <v>58</v>
      </c>
      <c r="P90" s="299">
        <v>59</v>
      </c>
      <c r="Q90" s="299">
        <v>63</v>
      </c>
      <c r="R90" s="299">
        <v>59</v>
      </c>
      <c r="S90" s="299">
        <v>61</v>
      </c>
      <c r="T90" s="299">
        <v>60</v>
      </c>
      <c r="U90" s="299">
        <v>65</v>
      </c>
      <c r="V90" s="299">
        <v>66</v>
      </c>
      <c r="W90" s="299">
        <v>67</v>
      </c>
      <c r="X90" s="299">
        <v>63</v>
      </c>
      <c r="Y90" s="299">
        <v>65</v>
      </c>
      <c r="Z90" s="299">
        <v>56</v>
      </c>
      <c r="AA90" s="299">
        <v>55</v>
      </c>
      <c r="AB90" s="299">
        <v>53</v>
      </c>
      <c r="AC90" s="299">
        <v>58</v>
      </c>
      <c r="AD90" s="299">
        <v>251</v>
      </c>
      <c r="AE90" s="299">
        <v>224</v>
      </c>
      <c r="AF90" s="299">
        <v>198</v>
      </c>
      <c r="AG90" s="299">
        <v>176</v>
      </c>
      <c r="AH90" s="299">
        <v>194</v>
      </c>
      <c r="AI90" s="299">
        <v>164</v>
      </c>
      <c r="AJ90" s="299">
        <v>112</v>
      </c>
      <c r="AK90" s="299">
        <v>98</v>
      </c>
      <c r="AL90" s="299">
        <v>69</v>
      </c>
      <c r="AM90" s="299">
        <v>47</v>
      </c>
      <c r="AN90" s="299">
        <v>31</v>
      </c>
      <c r="AO90" s="299">
        <v>17</v>
      </c>
      <c r="AP90" s="299">
        <v>8</v>
      </c>
      <c r="AQ90" s="299">
        <v>6</v>
      </c>
      <c r="AR90" s="299">
        <v>8</v>
      </c>
      <c r="AS90" s="299">
        <v>28</v>
      </c>
      <c r="AT90" s="299">
        <v>27</v>
      </c>
      <c r="AU90" s="299">
        <v>68</v>
      </c>
      <c r="AV90" s="299">
        <v>1391</v>
      </c>
      <c r="AW90" s="299">
        <v>159</v>
      </c>
      <c r="AX90" s="299">
        <v>143</v>
      </c>
      <c r="AY90" s="299">
        <v>621</v>
      </c>
      <c r="AZ90" s="299">
        <v>116</v>
      </c>
      <c r="BA90" s="359" t="s">
        <v>72</v>
      </c>
      <c r="BB90" s="360" t="s">
        <v>213</v>
      </c>
      <c r="BC90" s="361" t="s">
        <v>961</v>
      </c>
      <c r="BD90" s="300"/>
      <c r="BE90" s="300"/>
      <c r="BF90" s="300"/>
      <c r="BG90" s="300"/>
      <c r="BH90" s="300"/>
      <c r="BI90" s="300"/>
      <c r="BJ90" s="300"/>
      <c r="BK90" s="300"/>
      <c r="BL90" s="300"/>
      <c r="BM90" s="300"/>
      <c r="BN90" s="300"/>
      <c r="BO90" s="300"/>
    </row>
    <row r="91" spans="1:67" ht="16.5" thickBot="1" x14ac:dyDescent="0.35">
      <c r="A91" s="295">
        <v>220802</v>
      </c>
      <c r="B91" s="296" t="s">
        <v>204</v>
      </c>
      <c r="C91" s="296" t="s">
        <v>962</v>
      </c>
      <c r="D91" s="297" t="s">
        <v>963</v>
      </c>
      <c r="E91" s="298">
        <v>9.0264611326353972</v>
      </c>
      <c r="F91" s="367">
        <v>723</v>
      </c>
      <c r="G91" s="446">
        <f t="shared" si="20"/>
        <v>49.930843706777317</v>
      </c>
      <c r="H91" s="447">
        <f t="shared" si="21"/>
        <v>97</v>
      </c>
      <c r="I91" s="448">
        <f t="shared" si="22"/>
        <v>48</v>
      </c>
      <c r="J91" s="299">
        <v>14</v>
      </c>
      <c r="K91" s="299">
        <v>14</v>
      </c>
      <c r="L91" s="299">
        <v>15</v>
      </c>
      <c r="M91" s="299">
        <v>16</v>
      </c>
      <c r="N91" s="299">
        <v>13</v>
      </c>
      <c r="O91" s="299">
        <v>15</v>
      </c>
      <c r="P91" s="299">
        <v>15</v>
      </c>
      <c r="Q91" s="299">
        <v>16</v>
      </c>
      <c r="R91" s="299">
        <v>15</v>
      </c>
      <c r="S91" s="299">
        <v>16</v>
      </c>
      <c r="T91" s="299">
        <v>16</v>
      </c>
      <c r="U91" s="299">
        <v>17</v>
      </c>
      <c r="V91" s="299">
        <v>17</v>
      </c>
      <c r="W91" s="299">
        <v>18</v>
      </c>
      <c r="X91" s="299">
        <v>16</v>
      </c>
      <c r="Y91" s="299">
        <v>17</v>
      </c>
      <c r="Z91" s="299">
        <v>15</v>
      </c>
      <c r="AA91" s="299">
        <v>14</v>
      </c>
      <c r="AB91" s="299">
        <v>14</v>
      </c>
      <c r="AC91" s="299">
        <v>15</v>
      </c>
      <c r="AD91" s="299">
        <v>65</v>
      </c>
      <c r="AE91" s="299">
        <v>58</v>
      </c>
      <c r="AF91" s="299">
        <v>51</v>
      </c>
      <c r="AG91" s="299">
        <v>46</v>
      </c>
      <c r="AH91" s="299">
        <v>51</v>
      </c>
      <c r="AI91" s="299">
        <v>43</v>
      </c>
      <c r="AJ91" s="299">
        <v>29</v>
      </c>
      <c r="AK91" s="299">
        <v>25</v>
      </c>
      <c r="AL91" s="299">
        <v>18</v>
      </c>
      <c r="AM91" s="299">
        <v>12</v>
      </c>
      <c r="AN91" s="299">
        <v>8</v>
      </c>
      <c r="AO91" s="299">
        <v>5</v>
      </c>
      <c r="AP91" s="299">
        <v>2</v>
      </c>
      <c r="AQ91" s="299">
        <v>2</v>
      </c>
      <c r="AR91" s="299">
        <v>2</v>
      </c>
      <c r="AS91" s="299">
        <v>7</v>
      </c>
      <c r="AT91" s="299">
        <v>7</v>
      </c>
      <c r="AU91" s="299">
        <v>18</v>
      </c>
      <c r="AV91" s="299">
        <v>361</v>
      </c>
      <c r="AW91" s="299">
        <v>41</v>
      </c>
      <c r="AX91" s="299">
        <v>37</v>
      </c>
      <c r="AY91" s="299">
        <v>161</v>
      </c>
      <c r="AZ91" s="299">
        <v>30</v>
      </c>
      <c r="BA91" s="359" t="s">
        <v>72</v>
      </c>
      <c r="BB91" s="360" t="s">
        <v>213</v>
      </c>
      <c r="BC91" s="361" t="s">
        <v>964</v>
      </c>
      <c r="BD91" s="300"/>
      <c r="BE91" s="300"/>
      <c r="BF91" s="300"/>
      <c r="BG91" s="300"/>
      <c r="BH91" s="300"/>
      <c r="BI91" s="300"/>
      <c r="BJ91" s="300"/>
      <c r="BK91" s="300"/>
      <c r="BL91" s="300"/>
      <c r="BM91" s="300"/>
      <c r="BN91" s="300"/>
      <c r="BO91" s="300"/>
    </row>
    <row r="92" spans="1:67" ht="16.5" thickBot="1" x14ac:dyDescent="0.35">
      <c r="A92" s="295">
        <v>220804</v>
      </c>
      <c r="B92" s="296" t="s">
        <v>204</v>
      </c>
      <c r="C92" s="296" t="s">
        <v>965</v>
      </c>
      <c r="D92" s="297" t="s">
        <v>966</v>
      </c>
      <c r="E92" s="298">
        <v>7.2706289671090589</v>
      </c>
      <c r="F92" s="367">
        <v>582</v>
      </c>
      <c r="G92" s="446">
        <f t="shared" si="20"/>
        <v>50</v>
      </c>
      <c r="H92" s="447">
        <f t="shared" si="21"/>
        <v>78</v>
      </c>
      <c r="I92" s="448">
        <f t="shared" si="22"/>
        <v>39</v>
      </c>
      <c r="J92" s="299">
        <v>12</v>
      </c>
      <c r="K92" s="299">
        <v>11</v>
      </c>
      <c r="L92" s="299">
        <v>12</v>
      </c>
      <c r="M92" s="299">
        <v>13</v>
      </c>
      <c r="N92" s="299">
        <v>11</v>
      </c>
      <c r="O92" s="299">
        <v>12</v>
      </c>
      <c r="P92" s="299">
        <v>12</v>
      </c>
      <c r="Q92" s="299">
        <v>13</v>
      </c>
      <c r="R92" s="299">
        <v>12</v>
      </c>
      <c r="S92" s="299">
        <v>13</v>
      </c>
      <c r="T92" s="299">
        <v>13</v>
      </c>
      <c r="U92" s="299">
        <v>14</v>
      </c>
      <c r="V92" s="299">
        <v>14</v>
      </c>
      <c r="W92" s="299">
        <v>14</v>
      </c>
      <c r="X92" s="299">
        <v>13</v>
      </c>
      <c r="Y92" s="299">
        <v>14</v>
      </c>
      <c r="Z92" s="299">
        <v>12</v>
      </c>
      <c r="AA92" s="299">
        <v>11</v>
      </c>
      <c r="AB92" s="299">
        <v>11</v>
      </c>
      <c r="AC92" s="299">
        <v>12</v>
      </c>
      <c r="AD92" s="299">
        <v>53</v>
      </c>
      <c r="AE92" s="299">
        <v>47</v>
      </c>
      <c r="AF92" s="299">
        <v>41</v>
      </c>
      <c r="AG92" s="299">
        <v>37</v>
      </c>
      <c r="AH92" s="299">
        <v>41</v>
      </c>
      <c r="AI92" s="299">
        <v>34</v>
      </c>
      <c r="AJ92" s="299">
        <v>23</v>
      </c>
      <c r="AK92" s="299">
        <v>20</v>
      </c>
      <c r="AL92" s="299">
        <v>14</v>
      </c>
      <c r="AM92" s="299">
        <v>10</v>
      </c>
      <c r="AN92" s="299">
        <v>6</v>
      </c>
      <c r="AO92" s="299">
        <v>4</v>
      </c>
      <c r="AP92" s="299">
        <v>2</v>
      </c>
      <c r="AQ92" s="299">
        <v>1</v>
      </c>
      <c r="AR92" s="299">
        <v>2</v>
      </c>
      <c r="AS92" s="299">
        <v>6</v>
      </c>
      <c r="AT92" s="299">
        <v>6</v>
      </c>
      <c r="AU92" s="299">
        <v>14</v>
      </c>
      <c r="AV92" s="299">
        <v>291</v>
      </c>
      <c r="AW92" s="299">
        <v>33</v>
      </c>
      <c r="AX92" s="299">
        <v>30</v>
      </c>
      <c r="AY92" s="299">
        <v>130</v>
      </c>
      <c r="AZ92" s="299">
        <v>24</v>
      </c>
      <c r="BA92" s="359" t="s">
        <v>72</v>
      </c>
      <c r="BB92" s="360" t="s">
        <v>213</v>
      </c>
      <c r="BC92" s="361" t="s">
        <v>967</v>
      </c>
      <c r="BD92" s="368"/>
      <c r="BE92" s="368"/>
      <c r="BF92" s="368"/>
      <c r="BG92" s="368"/>
      <c r="BH92" s="368"/>
      <c r="BI92" s="368"/>
      <c r="BJ92" s="368"/>
      <c r="BK92" s="368"/>
      <c r="BL92" s="368"/>
      <c r="BM92" s="368"/>
      <c r="BN92" s="368"/>
      <c r="BO92" s="368"/>
    </row>
    <row r="93" spans="1:67" ht="16.5" thickBot="1" x14ac:dyDescent="0.35">
      <c r="A93" s="295">
        <v>220804</v>
      </c>
      <c r="B93" s="296" t="s">
        <v>200</v>
      </c>
      <c r="C93" s="296" t="s">
        <v>1012</v>
      </c>
      <c r="D93" s="297" t="s">
        <v>1013</v>
      </c>
      <c r="E93" s="298">
        <v>24.846738597351642</v>
      </c>
      <c r="F93" s="367">
        <v>11985</v>
      </c>
      <c r="G93" s="446">
        <f t="shared" si="20"/>
        <v>47.959949937421776</v>
      </c>
      <c r="H93" s="447">
        <f t="shared" si="21"/>
        <v>1309</v>
      </c>
      <c r="I93" s="448">
        <f t="shared" si="22"/>
        <v>628</v>
      </c>
      <c r="J93" s="299">
        <v>231</v>
      </c>
      <c r="K93" s="299">
        <v>245</v>
      </c>
      <c r="L93" s="299">
        <v>250</v>
      </c>
      <c r="M93" s="299">
        <v>266</v>
      </c>
      <c r="N93" s="299">
        <v>249</v>
      </c>
      <c r="O93" s="299">
        <v>254</v>
      </c>
      <c r="P93" s="299">
        <v>246</v>
      </c>
      <c r="Q93" s="299">
        <v>249</v>
      </c>
      <c r="R93" s="299">
        <v>246</v>
      </c>
      <c r="S93" s="299">
        <v>249</v>
      </c>
      <c r="T93" s="299">
        <v>249</v>
      </c>
      <c r="U93" s="299">
        <v>235</v>
      </c>
      <c r="V93" s="299">
        <v>229</v>
      </c>
      <c r="W93" s="299">
        <v>224</v>
      </c>
      <c r="X93" s="299">
        <v>225</v>
      </c>
      <c r="Y93" s="299">
        <v>223</v>
      </c>
      <c r="Z93" s="299">
        <v>209</v>
      </c>
      <c r="AA93" s="299">
        <v>199</v>
      </c>
      <c r="AB93" s="299">
        <v>206</v>
      </c>
      <c r="AC93" s="299">
        <v>210</v>
      </c>
      <c r="AD93" s="299">
        <v>1009</v>
      </c>
      <c r="AE93" s="299">
        <v>909</v>
      </c>
      <c r="AF93" s="299">
        <v>799</v>
      </c>
      <c r="AG93" s="299">
        <v>859</v>
      </c>
      <c r="AH93" s="299">
        <v>834</v>
      </c>
      <c r="AI93" s="299">
        <v>721</v>
      </c>
      <c r="AJ93" s="299">
        <v>598</v>
      </c>
      <c r="AK93" s="299">
        <v>502</v>
      </c>
      <c r="AL93" s="299">
        <v>393</v>
      </c>
      <c r="AM93" s="299">
        <v>272</v>
      </c>
      <c r="AN93" s="299">
        <v>181</v>
      </c>
      <c r="AO93" s="299">
        <v>102</v>
      </c>
      <c r="AP93" s="299">
        <v>64</v>
      </c>
      <c r="AQ93" s="299">
        <v>48</v>
      </c>
      <c r="AR93" s="299">
        <v>17</v>
      </c>
      <c r="AS93" s="299">
        <v>112</v>
      </c>
      <c r="AT93" s="299">
        <v>119</v>
      </c>
      <c r="AU93" s="299">
        <v>281</v>
      </c>
      <c r="AV93" s="299">
        <v>5748</v>
      </c>
      <c r="AW93" s="299">
        <v>589</v>
      </c>
      <c r="AX93" s="299">
        <v>509</v>
      </c>
      <c r="AY93" s="299">
        <v>2429</v>
      </c>
      <c r="AZ93" s="299">
        <v>384</v>
      </c>
      <c r="BA93" s="359" t="s">
        <v>72</v>
      </c>
      <c r="BB93" s="360" t="s">
        <v>213</v>
      </c>
      <c r="BC93" s="361" t="s">
        <v>1014</v>
      </c>
      <c r="BD93" s="300"/>
      <c r="BE93" s="300"/>
      <c r="BF93" s="300"/>
      <c r="BG93" s="300"/>
      <c r="BH93" s="300"/>
      <c r="BI93" s="300"/>
      <c r="BJ93" s="300"/>
      <c r="BK93" s="300"/>
      <c r="BL93" s="300"/>
      <c r="BM93" s="300"/>
      <c r="BN93" s="300"/>
      <c r="BO93" s="300"/>
    </row>
    <row r="94" spans="1:67" ht="16.5" thickBot="1" x14ac:dyDescent="0.35">
      <c r="A94" s="295">
        <v>220804</v>
      </c>
      <c r="B94" s="296" t="s">
        <v>204</v>
      </c>
      <c r="C94" s="296" t="s">
        <v>1015</v>
      </c>
      <c r="D94" s="297" t="s">
        <v>1016</v>
      </c>
      <c r="E94" s="298">
        <v>0.87869870851724696</v>
      </c>
      <c r="F94" s="367">
        <v>423</v>
      </c>
      <c r="G94" s="446">
        <f t="shared" si="20"/>
        <v>47.990543735224584</v>
      </c>
      <c r="H94" s="447">
        <f t="shared" si="21"/>
        <v>46</v>
      </c>
      <c r="I94" s="448">
        <f t="shared" si="22"/>
        <v>22</v>
      </c>
      <c r="J94" s="299">
        <v>8</v>
      </c>
      <c r="K94" s="299">
        <v>9</v>
      </c>
      <c r="L94" s="299">
        <v>9</v>
      </c>
      <c r="M94" s="299">
        <v>9</v>
      </c>
      <c r="N94" s="299">
        <v>9</v>
      </c>
      <c r="O94" s="299">
        <v>9</v>
      </c>
      <c r="P94" s="299">
        <v>9</v>
      </c>
      <c r="Q94" s="299">
        <v>9</v>
      </c>
      <c r="R94" s="299">
        <v>9</v>
      </c>
      <c r="S94" s="299">
        <v>9</v>
      </c>
      <c r="T94" s="299">
        <v>9</v>
      </c>
      <c r="U94" s="299">
        <v>8</v>
      </c>
      <c r="V94" s="299">
        <v>8</v>
      </c>
      <c r="W94" s="299">
        <v>8</v>
      </c>
      <c r="X94" s="299">
        <v>8</v>
      </c>
      <c r="Y94" s="299">
        <v>8</v>
      </c>
      <c r="Z94" s="299">
        <v>7</v>
      </c>
      <c r="AA94" s="299">
        <v>7</v>
      </c>
      <c r="AB94" s="299">
        <v>7</v>
      </c>
      <c r="AC94" s="299">
        <v>7</v>
      </c>
      <c r="AD94" s="299">
        <v>36</v>
      </c>
      <c r="AE94" s="299">
        <v>32</v>
      </c>
      <c r="AF94" s="299">
        <v>28</v>
      </c>
      <c r="AG94" s="299">
        <v>30</v>
      </c>
      <c r="AH94" s="299">
        <v>29</v>
      </c>
      <c r="AI94" s="299">
        <v>25</v>
      </c>
      <c r="AJ94" s="299">
        <v>21</v>
      </c>
      <c r="AK94" s="299">
        <v>18</v>
      </c>
      <c r="AL94" s="299">
        <v>14</v>
      </c>
      <c r="AM94" s="299">
        <v>10</v>
      </c>
      <c r="AN94" s="299">
        <v>6</v>
      </c>
      <c r="AO94" s="299">
        <v>4</v>
      </c>
      <c r="AP94" s="299">
        <v>2</v>
      </c>
      <c r="AQ94" s="299">
        <v>2</v>
      </c>
      <c r="AR94" s="299">
        <v>1</v>
      </c>
      <c r="AS94" s="299">
        <v>4</v>
      </c>
      <c r="AT94" s="299">
        <v>4</v>
      </c>
      <c r="AU94" s="299">
        <v>10</v>
      </c>
      <c r="AV94" s="299">
        <v>203</v>
      </c>
      <c r="AW94" s="299">
        <v>21</v>
      </c>
      <c r="AX94" s="299">
        <v>18</v>
      </c>
      <c r="AY94" s="299">
        <v>86</v>
      </c>
      <c r="AZ94" s="299">
        <v>14</v>
      </c>
      <c r="BA94" s="359" t="s">
        <v>72</v>
      </c>
      <c r="BB94" s="360" t="s">
        <v>213</v>
      </c>
      <c r="BC94" s="361" t="s">
        <v>1017</v>
      </c>
      <c r="BD94" s="300"/>
      <c r="BE94" s="300"/>
      <c r="BF94" s="300"/>
      <c r="BG94" s="300"/>
      <c r="BH94" s="300"/>
      <c r="BI94" s="300"/>
      <c r="BJ94" s="300"/>
      <c r="BK94" s="300"/>
      <c r="BL94" s="300"/>
      <c r="BM94" s="300"/>
      <c r="BN94" s="300"/>
      <c r="BO94" s="300"/>
    </row>
    <row r="95" spans="1:67" ht="16.5" thickBot="1" x14ac:dyDescent="0.35">
      <c r="A95" s="295">
        <v>220101</v>
      </c>
      <c r="B95" s="296" t="s">
        <v>204</v>
      </c>
      <c r="C95" s="296" t="s">
        <v>211</v>
      </c>
      <c r="D95" s="297" t="s">
        <v>212</v>
      </c>
      <c r="E95" s="298">
        <v>0.52364456618061705</v>
      </c>
      <c r="F95" s="369">
        <v>460</v>
      </c>
      <c r="G95" s="446">
        <f t="shared" si="20"/>
        <v>48.043478260869563</v>
      </c>
      <c r="H95" s="447">
        <f t="shared" si="21"/>
        <v>53</v>
      </c>
      <c r="I95" s="448">
        <f t="shared" si="22"/>
        <v>25</v>
      </c>
      <c r="J95" s="299">
        <v>8</v>
      </c>
      <c r="K95" s="299">
        <v>9</v>
      </c>
      <c r="L95" s="299">
        <v>9</v>
      </c>
      <c r="M95" s="299">
        <v>9</v>
      </c>
      <c r="N95" s="299">
        <v>9</v>
      </c>
      <c r="O95" s="299">
        <v>10</v>
      </c>
      <c r="P95" s="299">
        <v>9</v>
      </c>
      <c r="Q95" s="299">
        <v>8</v>
      </c>
      <c r="R95" s="299">
        <v>10</v>
      </c>
      <c r="S95" s="299">
        <v>9</v>
      </c>
      <c r="T95" s="299">
        <v>10</v>
      </c>
      <c r="U95" s="299">
        <v>9</v>
      </c>
      <c r="V95" s="299">
        <v>9</v>
      </c>
      <c r="W95" s="299">
        <v>9</v>
      </c>
      <c r="X95" s="299">
        <v>9</v>
      </c>
      <c r="Y95" s="299">
        <v>9</v>
      </c>
      <c r="Z95" s="299">
        <v>8</v>
      </c>
      <c r="AA95" s="299">
        <v>9</v>
      </c>
      <c r="AB95" s="299">
        <v>8</v>
      </c>
      <c r="AC95" s="299">
        <v>8</v>
      </c>
      <c r="AD95" s="299">
        <v>39</v>
      </c>
      <c r="AE95" s="299">
        <v>35</v>
      </c>
      <c r="AF95" s="299">
        <v>34</v>
      </c>
      <c r="AG95" s="299">
        <v>32</v>
      </c>
      <c r="AH95" s="299">
        <v>31</v>
      </c>
      <c r="AI95" s="299">
        <v>27</v>
      </c>
      <c r="AJ95" s="299">
        <v>22</v>
      </c>
      <c r="AK95" s="299">
        <v>19</v>
      </c>
      <c r="AL95" s="299">
        <v>16</v>
      </c>
      <c r="AM95" s="299">
        <v>11</v>
      </c>
      <c r="AN95" s="299">
        <v>7</v>
      </c>
      <c r="AO95" s="299">
        <v>4</v>
      </c>
      <c r="AP95" s="299">
        <v>3</v>
      </c>
      <c r="AQ95" s="299">
        <v>2</v>
      </c>
      <c r="AR95" s="299">
        <v>0</v>
      </c>
      <c r="AS95" s="299">
        <v>4</v>
      </c>
      <c r="AT95" s="299">
        <v>4</v>
      </c>
      <c r="AU95" s="299">
        <v>10</v>
      </c>
      <c r="AV95" s="299">
        <v>221</v>
      </c>
      <c r="AW95" s="299">
        <v>23</v>
      </c>
      <c r="AX95" s="299">
        <v>21</v>
      </c>
      <c r="AY95" s="299">
        <v>94</v>
      </c>
      <c r="AZ95" s="366">
        <v>11</v>
      </c>
      <c r="BA95" s="359" t="s">
        <v>72</v>
      </c>
      <c r="BB95" s="360" t="s">
        <v>213</v>
      </c>
      <c r="BC95" s="361" t="s">
        <v>214</v>
      </c>
      <c r="BD95" s="300"/>
      <c r="BE95" s="300"/>
      <c r="BF95" s="300"/>
      <c r="BG95" s="300"/>
      <c r="BH95" s="300"/>
      <c r="BI95" s="300"/>
      <c r="BJ95" s="300"/>
      <c r="BK95" s="300"/>
      <c r="BL95" s="300"/>
      <c r="BM95" s="300"/>
      <c r="BN95" s="300"/>
      <c r="BO95" s="300"/>
    </row>
    <row r="96" spans="1:67" ht="16.5" thickBot="1" x14ac:dyDescent="0.35">
      <c r="A96" s="295">
        <v>220101</v>
      </c>
      <c r="B96" s="296" t="s">
        <v>204</v>
      </c>
      <c r="C96" s="296" t="s">
        <v>231</v>
      </c>
      <c r="D96" s="297" t="s">
        <v>232</v>
      </c>
      <c r="E96" s="298">
        <v>2.4248771449287037</v>
      </c>
      <c r="F96" s="369">
        <v>2134</v>
      </c>
      <c r="G96" s="446">
        <f t="shared" si="20"/>
        <v>47.891283973758199</v>
      </c>
      <c r="H96" s="447">
        <f t="shared" si="21"/>
        <v>245</v>
      </c>
      <c r="I96" s="448">
        <f t="shared" si="22"/>
        <v>117</v>
      </c>
      <c r="J96" s="299">
        <v>39</v>
      </c>
      <c r="K96" s="299">
        <v>42</v>
      </c>
      <c r="L96" s="299">
        <v>42</v>
      </c>
      <c r="M96" s="299">
        <v>41</v>
      </c>
      <c r="N96" s="299">
        <v>43</v>
      </c>
      <c r="O96" s="299">
        <v>44</v>
      </c>
      <c r="P96" s="299">
        <v>41</v>
      </c>
      <c r="Q96" s="299">
        <v>39</v>
      </c>
      <c r="R96" s="299">
        <v>44</v>
      </c>
      <c r="S96" s="299">
        <v>44</v>
      </c>
      <c r="T96" s="299">
        <v>45</v>
      </c>
      <c r="U96" s="299">
        <v>43</v>
      </c>
      <c r="V96" s="299">
        <v>42</v>
      </c>
      <c r="W96" s="299">
        <v>43</v>
      </c>
      <c r="X96" s="299">
        <v>42</v>
      </c>
      <c r="Y96" s="299">
        <v>40</v>
      </c>
      <c r="Z96" s="299">
        <v>38</v>
      </c>
      <c r="AA96" s="299">
        <v>40</v>
      </c>
      <c r="AB96" s="299">
        <v>36</v>
      </c>
      <c r="AC96" s="299">
        <v>39</v>
      </c>
      <c r="AD96" s="299">
        <v>181</v>
      </c>
      <c r="AE96" s="299">
        <v>162</v>
      </c>
      <c r="AF96" s="299">
        <v>155</v>
      </c>
      <c r="AG96" s="299">
        <v>148</v>
      </c>
      <c r="AH96" s="299">
        <v>143</v>
      </c>
      <c r="AI96" s="299">
        <v>125</v>
      </c>
      <c r="AJ96" s="299">
        <v>103</v>
      </c>
      <c r="AK96" s="299">
        <v>90</v>
      </c>
      <c r="AL96" s="299">
        <v>72</v>
      </c>
      <c r="AM96" s="299">
        <v>51</v>
      </c>
      <c r="AN96" s="299">
        <v>35</v>
      </c>
      <c r="AO96" s="299">
        <v>20</v>
      </c>
      <c r="AP96" s="299">
        <v>12</v>
      </c>
      <c r="AQ96" s="299">
        <v>10</v>
      </c>
      <c r="AR96" s="299">
        <v>2</v>
      </c>
      <c r="AS96" s="299">
        <v>20</v>
      </c>
      <c r="AT96" s="299">
        <v>20</v>
      </c>
      <c r="AU96" s="299">
        <v>48</v>
      </c>
      <c r="AV96" s="299">
        <v>1022</v>
      </c>
      <c r="AW96" s="299">
        <v>105</v>
      </c>
      <c r="AX96" s="299">
        <v>96</v>
      </c>
      <c r="AY96" s="299">
        <v>437</v>
      </c>
      <c r="AZ96" s="366">
        <v>51</v>
      </c>
      <c r="BA96" s="359" t="s">
        <v>72</v>
      </c>
      <c r="BB96" s="360" t="s">
        <v>213</v>
      </c>
      <c r="BC96" s="361" t="s">
        <v>233</v>
      </c>
      <c r="BD96" s="300"/>
      <c r="BE96" s="300"/>
      <c r="BF96" s="300"/>
      <c r="BG96" s="300"/>
      <c r="BH96" s="300"/>
      <c r="BI96" s="300"/>
      <c r="BJ96" s="300"/>
      <c r="BK96" s="300"/>
      <c r="BL96" s="300"/>
      <c r="BM96" s="300"/>
      <c r="BN96" s="300"/>
      <c r="BO96" s="300"/>
    </row>
    <row r="97" spans="1:69" ht="16.5" thickBot="1" x14ac:dyDescent="0.35">
      <c r="A97" s="295">
        <v>220101</v>
      </c>
      <c r="B97" s="296" t="s">
        <v>204</v>
      </c>
      <c r="C97" s="296" t="s">
        <v>234</v>
      </c>
      <c r="D97" s="297" t="s">
        <v>235</v>
      </c>
      <c r="E97" s="298">
        <v>3.2465963103198261</v>
      </c>
      <c r="F97" s="369">
        <v>2859</v>
      </c>
      <c r="G97" s="446">
        <f t="shared" si="20"/>
        <v>47.848898216159498</v>
      </c>
      <c r="H97" s="447">
        <f t="shared" si="21"/>
        <v>328</v>
      </c>
      <c r="I97" s="448">
        <f t="shared" si="22"/>
        <v>157</v>
      </c>
      <c r="J97" s="299">
        <v>53</v>
      </c>
      <c r="K97" s="299">
        <v>56</v>
      </c>
      <c r="L97" s="299">
        <v>57</v>
      </c>
      <c r="M97" s="299">
        <v>55</v>
      </c>
      <c r="N97" s="299">
        <v>58</v>
      </c>
      <c r="O97" s="299">
        <v>59</v>
      </c>
      <c r="P97" s="299">
        <v>54</v>
      </c>
      <c r="Q97" s="299">
        <v>53</v>
      </c>
      <c r="R97" s="299">
        <v>59</v>
      </c>
      <c r="S97" s="299">
        <v>59</v>
      </c>
      <c r="T97" s="299">
        <v>60</v>
      </c>
      <c r="U97" s="299">
        <v>58</v>
      </c>
      <c r="V97" s="299">
        <v>57</v>
      </c>
      <c r="W97" s="299">
        <v>58</v>
      </c>
      <c r="X97" s="299">
        <v>56</v>
      </c>
      <c r="Y97" s="299">
        <v>53</v>
      </c>
      <c r="Z97" s="299">
        <v>51</v>
      </c>
      <c r="AA97" s="299">
        <v>53</v>
      </c>
      <c r="AB97" s="299">
        <v>49</v>
      </c>
      <c r="AC97" s="299">
        <v>52</v>
      </c>
      <c r="AD97" s="299">
        <v>242</v>
      </c>
      <c r="AE97" s="299">
        <v>217</v>
      </c>
      <c r="AF97" s="299">
        <v>208</v>
      </c>
      <c r="AG97" s="299">
        <v>198</v>
      </c>
      <c r="AH97" s="299">
        <v>191</v>
      </c>
      <c r="AI97" s="299">
        <v>168</v>
      </c>
      <c r="AJ97" s="299">
        <v>138</v>
      </c>
      <c r="AK97" s="299">
        <v>120</v>
      </c>
      <c r="AL97" s="299">
        <v>96</v>
      </c>
      <c r="AM97" s="299">
        <v>68</v>
      </c>
      <c r="AN97" s="299">
        <v>46</v>
      </c>
      <c r="AO97" s="299">
        <v>27</v>
      </c>
      <c r="AP97" s="299">
        <v>16</v>
      </c>
      <c r="AQ97" s="299">
        <v>14</v>
      </c>
      <c r="AR97" s="299">
        <v>3</v>
      </c>
      <c r="AS97" s="299">
        <v>26</v>
      </c>
      <c r="AT97" s="299">
        <v>26</v>
      </c>
      <c r="AU97" s="299">
        <v>64</v>
      </c>
      <c r="AV97" s="299">
        <v>1368</v>
      </c>
      <c r="AW97" s="299">
        <v>141</v>
      </c>
      <c r="AX97" s="299">
        <v>128</v>
      </c>
      <c r="AY97" s="299">
        <v>585</v>
      </c>
      <c r="AZ97" s="366">
        <v>68</v>
      </c>
      <c r="BA97" s="359" t="s">
        <v>72</v>
      </c>
      <c r="BB97" s="360" t="s">
        <v>213</v>
      </c>
      <c r="BC97" s="361" t="s">
        <v>236</v>
      </c>
      <c r="BD97" s="300"/>
      <c r="BE97" s="300"/>
      <c r="BF97" s="300"/>
      <c r="BG97" s="300"/>
      <c r="BH97" s="300"/>
      <c r="BI97" s="300"/>
      <c r="BJ97" s="300"/>
      <c r="BK97" s="300"/>
      <c r="BL97" s="300"/>
      <c r="BM97" s="300"/>
      <c r="BN97" s="300"/>
      <c r="BO97" s="300"/>
    </row>
    <row r="98" spans="1:69" ht="16.5" thickBot="1" x14ac:dyDescent="0.35">
      <c r="A98" s="295">
        <v>220101</v>
      </c>
      <c r="B98" s="296" t="s">
        <v>204</v>
      </c>
      <c r="C98" s="296" t="s">
        <v>255</v>
      </c>
      <c r="D98" s="297" t="s">
        <v>256</v>
      </c>
      <c r="E98" s="298">
        <v>1.0645521400375182</v>
      </c>
      <c r="F98" s="369">
        <v>934</v>
      </c>
      <c r="G98" s="446">
        <f t="shared" si="20"/>
        <v>48.072805139186293</v>
      </c>
      <c r="H98" s="447">
        <f t="shared" si="21"/>
        <v>107</v>
      </c>
      <c r="I98" s="448">
        <f t="shared" si="22"/>
        <v>51</v>
      </c>
      <c r="J98" s="299">
        <v>17</v>
      </c>
      <c r="K98" s="299">
        <v>18</v>
      </c>
      <c r="L98" s="299">
        <v>19</v>
      </c>
      <c r="M98" s="299">
        <v>18</v>
      </c>
      <c r="N98" s="299">
        <v>19</v>
      </c>
      <c r="O98" s="299">
        <v>19</v>
      </c>
      <c r="P98" s="299">
        <v>18</v>
      </c>
      <c r="Q98" s="299">
        <v>17</v>
      </c>
      <c r="R98" s="299">
        <v>19</v>
      </c>
      <c r="S98" s="299">
        <v>19</v>
      </c>
      <c r="T98" s="299">
        <v>20</v>
      </c>
      <c r="U98" s="299">
        <v>19</v>
      </c>
      <c r="V98" s="299">
        <v>19</v>
      </c>
      <c r="W98" s="299">
        <v>19</v>
      </c>
      <c r="X98" s="299">
        <v>18</v>
      </c>
      <c r="Y98" s="299">
        <v>17</v>
      </c>
      <c r="Z98" s="299">
        <v>17</v>
      </c>
      <c r="AA98" s="299">
        <v>17</v>
      </c>
      <c r="AB98" s="299">
        <v>16</v>
      </c>
      <c r="AC98" s="299">
        <v>17</v>
      </c>
      <c r="AD98" s="299">
        <v>79</v>
      </c>
      <c r="AE98" s="299">
        <v>71</v>
      </c>
      <c r="AF98" s="299">
        <v>68</v>
      </c>
      <c r="AG98" s="299">
        <v>65</v>
      </c>
      <c r="AH98" s="299">
        <v>63</v>
      </c>
      <c r="AI98" s="299">
        <v>55</v>
      </c>
      <c r="AJ98" s="299">
        <v>45</v>
      </c>
      <c r="AK98" s="299">
        <v>39</v>
      </c>
      <c r="AL98" s="299">
        <v>32</v>
      </c>
      <c r="AM98" s="299">
        <v>22</v>
      </c>
      <c r="AN98" s="299">
        <v>15</v>
      </c>
      <c r="AO98" s="299">
        <v>9</v>
      </c>
      <c r="AP98" s="299">
        <v>5</v>
      </c>
      <c r="AQ98" s="299">
        <v>4</v>
      </c>
      <c r="AR98" s="299">
        <v>1</v>
      </c>
      <c r="AS98" s="299">
        <v>9</v>
      </c>
      <c r="AT98" s="299">
        <v>9</v>
      </c>
      <c r="AU98" s="299">
        <v>21</v>
      </c>
      <c r="AV98" s="299">
        <v>449</v>
      </c>
      <c r="AW98" s="299">
        <v>46</v>
      </c>
      <c r="AX98" s="299">
        <v>42</v>
      </c>
      <c r="AY98" s="299">
        <v>192</v>
      </c>
      <c r="AZ98" s="366">
        <v>22</v>
      </c>
      <c r="BA98" s="359" t="s">
        <v>72</v>
      </c>
      <c r="BB98" s="360" t="s">
        <v>213</v>
      </c>
      <c r="BC98" s="361" t="s">
        <v>257</v>
      </c>
      <c r="BD98" s="300"/>
      <c r="BE98" s="300"/>
      <c r="BF98" s="300"/>
      <c r="BG98" s="300"/>
      <c r="BH98" s="300"/>
      <c r="BI98" s="300"/>
      <c r="BJ98" s="300"/>
      <c r="BK98" s="300"/>
      <c r="BL98" s="300"/>
      <c r="BM98" s="300"/>
      <c r="BN98" s="300"/>
      <c r="BO98" s="300"/>
    </row>
    <row r="99" spans="1:69" ht="16.5" thickBot="1" x14ac:dyDescent="0.35">
      <c r="A99" s="355"/>
      <c r="B99" s="353"/>
      <c r="C99" s="353"/>
      <c r="D99" s="353" t="s">
        <v>1350</v>
      </c>
      <c r="E99" s="353"/>
      <c r="F99" s="356">
        <f>SUM(F100:F107)</f>
        <v>17132</v>
      </c>
      <c r="G99" s="446">
        <f t="shared" si="20"/>
        <v>48.844268036423067</v>
      </c>
      <c r="H99" s="447">
        <f t="shared" si="21"/>
        <v>2127</v>
      </c>
      <c r="I99" s="448">
        <f t="shared" si="22"/>
        <v>1039</v>
      </c>
      <c r="J99" s="356">
        <f t="shared" ref="J99:AZ99" si="28">SUM(J100:J107)</f>
        <v>332</v>
      </c>
      <c r="K99" s="356">
        <f t="shared" si="28"/>
        <v>334</v>
      </c>
      <c r="L99" s="356">
        <f t="shared" si="28"/>
        <v>324</v>
      </c>
      <c r="M99" s="356">
        <f t="shared" si="28"/>
        <v>319</v>
      </c>
      <c r="N99" s="356">
        <f t="shared" si="28"/>
        <v>322</v>
      </c>
      <c r="O99" s="356">
        <f t="shared" si="28"/>
        <v>305</v>
      </c>
      <c r="P99" s="356">
        <f t="shared" si="28"/>
        <v>331</v>
      </c>
      <c r="Q99" s="356">
        <f t="shared" si="28"/>
        <v>310</v>
      </c>
      <c r="R99" s="356">
        <f t="shared" si="28"/>
        <v>323</v>
      </c>
      <c r="S99" s="356">
        <f t="shared" si="28"/>
        <v>290</v>
      </c>
      <c r="T99" s="356">
        <f t="shared" si="28"/>
        <v>314</v>
      </c>
      <c r="U99" s="356">
        <f t="shared" si="28"/>
        <v>359</v>
      </c>
      <c r="V99" s="356">
        <f t="shared" si="28"/>
        <v>368</v>
      </c>
      <c r="W99" s="356">
        <f t="shared" si="28"/>
        <v>358</v>
      </c>
      <c r="X99" s="356">
        <f t="shared" si="28"/>
        <v>364</v>
      </c>
      <c r="Y99" s="356">
        <f t="shared" si="28"/>
        <v>363</v>
      </c>
      <c r="Z99" s="356">
        <f t="shared" si="28"/>
        <v>341</v>
      </c>
      <c r="AA99" s="356">
        <f t="shared" si="28"/>
        <v>333</v>
      </c>
      <c r="AB99" s="356">
        <f t="shared" si="28"/>
        <v>337</v>
      </c>
      <c r="AC99" s="356">
        <f t="shared" si="28"/>
        <v>343</v>
      </c>
      <c r="AD99" s="356">
        <f t="shared" si="28"/>
        <v>1631</v>
      </c>
      <c r="AE99" s="356">
        <f t="shared" si="28"/>
        <v>1305</v>
      </c>
      <c r="AF99" s="356">
        <f t="shared" si="28"/>
        <v>1335</v>
      </c>
      <c r="AG99" s="356">
        <f t="shared" si="28"/>
        <v>1215</v>
      </c>
      <c r="AH99" s="356">
        <f t="shared" si="28"/>
        <v>1089</v>
      </c>
      <c r="AI99" s="356">
        <f t="shared" si="28"/>
        <v>991</v>
      </c>
      <c r="AJ99" s="356">
        <f t="shared" si="28"/>
        <v>803</v>
      </c>
      <c r="AK99" s="356">
        <f t="shared" si="28"/>
        <v>661</v>
      </c>
      <c r="AL99" s="356">
        <f t="shared" si="28"/>
        <v>498</v>
      </c>
      <c r="AM99" s="356">
        <f t="shared" si="28"/>
        <v>378</v>
      </c>
      <c r="AN99" s="356">
        <f t="shared" si="28"/>
        <v>233</v>
      </c>
      <c r="AO99" s="356">
        <f t="shared" si="28"/>
        <v>158</v>
      </c>
      <c r="AP99" s="356">
        <f t="shared" si="28"/>
        <v>89</v>
      </c>
      <c r="AQ99" s="356">
        <f t="shared" si="28"/>
        <v>76</v>
      </c>
      <c r="AR99" s="356">
        <f t="shared" si="28"/>
        <v>28</v>
      </c>
      <c r="AS99" s="356">
        <f t="shared" si="28"/>
        <v>156</v>
      </c>
      <c r="AT99" s="356">
        <f t="shared" si="28"/>
        <v>176</v>
      </c>
      <c r="AU99" s="356">
        <f t="shared" si="28"/>
        <v>405</v>
      </c>
      <c r="AV99" s="356">
        <f t="shared" si="28"/>
        <v>8368</v>
      </c>
      <c r="AW99" s="356">
        <f t="shared" si="28"/>
        <v>843</v>
      </c>
      <c r="AX99" s="356">
        <f t="shared" si="28"/>
        <v>864</v>
      </c>
      <c r="AY99" s="356">
        <f t="shared" si="28"/>
        <v>3795</v>
      </c>
      <c r="AZ99" s="356">
        <f t="shared" si="28"/>
        <v>544</v>
      </c>
      <c r="BA99" s="353"/>
      <c r="BB99" s="353"/>
      <c r="BC99" s="354"/>
    </row>
    <row r="100" spans="1:69" ht="16.5" thickBot="1" x14ac:dyDescent="0.35">
      <c r="A100" s="295">
        <v>220805</v>
      </c>
      <c r="B100" s="296" t="s">
        <v>272</v>
      </c>
      <c r="C100" s="296" t="s">
        <v>1021</v>
      </c>
      <c r="D100" s="297" t="s">
        <v>1022</v>
      </c>
      <c r="E100" s="298">
        <v>50.242067951932221</v>
      </c>
      <c r="F100" s="358">
        <f t="shared" ref="F100:F107" si="29">SUM(J100:AQ100)</f>
        <v>8600</v>
      </c>
      <c r="G100" s="446">
        <f t="shared" si="20"/>
        <v>48.883720930232556</v>
      </c>
      <c r="H100" s="447">
        <f t="shared" si="21"/>
        <v>1068</v>
      </c>
      <c r="I100" s="448">
        <f t="shared" si="22"/>
        <v>522</v>
      </c>
      <c r="J100" s="299">
        <v>166</v>
      </c>
      <c r="K100" s="299">
        <v>168</v>
      </c>
      <c r="L100" s="299">
        <v>163</v>
      </c>
      <c r="M100" s="299">
        <v>159</v>
      </c>
      <c r="N100" s="299">
        <v>162</v>
      </c>
      <c r="O100" s="299">
        <v>153</v>
      </c>
      <c r="P100" s="299">
        <v>166</v>
      </c>
      <c r="Q100" s="299">
        <v>155</v>
      </c>
      <c r="R100" s="299">
        <v>162</v>
      </c>
      <c r="S100" s="299">
        <v>146</v>
      </c>
      <c r="T100" s="299">
        <v>158</v>
      </c>
      <c r="U100" s="299">
        <v>180</v>
      </c>
      <c r="V100" s="299">
        <v>185</v>
      </c>
      <c r="W100" s="299">
        <v>179</v>
      </c>
      <c r="X100" s="299">
        <v>183</v>
      </c>
      <c r="Y100" s="299">
        <v>183</v>
      </c>
      <c r="Z100" s="299">
        <v>171</v>
      </c>
      <c r="AA100" s="299">
        <v>167</v>
      </c>
      <c r="AB100" s="299">
        <v>169</v>
      </c>
      <c r="AC100" s="299">
        <v>172</v>
      </c>
      <c r="AD100" s="299">
        <v>819</v>
      </c>
      <c r="AE100" s="299">
        <v>655</v>
      </c>
      <c r="AF100" s="299">
        <v>670</v>
      </c>
      <c r="AG100" s="299">
        <v>611</v>
      </c>
      <c r="AH100" s="299">
        <v>546</v>
      </c>
      <c r="AI100" s="299">
        <v>498</v>
      </c>
      <c r="AJ100" s="299">
        <v>403</v>
      </c>
      <c r="AK100" s="299">
        <v>332</v>
      </c>
      <c r="AL100" s="299">
        <v>251</v>
      </c>
      <c r="AM100" s="299">
        <v>190</v>
      </c>
      <c r="AN100" s="299">
        <v>116</v>
      </c>
      <c r="AO100" s="299">
        <v>80</v>
      </c>
      <c r="AP100" s="299">
        <v>44</v>
      </c>
      <c r="AQ100" s="299">
        <v>38</v>
      </c>
      <c r="AR100" s="299">
        <v>14</v>
      </c>
      <c r="AS100" s="299">
        <v>78</v>
      </c>
      <c r="AT100" s="299">
        <v>89</v>
      </c>
      <c r="AU100" s="299">
        <v>204</v>
      </c>
      <c r="AV100" s="299">
        <v>4204</v>
      </c>
      <c r="AW100" s="299">
        <v>424</v>
      </c>
      <c r="AX100" s="299">
        <v>435</v>
      </c>
      <c r="AY100" s="299">
        <v>1908</v>
      </c>
      <c r="AZ100" s="299">
        <v>274</v>
      </c>
      <c r="BA100" s="359" t="s">
        <v>72</v>
      </c>
      <c r="BB100" s="360" t="s">
        <v>1023</v>
      </c>
      <c r="BC100" s="361" t="s">
        <v>1024</v>
      </c>
      <c r="BD100" s="300"/>
      <c r="BE100" s="300"/>
      <c r="BF100" s="300"/>
      <c r="BG100" s="300"/>
      <c r="BH100" s="300"/>
      <c r="BI100" s="300"/>
      <c r="BJ100" s="300"/>
      <c r="BK100" s="300"/>
      <c r="BL100" s="300"/>
      <c r="BM100" s="300"/>
      <c r="BN100" s="300"/>
      <c r="BO100" s="300"/>
      <c r="BP100" s="300"/>
      <c r="BQ100" s="300"/>
    </row>
    <row r="101" spans="1:69" ht="16.5" thickBot="1" x14ac:dyDescent="0.35">
      <c r="A101" s="295">
        <v>220805</v>
      </c>
      <c r="B101" s="296" t="s">
        <v>200</v>
      </c>
      <c r="C101" s="296" t="s">
        <v>1025</v>
      </c>
      <c r="D101" s="297" t="s">
        <v>1026</v>
      </c>
      <c r="E101" s="298">
        <v>8.0357914757499795</v>
      </c>
      <c r="F101" s="358">
        <f t="shared" si="29"/>
        <v>1380</v>
      </c>
      <c r="G101" s="446">
        <f t="shared" si="20"/>
        <v>48.695652173913047</v>
      </c>
      <c r="H101" s="447">
        <f t="shared" si="21"/>
        <v>171</v>
      </c>
      <c r="I101" s="448">
        <f t="shared" si="22"/>
        <v>83</v>
      </c>
      <c r="J101" s="299">
        <v>27</v>
      </c>
      <c r="K101" s="299">
        <v>27</v>
      </c>
      <c r="L101" s="299">
        <v>26</v>
      </c>
      <c r="M101" s="299">
        <v>26</v>
      </c>
      <c r="N101" s="299">
        <v>26</v>
      </c>
      <c r="O101" s="299">
        <v>25</v>
      </c>
      <c r="P101" s="299">
        <v>27</v>
      </c>
      <c r="Q101" s="299">
        <v>25</v>
      </c>
      <c r="R101" s="299">
        <v>26</v>
      </c>
      <c r="S101" s="299">
        <v>23</v>
      </c>
      <c r="T101" s="299">
        <v>25</v>
      </c>
      <c r="U101" s="299">
        <v>29</v>
      </c>
      <c r="V101" s="299">
        <v>30</v>
      </c>
      <c r="W101" s="299">
        <v>29</v>
      </c>
      <c r="X101" s="299">
        <v>29</v>
      </c>
      <c r="Y101" s="299">
        <v>29</v>
      </c>
      <c r="Z101" s="299">
        <v>27</v>
      </c>
      <c r="AA101" s="299">
        <v>27</v>
      </c>
      <c r="AB101" s="299">
        <v>27</v>
      </c>
      <c r="AC101" s="299">
        <v>28</v>
      </c>
      <c r="AD101" s="299">
        <v>131</v>
      </c>
      <c r="AE101" s="299">
        <v>105</v>
      </c>
      <c r="AF101" s="299">
        <v>107</v>
      </c>
      <c r="AG101" s="299">
        <v>98</v>
      </c>
      <c r="AH101" s="299">
        <v>88</v>
      </c>
      <c r="AI101" s="299">
        <v>80</v>
      </c>
      <c r="AJ101" s="299">
        <v>65</v>
      </c>
      <c r="AK101" s="299">
        <v>53</v>
      </c>
      <c r="AL101" s="299">
        <v>40</v>
      </c>
      <c r="AM101" s="299">
        <v>30</v>
      </c>
      <c r="AN101" s="299">
        <v>19</v>
      </c>
      <c r="AO101" s="299">
        <v>13</v>
      </c>
      <c r="AP101" s="299">
        <v>7</v>
      </c>
      <c r="AQ101" s="299">
        <v>6</v>
      </c>
      <c r="AR101" s="299">
        <v>2</v>
      </c>
      <c r="AS101" s="299">
        <v>13</v>
      </c>
      <c r="AT101" s="299">
        <v>14</v>
      </c>
      <c r="AU101" s="299">
        <v>33</v>
      </c>
      <c r="AV101" s="299">
        <v>672</v>
      </c>
      <c r="AW101" s="299">
        <v>68</v>
      </c>
      <c r="AX101" s="299">
        <v>69</v>
      </c>
      <c r="AY101" s="299">
        <v>305</v>
      </c>
      <c r="AZ101" s="299">
        <v>44</v>
      </c>
      <c r="BA101" s="359" t="s">
        <v>72</v>
      </c>
      <c r="BB101" s="360" t="s">
        <v>1023</v>
      </c>
      <c r="BC101" s="361" t="s">
        <v>1027</v>
      </c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</row>
    <row r="102" spans="1:69" ht="16.5" thickBot="1" x14ac:dyDescent="0.35">
      <c r="A102" s="295">
        <v>220805</v>
      </c>
      <c r="B102" s="296" t="s">
        <v>200</v>
      </c>
      <c r="C102" s="296" t="s">
        <v>1028</v>
      </c>
      <c r="D102" s="297" t="s">
        <v>1029</v>
      </c>
      <c r="E102" s="298">
        <v>11.627906976744185</v>
      </c>
      <c r="F102" s="358">
        <f t="shared" si="29"/>
        <v>1993</v>
      </c>
      <c r="G102" s="446">
        <f t="shared" si="20"/>
        <v>48.820873055694932</v>
      </c>
      <c r="H102" s="447">
        <f t="shared" si="21"/>
        <v>248</v>
      </c>
      <c r="I102" s="448">
        <f t="shared" si="22"/>
        <v>121</v>
      </c>
      <c r="J102" s="299">
        <v>39</v>
      </c>
      <c r="K102" s="299">
        <v>39</v>
      </c>
      <c r="L102" s="299">
        <v>38</v>
      </c>
      <c r="M102" s="299">
        <v>37</v>
      </c>
      <c r="N102" s="299">
        <v>37</v>
      </c>
      <c r="O102" s="299">
        <v>35</v>
      </c>
      <c r="P102" s="299">
        <v>38</v>
      </c>
      <c r="Q102" s="299">
        <v>36</v>
      </c>
      <c r="R102" s="299">
        <v>38</v>
      </c>
      <c r="S102" s="299">
        <v>34</v>
      </c>
      <c r="T102" s="299">
        <v>37</v>
      </c>
      <c r="U102" s="299">
        <v>42</v>
      </c>
      <c r="V102" s="299">
        <v>43</v>
      </c>
      <c r="W102" s="299">
        <v>42</v>
      </c>
      <c r="X102" s="299">
        <v>42</v>
      </c>
      <c r="Y102" s="299">
        <v>42</v>
      </c>
      <c r="Z102" s="299">
        <v>40</v>
      </c>
      <c r="AA102" s="299">
        <v>39</v>
      </c>
      <c r="AB102" s="299">
        <v>39</v>
      </c>
      <c r="AC102" s="299">
        <v>40</v>
      </c>
      <c r="AD102" s="299">
        <v>190</v>
      </c>
      <c r="AE102" s="299">
        <v>152</v>
      </c>
      <c r="AF102" s="299">
        <v>155</v>
      </c>
      <c r="AG102" s="299">
        <v>141</v>
      </c>
      <c r="AH102" s="299">
        <v>127</v>
      </c>
      <c r="AI102" s="299">
        <v>115</v>
      </c>
      <c r="AJ102" s="299">
        <v>93</v>
      </c>
      <c r="AK102" s="299">
        <v>77</v>
      </c>
      <c r="AL102" s="299">
        <v>58</v>
      </c>
      <c r="AM102" s="299">
        <v>44</v>
      </c>
      <c r="AN102" s="299">
        <v>27</v>
      </c>
      <c r="AO102" s="299">
        <v>18</v>
      </c>
      <c r="AP102" s="299">
        <v>10</v>
      </c>
      <c r="AQ102" s="299">
        <v>9</v>
      </c>
      <c r="AR102" s="299">
        <v>3</v>
      </c>
      <c r="AS102" s="299">
        <v>18</v>
      </c>
      <c r="AT102" s="299">
        <v>20</v>
      </c>
      <c r="AU102" s="299">
        <v>47</v>
      </c>
      <c r="AV102" s="299">
        <v>973</v>
      </c>
      <c r="AW102" s="299">
        <v>98</v>
      </c>
      <c r="AX102" s="299">
        <v>100</v>
      </c>
      <c r="AY102" s="299">
        <v>441</v>
      </c>
      <c r="AZ102" s="299">
        <v>63</v>
      </c>
      <c r="BA102" s="359" t="s">
        <v>72</v>
      </c>
      <c r="BB102" s="360" t="s">
        <v>1023</v>
      </c>
      <c r="BC102" s="361" t="s">
        <v>1030</v>
      </c>
      <c r="BD102" s="300"/>
      <c r="BE102" s="300"/>
      <c r="BF102" s="300"/>
      <c r="BG102" s="300"/>
      <c r="BH102" s="300"/>
      <c r="BI102" s="300"/>
      <c r="BJ102" s="300"/>
      <c r="BK102" s="300"/>
      <c r="BL102" s="300"/>
      <c r="BM102" s="300"/>
      <c r="BN102" s="300"/>
      <c r="BO102" s="300"/>
      <c r="BP102" s="300"/>
      <c r="BQ102" s="300"/>
    </row>
    <row r="103" spans="1:69" ht="16.5" thickBot="1" x14ac:dyDescent="0.35">
      <c r="A103" s="295">
        <v>220805</v>
      </c>
      <c r="B103" s="296" t="s">
        <v>204</v>
      </c>
      <c r="C103" s="296" t="s">
        <v>1031</v>
      </c>
      <c r="D103" s="297" t="s">
        <v>1032</v>
      </c>
      <c r="E103" s="298">
        <v>7.7072706838419647</v>
      </c>
      <c r="F103" s="358">
        <f t="shared" si="29"/>
        <v>1323</v>
      </c>
      <c r="G103" s="446">
        <f t="shared" si="20"/>
        <v>48.752834467120181</v>
      </c>
      <c r="H103" s="447">
        <f t="shared" si="21"/>
        <v>164</v>
      </c>
      <c r="I103" s="448">
        <f t="shared" si="22"/>
        <v>80</v>
      </c>
      <c r="J103" s="299">
        <v>26</v>
      </c>
      <c r="K103" s="299">
        <v>26</v>
      </c>
      <c r="L103" s="299">
        <v>25</v>
      </c>
      <c r="M103" s="299">
        <v>25</v>
      </c>
      <c r="N103" s="299">
        <v>25</v>
      </c>
      <c r="O103" s="299">
        <v>24</v>
      </c>
      <c r="P103" s="299">
        <v>26</v>
      </c>
      <c r="Q103" s="299">
        <v>24</v>
      </c>
      <c r="R103" s="299">
        <v>25</v>
      </c>
      <c r="S103" s="299">
        <v>22</v>
      </c>
      <c r="T103" s="299">
        <v>24</v>
      </c>
      <c r="U103" s="299">
        <v>28</v>
      </c>
      <c r="V103" s="299">
        <v>28</v>
      </c>
      <c r="W103" s="299">
        <v>28</v>
      </c>
      <c r="X103" s="299">
        <v>28</v>
      </c>
      <c r="Y103" s="299">
        <v>28</v>
      </c>
      <c r="Z103" s="299">
        <v>26</v>
      </c>
      <c r="AA103" s="299">
        <v>26</v>
      </c>
      <c r="AB103" s="299">
        <v>26</v>
      </c>
      <c r="AC103" s="299">
        <v>26</v>
      </c>
      <c r="AD103" s="299">
        <v>126</v>
      </c>
      <c r="AE103" s="299">
        <v>101</v>
      </c>
      <c r="AF103" s="299">
        <v>103</v>
      </c>
      <c r="AG103" s="299">
        <v>94</v>
      </c>
      <c r="AH103" s="299">
        <v>84</v>
      </c>
      <c r="AI103" s="299">
        <v>76</v>
      </c>
      <c r="AJ103" s="299">
        <v>62</v>
      </c>
      <c r="AK103" s="299">
        <v>51</v>
      </c>
      <c r="AL103" s="299">
        <v>38</v>
      </c>
      <c r="AM103" s="299">
        <v>29</v>
      </c>
      <c r="AN103" s="299">
        <v>18</v>
      </c>
      <c r="AO103" s="299">
        <v>12</v>
      </c>
      <c r="AP103" s="299">
        <v>7</v>
      </c>
      <c r="AQ103" s="299">
        <v>6</v>
      </c>
      <c r="AR103" s="299">
        <v>2</v>
      </c>
      <c r="AS103" s="299">
        <v>12</v>
      </c>
      <c r="AT103" s="299">
        <v>14</v>
      </c>
      <c r="AU103" s="299">
        <v>31</v>
      </c>
      <c r="AV103" s="299">
        <v>645</v>
      </c>
      <c r="AW103" s="299">
        <v>65</v>
      </c>
      <c r="AX103" s="299">
        <v>67</v>
      </c>
      <c r="AY103" s="299">
        <v>292</v>
      </c>
      <c r="AZ103" s="299">
        <v>42</v>
      </c>
      <c r="BA103" s="359" t="s">
        <v>72</v>
      </c>
      <c r="BB103" s="360" t="s">
        <v>1023</v>
      </c>
      <c r="BC103" s="361" t="s">
        <v>1033</v>
      </c>
      <c r="BD103" s="300"/>
      <c r="BE103" s="300"/>
      <c r="BF103" s="300"/>
      <c r="BG103" s="300"/>
      <c r="BH103" s="300"/>
      <c r="BI103" s="300"/>
      <c r="BJ103" s="300"/>
      <c r="BK103" s="300"/>
      <c r="BL103" s="300"/>
      <c r="BM103" s="300"/>
      <c r="BN103" s="300"/>
      <c r="BO103" s="300"/>
      <c r="BP103" s="300"/>
      <c r="BQ103" s="300"/>
    </row>
    <row r="104" spans="1:69" ht="16.5" thickBot="1" x14ac:dyDescent="0.35">
      <c r="A104" s="295">
        <v>220805</v>
      </c>
      <c r="B104" s="296" t="s">
        <v>204</v>
      </c>
      <c r="C104" s="296" t="s">
        <v>1034</v>
      </c>
      <c r="D104" s="297" t="s">
        <v>1035</v>
      </c>
      <c r="E104" s="298">
        <v>8.6712198495720578</v>
      </c>
      <c r="F104" s="358">
        <f t="shared" si="29"/>
        <v>1486</v>
      </c>
      <c r="G104" s="446">
        <f t="shared" si="20"/>
        <v>48.855989232839839</v>
      </c>
      <c r="H104" s="447">
        <f t="shared" si="21"/>
        <v>185</v>
      </c>
      <c r="I104" s="448">
        <f t="shared" si="22"/>
        <v>90</v>
      </c>
      <c r="J104" s="299">
        <v>29</v>
      </c>
      <c r="K104" s="299">
        <v>29</v>
      </c>
      <c r="L104" s="299">
        <v>28</v>
      </c>
      <c r="M104" s="299">
        <v>28</v>
      </c>
      <c r="N104" s="299">
        <v>28</v>
      </c>
      <c r="O104" s="299">
        <v>26</v>
      </c>
      <c r="P104" s="299">
        <v>29</v>
      </c>
      <c r="Q104" s="299">
        <v>27</v>
      </c>
      <c r="R104" s="299">
        <v>28</v>
      </c>
      <c r="S104" s="299">
        <v>25</v>
      </c>
      <c r="T104" s="299">
        <v>27</v>
      </c>
      <c r="U104" s="299">
        <v>31</v>
      </c>
      <c r="V104" s="299">
        <v>32</v>
      </c>
      <c r="W104" s="299">
        <v>31</v>
      </c>
      <c r="X104" s="299">
        <v>32</v>
      </c>
      <c r="Y104" s="299">
        <v>31</v>
      </c>
      <c r="Z104" s="299">
        <v>30</v>
      </c>
      <c r="AA104" s="299">
        <v>29</v>
      </c>
      <c r="AB104" s="299">
        <v>29</v>
      </c>
      <c r="AC104" s="299">
        <v>30</v>
      </c>
      <c r="AD104" s="299">
        <v>141</v>
      </c>
      <c r="AE104" s="299">
        <v>113</v>
      </c>
      <c r="AF104" s="299">
        <v>116</v>
      </c>
      <c r="AG104" s="299">
        <v>105</v>
      </c>
      <c r="AH104" s="299">
        <v>94</v>
      </c>
      <c r="AI104" s="299">
        <v>86</v>
      </c>
      <c r="AJ104" s="299">
        <v>70</v>
      </c>
      <c r="AK104" s="299">
        <v>57</v>
      </c>
      <c r="AL104" s="299">
        <v>43</v>
      </c>
      <c r="AM104" s="299">
        <v>33</v>
      </c>
      <c r="AN104" s="299">
        <v>20</v>
      </c>
      <c r="AO104" s="299">
        <v>14</v>
      </c>
      <c r="AP104" s="299">
        <v>8</v>
      </c>
      <c r="AQ104" s="299">
        <v>7</v>
      </c>
      <c r="AR104" s="299">
        <v>2</v>
      </c>
      <c r="AS104" s="299">
        <v>14</v>
      </c>
      <c r="AT104" s="299">
        <v>15</v>
      </c>
      <c r="AU104" s="299">
        <v>35</v>
      </c>
      <c r="AV104" s="299">
        <v>726</v>
      </c>
      <c r="AW104" s="299">
        <v>73</v>
      </c>
      <c r="AX104" s="299">
        <v>75</v>
      </c>
      <c r="AY104" s="299">
        <v>329</v>
      </c>
      <c r="AZ104" s="299">
        <v>47</v>
      </c>
      <c r="BA104" s="359" t="s">
        <v>72</v>
      </c>
      <c r="BB104" s="360" t="s">
        <v>1023</v>
      </c>
      <c r="BC104" s="361" t="s">
        <v>1036</v>
      </c>
      <c r="BD104" s="300"/>
      <c r="BE104" s="300"/>
      <c r="BF104" s="300"/>
      <c r="BG104" s="300"/>
      <c r="BH104" s="300"/>
      <c r="BI104" s="300"/>
      <c r="BJ104" s="300"/>
      <c r="BK104" s="300"/>
      <c r="BL104" s="300"/>
      <c r="BM104" s="300"/>
      <c r="BN104" s="300"/>
      <c r="BO104" s="300"/>
      <c r="BP104" s="300"/>
      <c r="BQ104" s="300"/>
    </row>
    <row r="105" spans="1:69" ht="16.5" thickBot="1" x14ac:dyDescent="0.35">
      <c r="A105" s="295">
        <v>220805</v>
      </c>
      <c r="B105" s="296" t="s">
        <v>204</v>
      </c>
      <c r="C105" s="296" t="s">
        <v>1037</v>
      </c>
      <c r="D105" s="297" t="s">
        <v>1038</v>
      </c>
      <c r="E105" s="298">
        <v>5.3773666464943375</v>
      </c>
      <c r="F105" s="358">
        <f t="shared" si="29"/>
        <v>921</v>
      </c>
      <c r="G105" s="446">
        <f t="shared" si="20"/>
        <v>48.859934853420192</v>
      </c>
      <c r="H105" s="447">
        <f t="shared" si="21"/>
        <v>115</v>
      </c>
      <c r="I105" s="448">
        <f t="shared" si="22"/>
        <v>56</v>
      </c>
      <c r="J105" s="299">
        <v>18</v>
      </c>
      <c r="K105" s="299">
        <v>18</v>
      </c>
      <c r="L105" s="299">
        <v>17</v>
      </c>
      <c r="M105" s="299">
        <v>17</v>
      </c>
      <c r="N105" s="299">
        <v>17</v>
      </c>
      <c r="O105" s="299">
        <v>16</v>
      </c>
      <c r="P105" s="299">
        <v>18</v>
      </c>
      <c r="Q105" s="299">
        <v>17</v>
      </c>
      <c r="R105" s="299">
        <v>17</v>
      </c>
      <c r="S105" s="299">
        <v>16</v>
      </c>
      <c r="T105" s="299">
        <v>17</v>
      </c>
      <c r="U105" s="299">
        <v>19</v>
      </c>
      <c r="V105" s="299">
        <v>20</v>
      </c>
      <c r="W105" s="299">
        <v>19</v>
      </c>
      <c r="X105" s="299">
        <v>20</v>
      </c>
      <c r="Y105" s="299">
        <v>20</v>
      </c>
      <c r="Z105" s="299">
        <v>18</v>
      </c>
      <c r="AA105" s="299">
        <v>18</v>
      </c>
      <c r="AB105" s="299">
        <v>18</v>
      </c>
      <c r="AC105" s="299">
        <v>18</v>
      </c>
      <c r="AD105" s="299">
        <v>88</v>
      </c>
      <c r="AE105" s="299">
        <v>70</v>
      </c>
      <c r="AF105" s="299">
        <v>72</v>
      </c>
      <c r="AG105" s="299">
        <v>65</v>
      </c>
      <c r="AH105" s="299">
        <v>59</v>
      </c>
      <c r="AI105" s="299">
        <v>53</v>
      </c>
      <c r="AJ105" s="299">
        <v>43</v>
      </c>
      <c r="AK105" s="299">
        <v>36</v>
      </c>
      <c r="AL105" s="299">
        <v>27</v>
      </c>
      <c r="AM105" s="299">
        <v>20</v>
      </c>
      <c r="AN105" s="299">
        <v>13</v>
      </c>
      <c r="AO105" s="299">
        <v>8</v>
      </c>
      <c r="AP105" s="299">
        <v>5</v>
      </c>
      <c r="AQ105" s="299">
        <v>4</v>
      </c>
      <c r="AR105" s="299">
        <v>2</v>
      </c>
      <c r="AS105" s="299">
        <v>8</v>
      </c>
      <c r="AT105" s="299">
        <v>9</v>
      </c>
      <c r="AU105" s="299">
        <v>22</v>
      </c>
      <c r="AV105" s="299">
        <v>450</v>
      </c>
      <c r="AW105" s="299">
        <v>45</v>
      </c>
      <c r="AX105" s="299">
        <v>46</v>
      </c>
      <c r="AY105" s="299">
        <v>204</v>
      </c>
      <c r="AZ105" s="299">
        <v>29</v>
      </c>
      <c r="BA105" s="359" t="s">
        <v>72</v>
      </c>
      <c r="BB105" s="360" t="s">
        <v>1023</v>
      </c>
      <c r="BC105" s="361" t="s">
        <v>1039</v>
      </c>
      <c r="BD105" s="300"/>
      <c r="BE105" s="300"/>
      <c r="BF105" s="300"/>
      <c r="BG105" s="300"/>
      <c r="BH105" s="300"/>
      <c r="BI105" s="300"/>
      <c r="BJ105" s="300"/>
      <c r="BK105" s="300"/>
      <c r="BL105" s="300"/>
      <c r="BM105" s="300"/>
      <c r="BN105" s="300"/>
      <c r="BO105" s="300"/>
      <c r="BP105" s="300"/>
      <c r="BQ105" s="300"/>
    </row>
    <row r="106" spans="1:69" ht="16.5" thickBot="1" x14ac:dyDescent="0.35">
      <c r="A106" s="295">
        <v>220805</v>
      </c>
      <c r="B106" s="296" t="s">
        <v>204</v>
      </c>
      <c r="C106" s="296" t="s">
        <v>1040</v>
      </c>
      <c r="D106" s="297" t="s">
        <v>1041</v>
      </c>
      <c r="E106" s="298">
        <v>5.5156911904556063</v>
      </c>
      <c r="F106" s="358">
        <f t="shared" si="29"/>
        <v>945</v>
      </c>
      <c r="G106" s="446">
        <f t="shared" si="20"/>
        <v>48.888888888888886</v>
      </c>
      <c r="H106" s="447">
        <f t="shared" si="21"/>
        <v>117</v>
      </c>
      <c r="I106" s="448">
        <f t="shared" si="22"/>
        <v>57</v>
      </c>
      <c r="J106" s="299">
        <v>18</v>
      </c>
      <c r="K106" s="299">
        <v>18</v>
      </c>
      <c r="L106" s="299">
        <v>18</v>
      </c>
      <c r="M106" s="299">
        <v>18</v>
      </c>
      <c r="N106" s="299">
        <v>18</v>
      </c>
      <c r="O106" s="299">
        <v>17</v>
      </c>
      <c r="P106" s="299">
        <v>18</v>
      </c>
      <c r="Q106" s="299">
        <v>17</v>
      </c>
      <c r="R106" s="299">
        <v>18</v>
      </c>
      <c r="S106" s="299">
        <v>16</v>
      </c>
      <c r="T106" s="299">
        <v>17</v>
      </c>
      <c r="U106" s="299">
        <v>20</v>
      </c>
      <c r="V106" s="299">
        <v>20</v>
      </c>
      <c r="W106" s="299">
        <v>20</v>
      </c>
      <c r="X106" s="299">
        <v>20</v>
      </c>
      <c r="Y106" s="299">
        <v>20</v>
      </c>
      <c r="Z106" s="299">
        <v>19</v>
      </c>
      <c r="AA106" s="299">
        <v>18</v>
      </c>
      <c r="AB106" s="299">
        <v>19</v>
      </c>
      <c r="AC106" s="299">
        <v>19</v>
      </c>
      <c r="AD106" s="299">
        <v>90</v>
      </c>
      <c r="AE106" s="299">
        <v>72</v>
      </c>
      <c r="AF106" s="299">
        <v>74</v>
      </c>
      <c r="AG106" s="299">
        <v>67</v>
      </c>
      <c r="AH106" s="299">
        <v>60</v>
      </c>
      <c r="AI106" s="299">
        <v>55</v>
      </c>
      <c r="AJ106" s="299">
        <v>44</v>
      </c>
      <c r="AK106" s="299">
        <v>36</v>
      </c>
      <c r="AL106" s="299">
        <v>27</v>
      </c>
      <c r="AM106" s="299">
        <v>21</v>
      </c>
      <c r="AN106" s="299">
        <v>13</v>
      </c>
      <c r="AO106" s="299">
        <v>9</v>
      </c>
      <c r="AP106" s="299">
        <v>5</v>
      </c>
      <c r="AQ106" s="299">
        <v>4</v>
      </c>
      <c r="AR106" s="299">
        <v>2</v>
      </c>
      <c r="AS106" s="299">
        <v>9</v>
      </c>
      <c r="AT106" s="299">
        <v>10</v>
      </c>
      <c r="AU106" s="299">
        <v>22</v>
      </c>
      <c r="AV106" s="299">
        <v>462</v>
      </c>
      <c r="AW106" s="299">
        <v>46</v>
      </c>
      <c r="AX106" s="299">
        <v>48</v>
      </c>
      <c r="AY106" s="299">
        <v>209</v>
      </c>
      <c r="AZ106" s="299">
        <v>30</v>
      </c>
      <c r="BA106" s="359" t="s">
        <v>72</v>
      </c>
      <c r="BB106" s="360" t="s">
        <v>1023</v>
      </c>
      <c r="BC106" s="361" t="s">
        <v>1042</v>
      </c>
      <c r="BD106" s="300"/>
      <c r="BE106" s="300"/>
      <c r="BF106" s="300"/>
      <c r="BG106" s="300"/>
      <c r="BH106" s="300"/>
      <c r="BI106" s="300"/>
      <c r="BJ106" s="300"/>
      <c r="BK106" s="300"/>
      <c r="BL106" s="300"/>
      <c r="BM106" s="300"/>
      <c r="BN106" s="300"/>
      <c r="BO106" s="300"/>
      <c r="BP106" s="300"/>
      <c r="BQ106" s="300"/>
    </row>
    <row r="107" spans="1:69" ht="16.5" thickBot="1" x14ac:dyDescent="0.35">
      <c r="A107" s="412">
        <v>220805</v>
      </c>
      <c r="B107" s="413" t="s">
        <v>204</v>
      </c>
      <c r="C107" s="413" t="s">
        <v>1043</v>
      </c>
      <c r="D107" s="414" t="s">
        <v>1044</v>
      </c>
      <c r="E107" s="415">
        <v>2.8226852252096482</v>
      </c>
      <c r="F107" s="416">
        <f t="shared" si="29"/>
        <v>484</v>
      </c>
      <c r="G107" s="446">
        <f t="shared" si="20"/>
        <v>48.760330578512395</v>
      </c>
      <c r="H107" s="447">
        <f t="shared" si="21"/>
        <v>59</v>
      </c>
      <c r="I107" s="448">
        <f t="shared" si="22"/>
        <v>29</v>
      </c>
      <c r="J107" s="417">
        <v>9</v>
      </c>
      <c r="K107" s="417">
        <v>9</v>
      </c>
      <c r="L107" s="417">
        <v>9</v>
      </c>
      <c r="M107" s="417">
        <v>9</v>
      </c>
      <c r="N107" s="417">
        <v>9</v>
      </c>
      <c r="O107" s="417">
        <v>9</v>
      </c>
      <c r="P107" s="417">
        <v>9</v>
      </c>
      <c r="Q107" s="417">
        <v>9</v>
      </c>
      <c r="R107" s="417">
        <v>9</v>
      </c>
      <c r="S107" s="417">
        <v>8</v>
      </c>
      <c r="T107" s="417">
        <v>9</v>
      </c>
      <c r="U107" s="417">
        <v>10</v>
      </c>
      <c r="V107" s="417">
        <v>10</v>
      </c>
      <c r="W107" s="417">
        <v>10</v>
      </c>
      <c r="X107" s="417">
        <v>10</v>
      </c>
      <c r="Y107" s="417">
        <v>10</v>
      </c>
      <c r="Z107" s="417">
        <v>10</v>
      </c>
      <c r="AA107" s="417">
        <v>9</v>
      </c>
      <c r="AB107" s="417">
        <v>10</v>
      </c>
      <c r="AC107" s="417">
        <v>10</v>
      </c>
      <c r="AD107" s="417">
        <v>46</v>
      </c>
      <c r="AE107" s="417">
        <v>37</v>
      </c>
      <c r="AF107" s="417">
        <v>38</v>
      </c>
      <c r="AG107" s="417">
        <v>34</v>
      </c>
      <c r="AH107" s="417">
        <v>31</v>
      </c>
      <c r="AI107" s="417">
        <v>28</v>
      </c>
      <c r="AJ107" s="417">
        <v>23</v>
      </c>
      <c r="AK107" s="417">
        <v>19</v>
      </c>
      <c r="AL107" s="417">
        <v>14</v>
      </c>
      <c r="AM107" s="417">
        <v>11</v>
      </c>
      <c r="AN107" s="417">
        <v>7</v>
      </c>
      <c r="AO107" s="417">
        <v>4</v>
      </c>
      <c r="AP107" s="417">
        <v>3</v>
      </c>
      <c r="AQ107" s="417">
        <v>2</v>
      </c>
      <c r="AR107" s="417">
        <v>1</v>
      </c>
      <c r="AS107" s="417">
        <v>4</v>
      </c>
      <c r="AT107" s="417">
        <v>5</v>
      </c>
      <c r="AU107" s="417">
        <v>11</v>
      </c>
      <c r="AV107" s="417">
        <v>236</v>
      </c>
      <c r="AW107" s="417">
        <v>24</v>
      </c>
      <c r="AX107" s="417">
        <v>24</v>
      </c>
      <c r="AY107" s="417">
        <v>107</v>
      </c>
      <c r="AZ107" s="417">
        <v>15</v>
      </c>
      <c r="BA107" s="418" t="s">
        <v>72</v>
      </c>
      <c r="BB107" s="419" t="s">
        <v>1023</v>
      </c>
      <c r="BC107" s="420" t="s">
        <v>1045</v>
      </c>
      <c r="BD107" s="368"/>
      <c r="BE107" s="368"/>
      <c r="BF107" s="368"/>
      <c r="BG107" s="368"/>
      <c r="BH107" s="368"/>
      <c r="BI107" s="368"/>
      <c r="BJ107" s="368"/>
      <c r="BK107" s="368"/>
      <c r="BL107" s="368"/>
      <c r="BM107" s="368"/>
      <c r="BN107" s="368"/>
      <c r="BO107" s="368"/>
      <c r="BP107" s="368"/>
      <c r="BQ107" s="368"/>
    </row>
    <row r="108" spans="1:69" ht="16.5" thickBot="1" x14ac:dyDescent="0.35">
      <c r="A108" s="422"/>
      <c r="B108" s="423"/>
      <c r="C108" s="423"/>
      <c r="D108" s="423" t="s">
        <v>1353</v>
      </c>
      <c r="E108" s="423"/>
      <c r="F108" s="426">
        <f>+F109+F110</f>
        <v>7171</v>
      </c>
      <c r="G108" s="446">
        <f t="shared" si="20"/>
        <v>46.604378747733925</v>
      </c>
      <c r="H108" s="447">
        <f t="shared" si="21"/>
        <v>814</v>
      </c>
      <c r="I108" s="448">
        <f t="shared" si="22"/>
        <v>379</v>
      </c>
      <c r="J108" s="426">
        <f t="shared" ref="J108:AZ108" si="30">+J109+J110</f>
        <v>100</v>
      </c>
      <c r="K108" s="426">
        <f t="shared" si="30"/>
        <v>112</v>
      </c>
      <c r="L108" s="426">
        <f t="shared" si="30"/>
        <v>115</v>
      </c>
      <c r="M108" s="426">
        <f t="shared" si="30"/>
        <v>117</v>
      </c>
      <c r="N108" s="426">
        <f t="shared" si="30"/>
        <v>140</v>
      </c>
      <c r="O108" s="426">
        <f t="shared" si="30"/>
        <v>129</v>
      </c>
      <c r="P108" s="426">
        <f t="shared" si="30"/>
        <v>138</v>
      </c>
      <c r="Q108" s="426">
        <f t="shared" si="30"/>
        <v>125</v>
      </c>
      <c r="R108" s="426">
        <f t="shared" si="30"/>
        <v>132</v>
      </c>
      <c r="S108" s="426">
        <f t="shared" si="30"/>
        <v>123</v>
      </c>
      <c r="T108" s="426">
        <f t="shared" si="30"/>
        <v>136</v>
      </c>
      <c r="U108" s="426">
        <f t="shared" si="30"/>
        <v>127</v>
      </c>
      <c r="V108" s="426">
        <f t="shared" si="30"/>
        <v>160</v>
      </c>
      <c r="W108" s="426">
        <f t="shared" si="30"/>
        <v>125</v>
      </c>
      <c r="X108" s="426">
        <f t="shared" si="30"/>
        <v>131</v>
      </c>
      <c r="Y108" s="426">
        <f t="shared" si="30"/>
        <v>132</v>
      </c>
      <c r="Z108" s="426">
        <f t="shared" si="30"/>
        <v>129</v>
      </c>
      <c r="AA108" s="426">
        <f t="shared" si="30"/>
        <v>137</v>
      </c>
      <c r="AB108" s="426">
        <f t="shared" si="30"/>
        <v>122</v>
      </c>
      <c r="AC108" s="426">
        <f t="shared" si="30"/>
        <v>122</v>
      </c>
      <c r="AD108" s="426">
        <f t="shared" si="30"/>
        <v>610</v>
      </c>
      <c r="AE108" s="426">
        <f t="shared" si="30"/>
        <v>549</v>
      </c>
      <c r="AF108" s="426">
        <f t="shared" si="30"/>
        <v>493</v>
      </c>
      <c r="AG108" s="426">
        <f t="shared" si="30"/>
        <v>539</v>
      </c>
      <c r="AH108" s="426">
        <f t="shared" si="30"/>
        <v>483</v>
      </c>
      <c r="AI108" s="426">
        <f t="shared" si="30"/>
        <v>449</v>
      </c>
      <c r="AJ108" s="426">
        <f t="shared" si="30"/>
        <v>366</v>
      </c>
      <c r="AK108" s="426">
        <f t="shared" si="30"/>
        <v>348</v>
      </c>
      <c r="AL108" s="426">
        <f t="shared" si="30"/>
        <v>278</v>
      </c>
      <c r="AM108" s="426">
        <f t="shared" si="30"/>
        <v>204</v>
      </c>
      <c r="AN108" s="426">
        <f t="shared" si="30"/>
        <v>127</v>
      </c>
      <c r="AO108" s="426">
        <f t="shared" si="30"/>
        <v>81</v>
      </c>
      <c r="AP108" s="426">
        <f t="shared" si="30"/>
        <v>49</v>
      </c>
      <c r="AQ108" s="426">
        <f t="shared" si="30"/>
        <v>43</v>
      </c>
      <c r="AR108" s="426">
        <f t="shared" si="30"/>
        <v>8</v>
      </c>
      <c r="AS108" s="426">
        <f t="shared" si="30"/>
        <v>51</v>
      </c>
      <c r="AT108" s="426">
        <f t="shared" si="30"/>
        <v>50</v>
      </c>
      <c r="AU108" s="426">
        <f t="shared" si="30"/>
        <v>124</v>
      </c>
      <c r="AV108" s="426">
        <f t="shared" si="30"/>
        <v>3342</v>
      </c>
      <c r="AW108" s="426">
        <f t="shared" si="30"/>
        <v>324</v>
      </c>
      <c r="AX108" s="426">
        <f t="shared" si="30"/>
        <v>332</v>
      </c>
      <c r="AY108" s="426">
        <f t="shared" si="30"/>
        <v>1481</v>
      </c>
      <c r="AZ108" s="426">
        <f t="shared" si="30"/>
        <v>176</v>
      </c>
      <c r="BA108" s="423"/>
      <c r="BB108" s="423"/>
      <c r="BC108" s="424"/>
    </row>
    <row r="109" spans="1:69" ht="16.5" thickBot="1" x14ac:dyDescent="0.35">
      <c r="A109" s="171">
        <v>220809</v>
      </c>
      <c r="B109" s="165" t="s">
        <v>191</v>
      </c>
      <c r="C109" s="165" t="s">
        <v>1061</v>
      </c>
      <c r="D109" s="172" t="s">
        <v>1062</v>
      </c>
      <c r="E109" s="122">
        <v>100</v>
      </c>
      <c r="F109" s="213">
        <v>3722</v>
      </c>
      <c r="G109" s="446">
        <f t="shared" si="20"/>
        <v>45.432563138097798</v>
      </c>
      <c r="H109" s="447">
        <f t="shared" si="21"/>
        <v>419</v>
      </c>
      <c r="I109" s="448">
        <f t="shared" si="22"/>
        <v>190</v>
      </c>
      <c r="J109" s="189">
        <v>37</v>
      </c>
      <c r="K109" s="189">
        <v>44</v>
      </c>
      <c r="L109" s="189">
        <v>47</v>
      </c>
      <c r="M109" s="189">
        <v>50</v>
      </c>
      <c r="N109" s="189">
        <v>70</v>
      </c>
      <c r="O109" s="189">
        <v>58</v>
      </c>
      <c r="P109" s="189">
        <v>72</v>
      </c>
      <c r="Q109" s="189">
        <v>61</v>
      </c>
      <c r="R109" s="189">
        <v>60</v>
      </c>
      <c r="S109" s="189">
        <v>52</v>
      </c>
      <c r="T109" s="189">
        <v>63</v>
      </c>
      <c r="U109" s="189">
        <v>58</v>
      </c>
      <c r="V109" s="189">
        <v>92</v>
      </c>
      <c r="W109" s="189">
        <v>55</v>
      </c>
      <c r="X109" s="189">
        <v>63</v>
      </c>
      <c r="Y109" s="189">
        <v>68</v>
      </c>
      <c r="Z109" s="189">
        <v>68</v>
      </c>
      <c r="AA109" s="189">
        <v>73</v>
      </c>
      <c r="AB109" s="189">
        <v>63</v>
      </c>
      <c r="AC109" s="189">
        <v>60</v>
      </c>
      <c r="AD109" s="189">
        <v>317</v>
      </c>
      <c r="AE109" s="189">
        <v>287</v>
      </c>
      <c r="AF109" s="189">
        <v>242</v>
      </c>
      <c r="AG109" s="189">
        <v>300</v>
      </c>
      <c r="AH109" s="189">
        <v>253</v>
      </c>
      <c r="AI109" s="189">
        <v>247</v>
      </c>
      <c r="AJ109" s="189">
        <v>199</v>
      </c>
      <c r="AK109" s="189">
        <v>203</v>
      </c>
      <c r="AL109" s="189">
        <v>162</v>
      </c>
      <c r="AM109" s="189">
        <v>122</v>
      </c>
      <c r="AN109" s="189">
        <v>71</v>
      </c>
      <c r="AO109" s="189">
        <v>48</v>
      </c>
      <c r="AP109" s="189">
        <v>30</v>
      </c>
      <c r="AQ109" s="189">
        <v>27</v>
      </c>
      <c r="AR109" s="189">
        <v>4</v>
      </c>
      <c r="AS109" s="189">
        <v>19</v>
      </c>
      <c r="AT109" s="189">
        <v>18</v>
      </c>
      <c r="AU109" s="189">
        <v>46</v>
      </c>
      <c r="AV109" s="189">
        <v>1691</v>
      </c>
      <c r="AW109" s="189">
        <v>154</v>
      </c>
      <c r="AX109" s="189">
        <v>177</v>
      </c>
      <c r="AY109" s="189">
        <v>775</v>
      </c>
      <c r="AZ109" s="344">
        <v>94</v>
      </c>
      <c r="BA109" s="235" t="s">
        <v>72</v>
      </c>
      <c r="BB109" s="236" t="s">
        <v>217</v>
      </c>
      <c r="BC109" s="343" t="s">
        <v>1063</v>
      </c>
    </row>
    <row r="110" spans="1:69" ht="16.5" thickBot="1" x14ac:dyDescent="0.35">
      <c r="A110" s="345">
        <v>220101</v>
      </c>
      <c r="B110" s="346" t="s">
        <v>200</v>
      </c>
      <c r="C110" s="346" t="s">
        <v>215</v>
      </c>
      <c r="D110" s="347" t="s">
        <v>216</v>
      </c>
      <c r="E110" s="348">
        <v>3.9175518753380669</v>
      </c>
      <c r="F110" s="425">
        <v>3449</v>
      </c>
      <c r="G110" s="446">
        <f t="shared" si="20"/>
        <v>47.868947521020587</v>
      </c>
      <c r="H110" s="447">
        <f t="shared" si="21"/>
        <v>395</v>
      </c>
      <c r="I110" s="448">
        <f t="shared" si="22"/>
        <v>189</v>
      </c>
      <c r="J110" s="252">
        <v>63</v>
      </c>
      <c r="K110" s="252">
        <v>68</v>
      </c>
      <c r="L110" s="252">
        <v>68</v>
      </c>
      <c r="M110" s="252">
        <v>67</v>
      </c>
      <c r="N110" s="252">
        <v>70</v>
      </c>
      <c r="O110" s="252">
        <v>71</v>
      </c>
      <c r="P110" s="252">
        <v>66</v>
      </c>
      <c r="Q110" s="252">
        <v>64</v>
      </c>
      <c r="R110" s="252">
        <v>72</v>
      </c>
      <c r="S110" s="252">
        <v>71</v>
      </c>
      <c r="T110" s="252">
        <v>73</v>
      </c>
      <c r="U110" s="252">
        <v>69</v>
      </c>
      <c r="V110" s="252">
        <v>68</v>
      </c>
      <c r="W110" s="252">
        <v>70</v>
      </c>
      <c r="X110" s="252">
        <v>68</v>
      </c>
      <c r="Y110" s="252">
        <v>64</v>
      </c>
      <c r="Z110" s="252">
        <v>61</v>
      </c>
      <c r="AA110" s="252">
        <v>64</v>
      </c>
      <c r="AB110" s="252">
        <v>59</v>
      </c>
      <c r="AC110" s="252">
        <v>62</v>
      </c>
      <c r="AD110" s="252">
        <v>293</v>
      </c>
      <c r="AE110" s="252">
        <v>262</v>
      </c>
      <c r="AF110" s="252">
        <v>251</v>
      </c>
      <c r="AG110" s="252">
        <v>239</v>
      </c>
      <c r="AH110" s="252">
        <v>230</v>
      </c>
      <c r="AI110" s="252">
        <v>202</v>
      </c>
      <c r="AJ110" s="252">
        <v>167</v>
      </c>
      <c r="AK110" s="252">
        <v>145</v>
      </c>
      <c r="AL110" s="252">
        <v>116</v>
      </c>
      <c r="AM110" s="252">
        <v>82</v>
      </c>
      <c r="AN110" s="252">
        <v>56</v>
      </c>
      <c r="AO110" s="252">
        <v>33</v>
      </c>
      <c r="AP110" s="252">
        <v>19</v>
      </c>
      <c r="AQ110" s="252">
        <v>16</v>
      </c>
      <c r="AR110" s="252">
        <v>4</v>
      </c>
      <c r="AS110" s="252">
        <v>32</v>
      </c>
      <c r="AT110" s="252">
        <v>32</v>
      </c>
      <c r="AU110" s="252">
        <v>78</v>
      </c>
      <c r="AV110" s="252">
        <v>1651</v>
      </c>
      <c r="AW110" s="252">
        <v>170</v>
      </c>
      <c r="AX110" s="252">
        <v>155</v>
      </c>
      <c r="AY110" s="252">
        <v>706</v>
      </c>
      <c r="AZ110" s="421">
        <v>82</v>
      </c>
      <c r="BA110" s="349" t="s">
        <v>72</v>
      </c>
      <c r="BB110" s="350" t="s">
        <v>217</v>
      </c>
      <c r="BC110" s="351" t="s">
        <v>218</v>
      </c>
    </row>
  </sheetData>
  <mergeCells count="5">
    <mergeCell ref="AR4:AT4"/>
    <mergeCell ref="AU4:AU5"/>
    <mergeCell ref="AV4:AV5"/>
    <mergeCell ref="AW4:AY4"/>
    <mergeCell ref="AZ4:AZ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6E5D-FBBE-4CCA-8D08-A2D99EEB593C}">
  <dimension ref="A1:I50"/>
  <sheetViews>
    <sheetView workbookViewId="0">
      <selection activeCell="M24" sqref="M24"/>
    </sheetView>
  </sheetViews>
  <sheetFormatPr baseColWidth="10" defaultRowHeight="14.25" x14ac:dyDescent="0.2"/>
  <cols>
    <col min="4" max="4" width="31.625" customWidth="1"/>
    <col min="5" max="8" width="0" hidden="1" customWidth="1"/>
  </cols>
  <sheetData>
    <row r="1" spans="1:9" ht="16.5" thickBot="1" x14ac:dyDescent="0.35">
      <c r="A1" s="324" t="s">
        <v>1323</v>
      </c>
      <c r="B1" s="325"/>
      <c r="C1" s="326"/>
      <c r="D1" s="326" t="s">
        <v>1335</v>
      </c>
      <c r="E1" s="327"/>
      <c r="F1" s="311"/>
      <c r="G1" s="311"/>
      <c r="H1" s="311"/>
      <c r="I1" s="311"/>
    </row>
    <row r="2" spans="1:9" ht="48" thickBot="1" x14ac:dyDescent="0.25">
      <c r="A2" s="307" t="s">
        <v>0</v>
      </c>
      <c r="B2" s="308" t="s">
        <v>177</v>
      </c>
      <c r="C2" s="308" t="s">
        <v>178</v>
      </c>
      <c r="D2" s="308" t="s">
        <v>1336</v>
      </c>
      <c r="E2" s="309" t="s">
        <v>179</v>
      </c>
      <c r="F2" s="310" t="s">
        <v>180</v>
      </c>
      <c r="G2" s="445" t="s">
        <v>1356</v>
      </c>
      <c r="H2" s="445" t="s">
        <v>1358</v>
      </c>
      <c r="I2" s="445" t="s">
        <v>1359</v>
      </c>
    </row>
    <row r="3" spans="1:9" ht="16.5" thickBot="1" x14ac:dyDescent="0.35">
      <c r="A3" s="441"/>
      <c r="B3" s="441"/>
      <c r="C3" s="441"/>
      <c r="D3" s="442" t="s">
        <v>136</v>
      </c>
      <c r="E3" s="441"/>
      <c r="F3" s="443">
        <v>132877</v>
      </c>
      <c r="G3" s="446">
        <v>47.954122985919312</v>
      </c>
      <c r="H3" s="447">
        <v>15469</v>
      </c>
      <c r="I3" s="448">
        <f>SUM(I5,I15,I20,I26,I30,I37,I42,I47)</f>
        <v>7422</v>
      </c>
    </row>
    <row r="4" spans="1:9" ht="16.5" thickBot="1" x14ac:dyDescent="0.25">
      <c r="A4" s="373">
        <v>220101</v>
      </c>
      <c r="B4" s="374" t="s">
        <v>186</v>
      </c>
      <c r="C4" s="374" t="s">
        <v>187</v>
      </c>
      <c r="D4" s="375" t="s">
        <v>188</v>
      </c>
      <c r="E4" s="376">
        <v>0</v>
      </c>
      <c r="F4" s="377">
        <v>0</v>
      </c>
      <c r="G4" s="446">
        <v>0</v>
      </c>
      <c r="H4" s="447">
        <v>0</v>
      </c>
      <c r="I4" s="448">
        <v>0</v>
      </c>
    </row>
    <row r="5" spans="1:9" ht="16.5" thickBot="1" x14ac:dyDescent="0.25">
      <c r="A5" s="391"/>
      <c r="B5" s="392"/>
      <c r="C5" s="392"/>
      <c r="D5" s="393" t="s">
        <v>1339</v>
      </c>
      <c r="E5" s="394"/>
      <c r="F5" s="395">
        <v>58605</v>
      </c>
      <c r="G5" s="446">
        <v>47.835508915621531</v>
      </c>
      <c r="H5" s="447">
        <v>6723</v>
      </c>
      <c r="I5" s="448">
        <f>+SUM(I6:I14)</f>
        <v>3216</v>
      </c>
    </row>
    <row r="6" spans="1:9" ht="16.5" thickBot="1" x14ac:dyDescent="0.25">
      <c r="A6" s="312">
        <v>220101</v>
      </c>
      <c r="B6" s="313" t="s">
        <v>191</v>
      </c>
      <c r="C6" s="313" t="s">
        <v>192</v>
      </c>
      <c r="D6" s="314" t="s">
        <v>193</v>
      </c>
      <c r="E6" s="315">
        <v>50.597875499188639</v>
      </c>
      <c r="F6" s="316">
        <v>44568</v>
      </c>
      <c r="G6" s="446">
        <v>47.828038054209301</v>
      </c>
      <c r="H6" s="447">
        <v>5109</v>
      </c>
      <c r="I6" s="448">
        <v>2444</v>
      </c>
    </row>
    <row r="7" spans="1:9" ht="16.5" thickBot="1" x14ac:dyDescent="0.25">
      <c r="A7" s="312">
        <v>220101</v>
      </c>
      <c r="B7" s="313" t="s">
        <v>204</v>
      </c>
      <c r="C7" s="313" t="s">
        <v>222</v>
      </c>
      <c r="D7" s="314" t="s">
        <v>223</v>
      </c>
      <c r="E7" s="315">
        <v>2.8161719855911431</v>
      </c>
      <c r="F7" s="316">
        <v>2480</v>
      </c>
      <c r="G7" s="446">
        <v>47.862903225806448</v>
      </c>
      <c r="H7" s="447">
        <v>284</v>
      </c>
      <c r="I7" s="448">
        <v>136</v>
      </c>
    </row>
    <row r="8" spans="1:9" ht="16.5" thickBot="1" x14ac:dyDescent="0.25">
      <c r="A8" s="312">
        <v>220101</v>
      </c>
      <c r="B8" s="313" t="s">
        <v>204</v>
      </c>
      <c r="C8" s="313" t="s">
        <v>228</v>
      </c>
      <c r="D8" s="314" t="s">
        <v>229</v>
      </c>
      <c r="E8" s="315">
        <v>2.0658065852619951</v>
      </c>
      <c r="F8" s="316">
        <v>1821</v>
      </c>
      <c r="G8" s="446">
        <v>47.775947281713343</v>
      </c>
      <c r="H8" s="447">
        <v>209</v>
      </c>
      <c r="I8" s="448">
        <v>100</v>
      </c>
    </row>
    <row r="9" spans="1:9" ht="16.5" thickBot="1" x14ac:dyDescent="0.25">
      <c r="A9" s="312">
        <v>220101</v>
      </c>
      <c r="B9" s="313" t="s">
        <v>200</v>
      </c>
      <c r="C9" s="313" t="s">
        <v>243</v>
      </c>
      <c r="D9" s="314" t="s">
        <v>244</v>
      </c>
      <c r="E9" s="315">
        <v>2.0301297027310077</v>
      </c>
      <c r="F9" s="316">
        <v>1787</v>
      </c>
      <c r="G9" s="446">
        <v>47.845551203133745</v>
      </c>
      <c r="H9" s="447">
        <v>204</v>
      </c>
      <c r="I9" s="448">
        <v>98</v>
      </c>
    </row>
    <row r="10" spans="1:9" ht="16.5" thickBot="1" x14ac:dyDescent="0.25">
      <c r="A10" s="312">
        <v>220101</v>
      </c>
      <c r="B10" s="313" t="s">
        <v>204</v>
      </c>
      <c r="C10" s="313" t="s">
        <v>246</v>
      </c>
      <c r="D10" s="314" t="s">
        <v>247</v>
      </c>
      <c r="E10" s="315">
        <v>3.7817495482846324</v>
      </c>
      <c r="F10" s="316">
        <v>3326</v>
      </c>
      <c r="G10" s="446">
        <v>47.895369813589895</v>
      </c>
      <c r="H10" s="447">
        <v>381</v>
      </c>
      <c r="I10" s="448">
        <v>182</v>
      </c>
    </row>
    <row r="11" spans="1:9" ht="16.5" thickBot="1" x14ac:dyDescent="0.25">
      <c r="A11" s="312">
        <v>220101</v>
      </c>
      <c r="B11" s="313" t="s">
        <v>204</v>
      </c>
      <c r="C11" s="313" t="s">
        <v>252</v>
      </c>
      <c r="D11" s="314" t="s">
        <v>253</v>
      </c>
      <c r="E11" s="315">
        <v>1.8241244777940178</v>
      </c>
      <c r="F11" s="316">
        <v>1609</v>
      </c>
      <c r="G11" s="446">
        <v>47.79366065879428</v>
      </c>
      <c r="H11" s="447">
        <v>186</v>
      </c>
      <c r="I11" s="448">
        <v>89</v>
      </c>
    </row>
    <row r="12" spans="1:9" ht="16.5" thickBot="1" x14ac:dyDescent="0.25">
      <c r="A12" s="312">
        <v>220101</v>
      </c>
      <c r="B12" s="313" t="s">
        <v>204</v>
      </c>
      <c r="C12" s="313" t="s">
        <v>258</v>
      </c>
      <c r="D12" s="320" t="s">
        <v>259</v>
      </c>
      <c r="E12" s="315">
        <v>1.2061088029830478</v>
      </c>
      <c r="F12" s="316">
        <v>1062</v>
      </c>
      <c r="G12" s="446">
        <v>47.834274952919017</v>
      </c>
      <c r="H12" s="447">
        <v>122</v>
      </c>
      <c r="I12" s="448">
        <v>58</v>
      </c>
    </row>
    <row r="13" spans="1:9" ht="16.5" thickBot="1" x14ac:dyDescent="0.25">
      <c r="A13" s="312">
        <v>220101</v>
      </c>
      <c r="B13" s="313" t="s">
        <v>204</v>
      </c>
      <c r="C13" s="313" t="s">
        <v>261</v>
      </c>
      <c r="D13" s="320" t="s">
        <v>262</v>
      </c>
      <c r="E13" s="315">
        <v>1.7815423921925171</v>
      </c>
      <c r="F13" s="316">
        <v>1570</v>
      </c>
      <c r="G13" s="446">
        <v>47.834394904458598</v>
      </c>
      <c r="H13" s="447">
        <v>180</v>
      </c>
      <c r="I13" s="448">
        <v>86</v>
      </c>
    </row>
    <row r="14" spans="1:9" ht="16.5" thickBot="1" x14ac:dyDescent="0.25">
      <c r="A14" s="312">
        <v>220104</v>
      </c>
      <c r="B14" s="313" t="s">
        <v>204</v>
      </c>
      <c r="C14" s="313" t="s">
        <v>298</v>
      </c>
      <c r="D14" s="314" t="s">
        <v>299</v>
      </c>
      <c r="E14" s="315">
        <v>2.4538465079876617</v>
      </c>
      <c r="F14" s="316">
        <v>382</v>
      </c>
      <c r="G14" s="446">
        <v>48.42931937172775</v>
      </c>
      <c r="H14" s="447">
        <v>48</v>
      </c>
      <c r="I14" s="448">
        <v>23</v>
      </c>
    </row>
    <row r="15" spans="1:9" ht="16.5" thickBot="1" x14ac:dyDescent="0.35">
      <c r="A15" s="400"/>
      <c r="B15" s="388"/>
      <c r="C15" s="388"/>
      <c r="D15" s="319" t="s">
        <v>1340</v>
      </c>
      <c r="E15" s="388"/>
      <c r="F15" s="389">
        <v>7097</v>
      </c>
      <c r="G15" s="446">
        <v>46.921234324362409</v>
      </c>
      <c r="H15" s="447">
        <v>748</v>
      </c>
      <c r="I15" s="448">
        <f>+SUM(I16:I19)</f>
        <v>351</v>
      </c>
    </row>
    <row r="16" spans="1:9" ht="16.5" thickBot="1" x14ac:dyDescent="0.25">
      <c r="A16" s="312">
        <v>220102</v>
      </c>
      <c r="B16" s="313" t="s">
        <v>191</v>
      </c>
      <c r="C16" s="313" t="s">
        <v>263</v>
      </c>
      <c r="D16" s="314" t="s">
        <v>264</v>
      </c>
      <c r="E16" s="315">
        <v>85.555555555555557</v>
      </c>
      <c r="F16" s="316">
        <v>4183</v>
      </c>
      <c r="G16" s="446">
        <v>46.426010040640691</v>
      </c>
      <c r="H16" s="447">
        <v>420</v>
      </c>
      <c r="I16" s="448">
        <v>195</v>
      </c>
    </row>
    <row r="17" spans="1:9" ht="16.5" thickBot="1" x14ac:dyDescent="0.25">
      <c r="A17" s="312">
        <v>220102</v>
      </c>
      <c r="B17" s="313" t="s">
        <v>204</v>
      </c>
      <c r="C17" s="313" t="s">
        <v>266</v>
      </c>
      <c r="D17" s="314" t="s">
        <v>267</v>
      </c>
      <c r="E17" s="315">
        <v>14.444444444444443</v>
      </c>
      <c r="F17" s="316">
        <v>705</v>
      </c>
      <c r="G17" s="446">
        <v>46.524822695035461</v>
      </c>
      <c r="H17" s="447">
        <v>71</v>
      </c>
      <c r="I17" s="448">
        <v>33</v>
      </c>
    </row>
    <row r="18" spans="1:9" ht="16.5" thickBot="1" x14ac:dyDescent="0.25">
      <c r="A18" s="312">
        <v>220104</v>
      </c>
      <c r="B18" s="313" t="s">
        <v>204</v>
      </c>
      <c r="C18" s="313" t="s">
        <v>295</v>
      </c>
      <c r="D18" s="314" t="s">
        <v>296</v>
      </c>
      <c r="E18" s="315">
        <v>3.0017034206528246</v>
      </c>
      <c r="F18" s="316">
        <v>468</v>
      </c>
      <c r="G18" s="446">
        <v>48.29059829059829</v>
      </c>
      <c r="H18" s="447">
        <v>58</v>
      </c>
      <c r="I18" s="448">
        <v>28</v>
      </c>
    </row>
    <row r="19" spans="1:9" ht="16.5" thickBot="1" x14ac:dyDescent="0.25">
      <c r="A19" s="312">
        <v>220101</v>
      </c>
      <c r="B19" s="313" t="s">
        <v>204</v>
      </c>
      <c r="C19" s="313" t="s">
        <v>237</v>
      </c>
      <c r="D19" s="314" t="s">
        <v>238</v>
      </c>
      <c r="E19" s="315">
        <v>1.9783406797021557</v>
      </c>
      <c r="F19" s="316">
        <v>1741</v>
      </c>
      <c r="G19" s="446">
        <v>47.903503733486502</v>
      </c>
      <c r="H19" s="447">
        <v>199</v>
      </c>
      <c r="I19" s="448">
        <v>95</v>
      </c>
    </row>
    <row r="20" spans="1:9" ht="16.5" thickBot="1" x14ac:dyDescent="0.35">
      <c r="A20" s="400"/>
      <c r="B20" s="388"/>
      <c r="C20" s="388"/>
      <c r="D20" s="319" t="s">
        <v>1341</v>
      </c>
      <c r="E20" s="388"/>
      <c r="F20" s="389">
        <v>9703</v>
      </c>
      <c r="G20" s="446">
        <v>48.438627228692155</v>
      </c>
      <c r="H20" s="447">
        <v>1186</v>
      </c>
      <c r="I20" s="448">
        <f>+SUM(I21:I25)</f>
        <v>575</v>
      </c>
    </row>
    <row r="21" spans="1:9" ht="16.5" thickBot="1" x14ac:dyDescent="0.25">
      <c r="A21" s="312">
        <v>220104</v>
      </c>
      <c r="B21" s="313" t="s">
        <v>272</v>
      </c>
      <c r="C21" s="313" t="s">
        <v>273</v>
      </c>
      <c r="D21" s="314" t="s">
        <v>274</v>
      </c>
      <c r="E21" s="315">
        <v>30.274849224253025</v>
      </c>
      <c r="F21" s="316">
        <v>4713</v>
      </c>
      <c r="G21" s="446">
        <v>48.376830044557607</v>
      </c>
      <c r="H21" s="447">
        <v>573</v>
      </c>
      <c r="I21" s="448">
        <v>277</v>
      </c>
    </row>
    <row r="22" spans="1:9" ht="16.5" thickBot="1" x14ac:dyDescent="0.25">
      <c r="A22" s="312">
        <v>220104</v>
      </c>
      <c r="B22" s="313" t="s">
        <v>204</v>
      </c>
      <c r="C22" s="313" t="s">
        <v>280</v>
      </c>
      <c r="D22" s="314" t="s">
        <v>281</v>
      </c>
      <c r="E22" s="315">
        <v>6.0218221997145616</v>
      </c>
      <c r="F22" s="316">
        <v>936</v>
      </c>
      <c r="G22" s="446">
        <v>48.504273504273506</v>
      </c>
      <c r="H22" s="447">
        <v>115</v>
      </c>
      <c r="I22" s="448">
        <v>56</v>
      </c>
    </row>
    <row r="23" spans="1:9" ht="16.5" thickBot="1" x14ac:dyDescent="0.25">
      <c r="A23" s="312">
        <v>220104</v>
      </c>
      <c r="B23" s="313" t="s">
        <v>200</v>
      </c>
      <c r="C23" s="313" t="s">
        <v>289</v>
      </c>
      <c r="D23" s="314" t="s">
        <v>290</v>
      </c>
      <c r="E23" s="315">
        <v>10.340223746604668</v>
      </c>
      <c r="F23" s="316">
        <v>1606</v>
      </c>
      <c r="G23" s="446">
        <v>48.505603985056041</v>
      </c>
      <c r="H23" s="447">
        <v>197</v>
      </c>
      <c r="I23" s="448">
        <v>96</v>
      </c>
    </row>
    <row r="24" spans="1:9" ht="16.5" thickBot="1" x14ac:dyDescent="0.25">
      <c r="A24" s="312">
        <v>220104</v>
      </c>
      <c r="B24" s="313" t="s">
        <v>200</v>
      </c>
      <c r="C24" s="313" t="s">
        <v>292</v>
      </c>
      <c r="D24" s="314" t="s">
        <v>293</v>
      </c>
      <c r="E24" s="315">
        <v>8.0521154642972235</v>
      </c>
      <c r="F24" s="316">
        <v>1251</v>
      </c>
      <c r="G24" s="446">
        <v>48.521183053557152</v>
      </c>
      <c r="H24" s="447">
        <v>155</v>
      </c>
      <c r="I24" s="448">
        <v>75</v>
      </c>
    </row>
    <row r="25" spans="1:9" ht="16.5" thickBot="1" x14ac:dyDescent="0.25">
      <c r="A25" s="312">
        <v>220104</v>
      </c>
      <c r="B25" s="313" t="s">
        <v>204</v>
      </c>
      <c r="C25" s="313" t="s">
        <v>301</v>
      </c>
      <c r="D25" s="314" t="s">
        <v>302</v>
      </c>
      <c r="E25" s="315">
        <v>7.6930159753234193</v>
      </c>
      <c r="F25" s="316">
        <v>1197</v>
      </c>
      <c r="G25" s="446">
        <v>48.454469507101088</v>
      </c>
      <c r="H25" s="447">
        <v>146</v>
      </c>
      <c r="I25" s="448">
        <v>71</v>
      </c>
    </row>
    <row r="26" spans="1:9" ht="16.5" thickBot="1" x14ac:dyDescent="0.35">
      <c r="A26" s="400"/>
      <c r="B26" s="388"/>
      <c r="C26" s="388"/>
      <c r="D26" s="319" t="s">
        <v>278</v>
      </c>
      <c r="E26" s="388"/>
      <c r="F26" s="389">
        <v>4996</v>
      </c>
      <c r="G26" s="446">
        <v>48.518815052041631</v>
      </c>
      <c r="H26" s="447">
        <v>613</v>
      </c>
      <c r="I26" s="448">
        <f>+SUM(I27:I29)</f>
        <v>297</v>
      </c>
    </row>
    <row r="27" spans="1:9" ht="16.5" thickBot="1" x14ac:dyDescent="0.25">
      <c r="A27" s="312">
        <v>220104</v>
      </c>
      <c r="B27" s="313" t="s">
        <v>191</v>
      </c>
      <c r="C27" s="313" t="s">
        <v>276</v>
      </c>
      <c r="D27" s="314" t="s">
        <v>277</v>
      </c>
      <c r="E27" s="315">
        <v>13.185396620781731</v>
      </c>
      <c r="F27" s="316">
        <v>2050</v>
      </c>
      <c r="G27" s="446">
        <v>48.487804878048777</v>
      </c>
      <c r="H27" s="447">
        <v>252</v>
      </c>
      <c r="I27" s="448">
        <v>122</v>
      </c>
    </row>
    <row r="28" spans="1:9" ht="16.5" thickBot="1" x14ac:dyDescent="0.25">
      <c r="A28" s="312">
        <v>220104</v>
      </c>
      <c r="B28" s="313" t="s">
        <v>191</v>
      </c>
      <c r="C28" s="313" t="s">
        <v>283</v>
      </c>
      <c r="D28" s="314" t="s">
        <v>284</v>
      </c>
      <c r="E28" s="315">
        <v>11.748998664886514</v>
      </c>
      <c r="F28" s="316">
        <v>1823</v>
      </c>
      <c r="G28" s="446">
        <v>48.546352166758091</v>
      </c>
      <c r="H28" s="447">
        <v>223</v>
      </c>
      <c r="I28" s="448">
        <v>108</v>
      </c>
    </row>
    <row r="29" spans="1:9" ht="16.5" thickBot="1" x14ac:dyDescent="0.25">
      <c r="A29" s="312">
        <v>220104</v>
      </c>
      <c r="B29" s="313" t="s">
        <v>204</v>
      </c>
      <c r="C29" s="313" t="s">
        <v>286</v>
      </c>
      <c r="D29" s="314" t="s">
        <v>287</v>
      </c>
      <c r="E29" s="315">
        <v>7.2280281754983662</v>
      </c>
      <c r="F29" s="316">
        <v>1123</v>
      </c>
      <c r="G29" s="446">
        <v>48.530721282279607</v>
      </c>
      <c r="H29" s="447">
        <v>138</v>
      </c>
      <c r="I29" s="448">
        <v>67</v>
      </c>
    </row>
    <row r="30" spans="1:9" ht="16.5" thickBot="1" x14ac:dyDescent="0.35">
      <c r="A30" s="400"/>
      <c r="B30" s="388"/>
      <c r="C30" s="388"/>
      <c r="D30" s="319" t="s">
        <v>1343</v>
      </c>
      <c r="E30" s="388"/>
      <c r="F30" s="389">
        <v>24499</v>
      </c>
      <c r="G30" s="446">
        <v>47.977468468100739</v>
      </c>
      <c r="H30" s="447">
        <v>2942</v>
      </c>
      <c r="I30" s="448">
        <f>SUM(I31:I36)</f>
        <v>1413</v>
      </c>
    </row>
    <row r="31" spans="1:9" ht="16.5" thickBot="1" x14ac:dyDescent="0.25">
      <c r="A31" s="312">
        <v>220105</v>
      </c>
      <c r="B31" s="313" t="s">
        <v>272</v>
      </c>
      <c r="C31" s="313" t="s">
        <v>304</v>
      </c>
      <c r="D31" s="314" t="s">
        <v>305</v>
      </c>
      <c r="E31" s="315">
        <v>60.686856977249668</v>
      </c>
      <c r="F31" s="316">
        <v>13842</v>
      </c>
      <c r="G31" s="446">
        <v>48.222800173385352</v>
      </c>
      <c r="H31" s="447">
        <v>1684</v>
      </c>
      <c r="I31" s="448">
        <v>812</v>
      </c>
    </row>
    <row r="32" spans="1:9" ht="16.5" thickBot="1" x14ac:dyDescent="0.25">
      <c r="A32" s="312">
        <v>220105</v>
      </c>
      <c r="B32" s="313" t="s">
        <v>204</v>
      </c>
      <c r="C32" s="313" t="s">
        <v>307</v>
      </c>
      <c r="D32" s="314" t="s">
        <v>308</v>
      </c>
      <c r="E32" s="315">
        <v>7.966961309955078</v>
      </c>
      <c r="F32" s="316">
        <v>1817</v>
      </c>
      <c r="G32" s="446">
        <v>48.211337369290035</v>
      </c>
      <c r="H32" s="447">
        <v>222</v>
      </c>
      <c r="I32" s="448">
        <v>107</v>
      </c>
    </row>
    <row r="33" spans="1:9" ht="16.5" thickBot="1" x14ac:dyDescent="0.25">
      <c r="A33" s="312">
        <v>220105</v>
      </c>
      <c r="B33" s="313" t="s">
        <v>200</v>
      </c>
      <c r="C33" s="313" t="s">
        <v>310</v>
      </c>
      <c r="D33" s="314" t="s">
        <v>311</v>
      </c>
      <c r="E33" s="315">
        <v>16.739602956093318</v>
      </c>
      <c r="F33" s="316">
        <v>3818</v>
      </c>
      <c r="G33" s="446">
        <v>48.218962807752753</v>
      </c>
      <c r="H33" s="447">
        <v>466</v>
      </c>
      <c r="I33" s="448">
        <v>225</v>
      </c>
    </row>
    <row r="34" spans="1:9" ht="16.5" thickBot="1" x14ac:dyDescent="0.25">
      <c r="A34" s="312">
        <v>220105</v>
      </c>
      <c r="B34" s="313" t="s">
        <v>204</v>
      </c>
      <c r="C34" s="313" t="s">
        <v>313</v>
      </c>
      <c r="D34" s="314" t="s">
        <v>314</v>
      </c>
      <c r="E34" s="315">
        <v>8.0162295319518897</v>
      </c>
      <c r="F34" s="316">
        <v>1827</v>
      </c>
      <c r="G34" s="446">
        <v>48.275862068965516</v>
      </c>
      <c r="H34" s="447">
        <v>223</v>
      </c>
      <c r="I34" s="448">
        <v>108</v>
      </c>
    </row>
    <row r="35" spans="1:9" ht="16.5" thickBot="1" x14ac:dyDescent="0.25">
      <c r="A35" s="312">
        <v>220105</v>
      </c>
      <c r="B35" s="313" t="s">
        <v>204</v>
      </c>
      <c r="C35" s="313" t="s">
        <v>316</v>
      </c>
      <c r="D35" s="314" t="s">
        <v>317</v>
      </c>
      <c r="E35" s="315">
        <v>6.5903492247500362</v>
      </c>
      <c r="F35" s="316">
        <v>1504</v>
      </c>
      <c r="G35" s="446">
        <v>48.204787234042556</v>
      </c>
      <c r="H35" s="447">
        <v>183</v>
      </c>
      <c r="I35" s="448">
        <v>88</v>
      </c>
    </row>
    <row r="36" spans="1:9" ht="16.5" thickBot="1" x14ac:dyDescent="0.25">
      <c r="A36" s="312">
        <v>220103</v>
      </c>
      <c r="B36" s="313" t="s">
        <v>191</v>
      </c>
      <c r="C36" s="313" t="s">
        <v>269</v>
      </c>
      <c r="D36" s="314" t="s">
        <v>270</v>
      </c>
      <c r="E36" s="315">
        <v>100</v>
      </c>
      <c r="F36" s="316">
        <v>1691</v>
      </c>
      <c r="G36" s="446">
        <v>44.6481371969249</v>
      </c>
      <c r="H36" s="447">
        <v>164</v>
      </c>
      <c r="I36" s="448">
        <v>73</v>
      </c>
    </row>
    <row r="37" spans="1:9" ht="16.5" thickBot="1" x14ac:dyDescent="0.35">
      <c r="A37" s="400"/>
      <c r="B37" s="388"/>
      <c r="C37" s="388"/>
      <c r="D37" s="319" t="s">
        <v>1342</v>
      </c>
      <c r="E37" s="388"/>
      <c r="F37" s="389">
        <v>9316</v>
      </c>
      <c r="G37" s="446">
        <v>47.863890081580074</v>
      </c>
      <c r="H37" s="447">
        <v>1066</v>
      </c>
      <c r="I37" s="448">
        <f>SUM(I38:I41)</f>
        <v>510</v>
      </c>
    </row>
    <row r="38" spans="1:9" ht="16.5" thickBot="1" x14ac:dyDescent="0.25">
      <c r="A38" s="312">
        <v>220101</v>
      </c>
      <c r="B38" s="313" t="s">
        <v>191</v>
      </c>
      <c r="C38" s="313" t="s">
        <v>196</v>
      </c>
      <c r="D38" s="314" t="s">
        <v>197</v>
      </c>
      <c r="E38" s="315">
        <v>6.0282422805584002</v>
      </c>
      <c r="F38" s="316">
        <v>5308</v>
      </c>
      <c r="G38" s="446">
        <v>47.852298417483041</v>
      </c>
      <c r="H38" s="447">
        <v>608</v>
      </c>
      <c r="I38" s="448">
        <v>291</v>
      </c>
    </row>
    <row r="39" spans="1:9" ht="16.5" thickBot="1" x14ac:dyDescent="0.25">
      <c r="A39" s="312">
        <v>220101</v>
      </c>
      <c r="B39" s="313" t="s">
        <v>204</v>
      </c>
      <c r="C39" s="313" t="s">
        <v>225</v>
      </c>
      <c r="D39" s="314" t="s">
        <v>226</v>
      </c>
      <c r="E39" s="315">
        <v>1.0438365308259774</v>
      </c>
      <c r="F39" s="316">
        <v>920</v>
      </c>
      <c r="G39" s="446">
        <v>47.826086956521742</v>
      </c>
      <c r="H39" s="447">
        <v>105</v>
      </c>
      <c r="I39" s="448">
        <v>50</v>
      </c>
    </row>
    <row r="40" spans="1:9" ht="16.5" thickBot="1" x14ac:dyDescent="0.25">
      <c r="A40" s="312">
        <v>220101</v>
      </c>
      <c r="B40" s="313" t="s">
        <v>204</v>
      </c>
      <c r="C40" s="313" t="s">
        <v>240</v>
      </c>
      <c r="D40" s="314" t="s">
        <v>241</v>
      </c>
      <c r="E40" s="315">
        <v>1.1128885615311137</v>
      </c>
      <c r="F40" s="316">
        <v>977</v>
      </c>
      <c r="G40" s="446">
        <v>48.004094165813719</v>
      </c>
      <c r="H40" s="447">
        <v>111</v>
      </c>
      <c r="I40" s="448">
        <v>53</v>
      </c>
    </row>
    <row r="41" spans="1:9" ht="16.5" thickBot="1" x14ac:dyDescent="0.25">
      <c r="A41" s="312">
        <v>220101</v>
      </c>
      <c r="B41" s="313" t="s">
        <v>204</v>
      </c>
      <c r="C41" s="313" t="s">
        <v>249</v>
      </c>
      <c r="D41" s="314" t="s">
        <v>250</v>
      </c>
      <c r="E41" s="315">
        <v>2.3961054654682306</v>
      </c>
      <c r="F41" s="316">
        <v>2111</v>
      </c>
      <c r="G41" s="446">
        <v>47.844623401231644</v>
      </c>
      <c r="H41" s="447">
        <v>242</v>
      </c>
      <c r="I41" s="448">
        <v>116</v>
      </c>
    </row>
    <row r="42" spans="1:9" ht="16.5" thickBot="1" x14ac:dyDescent="0.35">
      <c r="A42" s="400"/>
      <c r="B42" s="388"/>
      <c r="C42" s="388"/>
      <c r="D42" s="319" t="s">
        <v>1344</v>
      </c>
      <c r="E42" s="388"/>
      <c r="F42" s="389">
        <v>10033</v>
      </c>
      <c r="G42" s="446">
        <v>47.423502441941594</v>
      </c>
      <c r="H42" s="447">
        <v>1127</v>
      </c>
      <c r="I42" s="448">
        <f>SUM(I43:I46)</f>
        <v>534</v>
      </c>
    </row>
    <row r="43" spans="1:9" ht="16.5" thickBot="1" x14ac:dyDescent="0.25">
      <c r="A43" s="312">
        <v>220106</v>
      </c>
      <c r="B43" s="313" t="s">
        <v>191</v>
      </c>
      <c r="C43" s="313" t="s">
        <v>319</v>
      </c>
      <c r="D43" s="314" t="s">
        <v>320</v>
      </c>
      <c r="E43" s="315">
        <v>100</v>
      </c>
      <c r="F43" s="316">
        <v>2944</v>
      </c>
      <c r="G43" s="446">
        <v>46.365489130434781</v>
      </c>
      <c r="H43" s="447">
        <v>315</v>
      </c>
      <c r="I43" s="448">
        <v>146</v>
      </c>
    </row>
    <row r="44" spans="1:9" ht="16.5" thickBot="1" x14ac:dyDescent="0.25">
      <c r="A44" s="312">
        <v>220101</v>
      </c>
      <c r="B44" s="313" t="s">
        <v>204</v>
      </c>
      <c r="C44" s="313" t="s">
        <v>205</v>
      </c>
      <c r="D44" s="314" t="s">
        <v>206</v>
      </c>
      <c r="E44" s="315">
        <v>3.5527269797792638</v>
      </c>
      <c r="F44" s="316">
        <v>3125</v>
      </c>
      <c r="G44" s="446">
        <v>47.904000000000003</v>
      </c>
      <c r="H44" s="447">
        <v>358</v>
      </c>
      <c r="I44" s="448">
        <v>171</v>
      </c>
    </row>
    <row r="45" spans="1:9" ht="16.5" thickBot="1" x14ac:dyDescent="0.25">
      <c r="A45" s="312">
        <v>220101</v>
      </c>
      <c r="B45" s="313" t="s">
        <v>204</v>
      </c>
      <c r="C45" s="313" t="s">
        <v>208</v>
      </c>
      <c r="D45" s="314" t="s">
        <v>209</v>
      </c>
      <c r="E45" s="315">
        <v>1.2486908885845485</v>
      </c>
      <c r="F45" s="316">
        <v>1100</v>
      </c>
      <c r="G45" s="446">
        <v>47.81818181818182</v>
      </c>
      <c r="H45" s="447">
        <v>126</v>
      </c>
      <c r="I45" s="448">
        <v>60</v>
      </c>
    </row>
    <row r="46" spans="1:9" ht="16.5" thickBot="1" x14ac:dyDescent="0.25">
      <c r="A46" s="403">
        <v>220101</v>
      </c>
      <c r="B46" s="404" t="s">
        <v>204</v>
      </c>
      <c r="C46" s="404" t="s">
        <v>219</v>
      </c>
      <c r="D46" s="405" t="s">
        <v>220</v>
      </c>
      <c r="E46" s="406">
        <v>3.2511997790335019</v>
      </c>
      <c r="F46" s="407">
        <v>2864</v>
      </c>
      <c r="G46" s="446">
        <v>47.83519553072626</v>
      </c>
      <c r="H46" s="447">
        <v>328</v>
      </c>
      <c r="I46" s="448">
        <v>157</v>
      </c>
    </row>
    <row r="47" spans="1:9" ht="16.5" thickBot="1" x14ac:dyDescent="0.25">
      <c r="A47" s="433"/>
      <c r="B47" s="434"/>
      <c r="C47" s="434"/>
      <c r="D47" s="435" t="s">
        <v>1354</v>
      </c>
      <c r="E47" s="436"/>
      <c r="F47" s="437">
        <v>8628</v>
      </c>
      <c r="G47" s="446">
        <v>49.385720908669448</v>
      </c>
      <c r="H47" s="447">
        <v>1064</v>
      </c>
      <c r="I47" s="448">
        <f>SUM(I48:I50)</f>
        <v>526</v>
      </c>
    </row>
    <row r="48" spans="1:9" ht="16.5" thickBot="1" x14ac:dyDescent="0.25">
      <c r="A48" s="171">
        <v>220502</v>
      </c>
      <c r="B48" s="165" t="s">
        <v>191</v>
      </c>
      <c r="C48" s="165" t="s">
        <v>569</v>
      </c>
      <c r="D48" s="172" t="s">
        <v>570</v>
      </c>
      <c r="E48" s="122">
        <v>44.440406976744185</v>
      </c>
      <c r="F48" s="213">
        <v>6389</v>
      </c>
      <c r="G48" s="446">
        <v>49.381749882610734</v>
      </c>
      <c r="H48" s="447">
        <v>787</v>
      </c>
      <c r="I48" s="448">
        <v>389</v>
      </c>
    </row>
    <row r="49" spans="1:9" ht="16.5" thickBot="1" x14ac:dyDescent="0.25">
      <c r="A49" s="171">
        <v>220502</v>
      </c>
      <c r="B49" s="165" t="s">
        <v>204</v>
      </c>
      <c r="C49" s="165" t="s">
        <v>580</v>
      </c>
      <c r="D49" s="172" t="s">
        <v>581</v>
      </c>
      <c r="E49" s="122">
        <v>6.4420681063122913</v>
      </c>
      <c r="F49" s="213">
        <v>924</v>
      </c>
      <c r="G49" s="446">
        <v>49.458874458874462</v>
      </c>
      <c r="H49" s="447">
        <v>113</v>
      </c>
      <c r="I49" s="448">
        <v>56</v>
      </c>
    </row>
    <row r="50" spans="1:9" ht="15.75" x14ac:dyDescent="0.2">
      <c r="A50" s="171">
        <v>220502</v>
      </c>
      <c r="B50" s="165" t="s">
        <v>204</v>
      </c>
      <c r="C50" s="165" t="s">
        <v>583</v>
      </c>
      <c r="D50" s="172" t="s">
        <v>584</v>
      </c>
      <c r="E50" s="122">
        <v>9.1362126245847186</v>
      </c>
      <c r="F50" s="213">
        <v>1315</v>
      </c>
      <c r="G50" s="446">
        <v>49.353612167300383</v>
      </c>
      <c r="H50" s="447">
        <v>164</v>
      </c>
      <c r="I50" s="448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distritos2022-OK</vt:lpstr>
      <vt:lpstr>REDES</vt:lpstr>
      <vt:lpstr>MICRORREDES</vt:lpstr>
      <vt:lpstr>ESTABLECIMIENTOS-OK</vt:lpstr>
      <vt:lpstr>OGEES AM</vt:lpstr>
      <vt:lpstr>POB ADOLES</vt:lpstr>
      <vt:lpstr>POBLACION FEM ADOLESCENTE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Alberto Requejo Saldaña</cp:lastModifiedBy>
  <dcterms:created xsi:type="dcterms:W3CDTF">2015-03-10T15:20:35Z</dcterms:created>
  <dcterms:modified xsi:type="dcterms:W3CDTF">2022-08-24T20:23:57Z</dcterms:modified>
</cp:coreProperties>
</file>